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Formula Rates/Transmission Formula Rates/West OpCos - SPP OATT Attach H-4/Rate Year 2024/True Up (ATRR)/As Filed/"/>
    </mc:Choice>
  </mc:AlternateContent>
  <xr:revisionPtr revIDLastSave="6" documentId="8_{5525A6E9-6B32-4133-BB78-13ACAB4230D8}" xr6:coauthVersionLast="47" xr6:coauthVersionMax="47" xr10:uidLastSave="{A13AE219-4F0A-4A0B-9E00-37EFC4C8871A}"/>
  <bookViews>
    <workbookView xWindow="28680" yWindow="-120" windowWidth="24240" windowHeight="13020" tabRatio="838" firstSheet="61" activeTab="79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075" sheetId="13" r:id="rId78"/>
    <sheet name="S.076" sheetId="102" r:id="rId79"/>
    <sheet name="S.077" sheetId="101" r:id="rId80"/>
    <sheet name="S.xyz - blank" sheetId="100" r:id="rId81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S.075!$A$1:$P$165</definedName>
    <definedName name="_xlnm.Print_Area" localSheetId="78">S.076!$A$1:$P$165</definedName>
    <definedName name="_xlnm.Print_Area" localSheetId="79">S.077!$A$1:$P$165</definedName>
    <definedName name="_xlnm.Print_Area" localSheetId="80">'S.xyz - blank'!$A$1:$P$165</definedName>
    <definedName name="_xlnm.Print_Area" localSheetId="0">'SWE.Sch.11.Rates'!$A$1:$T$98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S.075!#REF!</definedName>
    <definedName name="_xlnm.Print_Titles" localSheetId="78">S.076!#REF!</definedName>
    <definedName name="_xlnm.Print_Titles" localSheetId="79">S.077!#REF!</definedName>
    <definedName name="_xlnm.Print_Titles" localSheetId="80">'S.xyz - blank'!#REF!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1" i="13" l="1"/>
  <c r="E91" i="99"/>
  <c r="E91" i="98"/>
  <c r="E91" i="97"/>
  <c r="E91" i="96"/>
  <c r="E91" i="95"/>
  <c r="E91" i="93"/>
  <c r="E91" i="92"/>
  <c r="E91" i="91"/>
  <c r="E91" i="90"/>
  <c r="E91" i="89"/>
  <c r="E91" i="88"/>
  <c r="E91" i="87"/>
  <c r="E91" i="84"/>
  <c r="E91" i="83"/>
  <c r="E91" i="82"/>
  <c r="E91" i="81"/>
  <c r="F91" i="80"/>
  <c r="E91" i="80"/>
  <c r="E91" i="79"/>
  <c r="E91" i="78"/>
  <c r="F91" i="77"/>
  <c r="E91" i="77"/>
  <c r="E91" i="76"/>
  <c r="E91" i="75"/>
  <c r="F91" i="74"/>
  <c r="E91" i="73"/>
  <c r="E91" i="72"/>
  <c r="F91" i="71"/>
  <c r="F91" i="70"/>
  <c r="F91" i="69"/>
  <c r="E91" i="68"/>
  <c r="E91" i="67"/>
  <c r="E91" i="66"/>
  <c r="E91" i="65"/>
  <c r="E91" i="64"/>
  <c r="F91" i="60"/>
  <c r="F91" i="62"/>
  <c r="E91" i="62"/>
  <c r="F91" i="63"/>
  <c r="F91" i="61"/>
  <c r="F91" i="59"/>
  <c r="F91" i="58"/>
  <c r="E91" i="58"/>
  <c r="F91" i="57"/>
  <c r="E91" i="57"/>
  <c r="F91" i="56"/>
  <c r="E91" i="56"/>
  <c r="F91" i="55"/>
  <c r="E91" i="55"/>
  <c r="D91" i="55"/>
  <c r="F91" i="54"/>
  <c r="F91" i="53"/>
  <c r="F91" i="46"/>
  <c r="F91" i="45"/>
  <c r="E91" i="45"/>
  <c r="F91" i="44"/>
  <c r="E91" i="44"/>
  <c r="F91" i="43"/>
  <c r="E91" i="43"/>
  <c r="F91" i="42"/>
  <c r="E91" i="42"/>
  <c r="F91" i="41"/>
  <c r="E91" i="41"/>
  <c r="F91" i="39"/>
  <c r="F91" i="34"/>
  <c r="E91" i="34"/>
  <c r="F91" i="32"/>
  <c r="E91" i="32"/>
  <c r="F91" i="31"/>
  <c r="E91" i="31"/>
  <c r="F91" i="30"/>
  <c r="E91" i="30"/>
  <c r="F91" i="29"/>
  <c r="E91" i="29"/>
  <c r="F91" i="28"/>
  <c r="E91" i="28"/>
  <c r="F91" i="27"/>
  <c r="E91" i="27"/>
  <c r="F91" i="26"/>
  <c r="E91" i="26"/>
  <c r="F91" i="25"/>
  <c r="E91" i="25"/>
  <c r="F91" i="24"/>
  <c r="F91" i="23"/>
  <c r="E91" i="23"/>
  <c r="F91" i="22"/>
  <c r="F91" i="21"/>
  <c r="F91" i="20"/>
  <c r="E91" i="20"/>
  <c r="F91" i="19"/>
  <c r="E91" i="19"/>
  <c r="F91" i="18"/>
  <c r="E91" i="18"/>
  <c r="F91" i="17"/>
  <c r="E91" i="17"/>
  <c r="F91" i="3"/>
  <c r="E91" i="3"/>
  <c r="P6" i="101" l="1"/>
  <c r="P1" i="101"/>
  <c r="P1" i="102"/>
  <c r="P1" i="13"/>
  <c r="P1" i="99"/>
  <c r="P1" i="98"/>
  <c r="P1" i="97"/>
  <c r="P1" i="96"/>
  <c r="P1" i="95"/>
  <c r="P1" i="94"/>
  <c r="P1" i="93"/>
  <c r="P1" i="92"/>
  <c r="P1" i="91"/>
  <c r="P1" i="90"/>
  <c r="P1" i="89"/>
  <c r="P1" i="88"/>
  <c r="P1" i="87"/>
  <c r="P1" i="86"/>
  <c r="P1" i="85"/>
  <c r="P1" i="84"/>
  <c r="P1" i="83"/>
  <c r="P1" i="82"/>
  <c r="P1" i="81"/>
  <c r="P1" i="80"/>
  <c r="P1" i="79"/>
  <c r="P1" i="78"/>
  <c r="P1" i="77"/>
  <c r="P1" i="76"/>
  <c r="P1" i="75"/>
  <c r="P1" i="74"/>
  <c r="P1" i="73"/>
  <c r="P1" i="72"/>
  <c r="P1" i="71"/>
  <c r="P1" i="70"/>
  <c r="P1" i="69"/>
  <c r="P1" i="68"/>
  <c r="P1" i="67"/>
  <c r="P1" i="66"/>
  <c r="P1" i="65"/>
  <c r="P1" i="64"/>
  <c r="P1" i="60"/>
  <c r="P1" i="62"/>
  <c r="P1" i="63"/>
  <c r="P1" i="61"/>
  <c r="P1" i="59"/>
  <c r="P1" i="58"/>
  <c r="P1" i="57"/>
  <c r="P1" i="56"/>
  <c r="P1" i="55"/>
  <c r="P1" i="54"/>
  <c r="P1" i="53"/>
  <c r="P1" i="46"/>
  <c r="P1" i="45"/>
  <c r="P1" i="44"/>
  <c r="P1" i="43"/>
  <c r="P1" i="42"/>
  <c r="P1" i="41"/>
  <c r="P1" i="39"/>
  <c r="P1" i="35"/>
  <c r="P1" i="34"/>
  <c r="P1" i="33"/>
  <c r="P1" i="32"/>
  <c r="P1" i="31"/>
  <c r="P1" i="30"/>
  <c r="P1" i="29"/>
  <c r="P1" i="28"/>
  <c r="P1" i="27"/>
  <c r="P1" i="26"/>
  <c r="P1" i="25"/>
  <c r="P1" i="24"/>
  <c r="P1" i="23"/>
  <c r="P1" i="22"/>
  <c r="P1" i="21"/>
  <c r="P1" i="20"/>
  <c r="P1" i="19"/>
  <c r="P1" i="18"/>
  <c r="P1" i="17"/>
  <c r="P1" i="3"/>
  <c r="U96" i="36" l="1"/>
  <c r="P96" i="36"/>
  <c r="O96" i="36"/>
  <c r="N96" i="36"/>
  <c r="P94" i="36"/>
  <c r="P93" i="36"/>
  <c r="P92" i="36"/>
  <c r="W94" i="36"/>
  <c r="W93" i="36"/>
  <c r="W92" i="36"/>
  <c r="E91" i="101"/>
  <c r="N106" i="101"/>
  <c r="O106" i="101" s="1"/>
  <c r="L106" i="101"/>
  <c r="M106" i="101" s="1"/>
  <c r="O105" i="101"/>
  <c r="P105" i="101" s="1"/>
  <c r="N105" i="101"/>
  <c r="L105" i="101"/>
  <c r="M105" i="101" s="1"/>
  <c r="N104" i="101"/>
  <c r="O104" i="101" s="1"/>
  <c r="L104" i="101"/>
  <c r="M104" i="101" s="1"/>
  <c r="N103" i="101"/>
  <c r="O103" i="101" s="1"/>
  <c r="P103" i="101" s="1"/>
  <c r="M103" i="101"/>
  <c r="L103" i="101"/>
  <c r="N102" i="101"/>
  <c r="O102" i="101" s="1"/>
  <c r="P102" i="101" s="1"/>
  <c r="M102" i="101"/>
  <c r="L102" i="101"/>
  <c r="O101" i="101"/>
  <c r="P101" i="101" s="1"/>
  <c r="N101" i="101"/>
  <c r="L101" i="101"/>
  <c r="M101" i="101" s="1"/>
  <c r="O100" i="101"/>
  <c r="N100" i="101"/>
  <c r="L100" i="101"/>
  <c r="M100" i="101" s="1"/>
  <c r="P100" i="101" s="1"/>
  <c r="N99" i="101"/>
  <c r="O99" i="101" s="1"/>
  <c r="P99" i="101" s="1"/>
  <c r="M99" i="101"/>
  <c r="L99" i="101"/>
  <c r="M107" i="101"/>
  <c r="O107" i="101"/>
  <c r="M25" i="101"/>
  <c r="N25" i="101" s="1"/>
  <c r="O25" i="101" s="1"/>
  <c r="K25" i="101"/>
  <c r="L25" i="101" s="1"/>
  <c r="M24" i="101"/>
  <c r="N24" i="101" s="1"/>
  <c r="K24" i="101"/>
  <c r="L24" i="101" s="1"/>
  <c r="M23" i="101"/>
  <c r="N23" i="101" s="1"/>
  <c r="K23" i="101"/>
  <c r="L23" i="101" s="1"/>
  <c r="M22" i="101"/>
  <c r="N22" i="101" s="1"/>
  <c r="K22" i="101"/>
  <c r="L22" i="101" s="1"/>
  <c r="M21" i="101"/>
  <c r="N21" i="101" s="1"/>
  <c r="O21" i="101" s="1"/>
  <c r="K21" i="101"/>
  <c r="L21" i="101" s="1"/>
  <c r="M20" i="101"/>
  <c r="N20" i="101" s="1"/>
  <c r="O20" i="101" s="1"/>
  <c r="L20" i="101"/>
  <c r="K20" i="101"/>
  <c r="M19" i="101"/>
  <c r="N19" i="101" s="1"/>
  <c r="K19" i="101"/>
  <c r="L19" i="101" s="1"/>
  <c r="M18" i="101"/>
  <c r="N18" i="101" s="1"/>
  <c r="K18" i="101"/>
  <c r="L18" i="101" s="1"/>
  <c r="M17" i="101"/>
  <c r="N17" i="101" s="1"/>
  <c r="K17" i="101"/>
  <c r="L17" i="101" s="1"/>
  <c r="D94" i="102"/>
  <c r="D93" i="102"/>
  <c r="E91" i="102"/>
  <c r="D92" i="102"/>
  <c r="P154" i="102"/>
  <c r="O154" i="102"/>
  <c r="M154" i="102"/>
  <c r="J154" i="102"/>
  <c r="P153" i="102"/>
  <c r="O153" i="102"/>
  <c r="M153" i="102"/>
  <c r="J153" i="102"/>
  <c r="P152" i="102"/>
  <c r="O152" i="102"/>
  <c r="M152" i="102"/>
  <c r="J152" i="102"/>
  <c r="P151" i="102"/>
  <c r="O151" i="102"/>
  <c r="M151" i="102"/>
  <c r="J151" i="102"/>
  <c r="P150" i="102"/>
  <c r="O150" i="102"/>
  <c r="M150" i="102"/>
  <c r="J150" i="102"/>
  <c r="P149" i="102"/>
  <c r="O149" i="102"/>
  <c r="M149" i="102"/>
  <c r="J149" i="102"/>
  <c r="P148" i="102"/>
  <c r="O148" i="102"/>
  <c r="M148" i="102"/>
  <c r="J148" i="102"/>
  <c r="P147" i="102"/>
  <c r="O147" i="102"/>
  <c r="M147" i="102"/>
  <c r="J147" i="102"/>
  <c r="P146" i="102"/>
  <c r="O146" i="102"/>
  <c r="M146" i="102"/>
  <c r="J146" i="102"/>
  <c r="P145" i="102"/>
  <c r="O145" i="102"/>
  <c r="M145" i="102"/>
  <c r="J145" i="102"/>
  <c r="P144" i="102"/>
  <c r="O144" i="102"/>
  <c r="M144" i="102"/>
  <c r="J144" i="102"/>
  <c r="P143" i="102"/>
  <c r="O143" i="102"/>
  <c r="M143" i="102"/>
  <c r="J143" i="102"/>
  <c r="P142" i="102"/>
  <c r="O142" i="102"/>
  <c r="M142" i="102"/>
  <c r="J142" i="102"/>
  <c r="P141" i="102"/>
  <c r="O141" i="102"/>
  <c r="M141" i="102"/>
  <c r="J141" i="102"/>
  <c r="P140" i="102"/>
  <c r="O140" i="102"/>
  <c r="M140" i="102"/>
  <c r="J140" i="102"/>
  <c r="P139" i="102"/>
  <c r="O139" i="102"/>
  <c r="M139" i="102"/>
  <c r="J139" i="102"/>
  <c r="P138" i="102"/>
  <c r="O138" i="102"/>
  <c r="M138" i="102"/>
  <c r="J138" i="102"/>
  <c r="P137" i="102"/>
  <c r="O137" i="102"/>
  <c r="M137" i="102"/>
  <c r="J137" i="102"/>
  <c r="P136" i="102"/>
  <c r="O136" i="102"/>
  <c r="M136" i="102"/>
  <c r="J136" i="102"/>
  <c r="P135" i="102"/>
  <c r="O135" i="102"/>
  <c r="M135" i="102"/>
  <c r="J135" i="102"/>
  <c r="P134" i="102"/>
  <c r="O134" i="102"/>
  <c r="M134" i="102"/>
  <c r="J134" i="102"/>
  <c r="P133" i="102"/>
  <c r="O133" i="102"/>
  <c r="M133" i="102"/>
  <c r="J133" i="102"/>
  <c r="P132" i="102"/>
  <c r="O132" i="102"/>
  <c r="M132" i="102"/>
  <c r="J132" i="102"/>
  <c r="P131" i="102"/>
  <c r="O131" i="102"/>
  <c r="M131" i="102"/>
  <c r="J131" i="102"/>
  <c r="O130" i="102"/>
  <c r="M130" i="102"/>
  <c r="O129" i="102"/>
  <c r="M129" i="102"/>
  <c r="O128" i="102"/>
  <c r="M128" i="102"/>
  <c r="O127" i="102"/>
  <c r="M127" i="102"/>
  <c r="O126" i="102"/>
  <c r="M126" i="102"/>
  <c r="O125" i="102"/>
  <c r="M125" i="102"/>
  <c r="O124" i="102"/>
  <c r="M124" i="102"/>
  <c r="O123" i="102"/>
  <c r="M123" i="102"/>
  <c r="O122" i="102"/>
  <c r="M122" i="102"/>
  <c r="O121" i="102"/>
  <c r="M121" i="102"/>
  <c r="O120" i="102"/>
  <c r="M120" i="102"/>
  <c r="O119" i="102"/>
  <c r="M119" i="102"/>
  <c r="O118" i="102"/>
  <c r="M118" i="102"/>
  <c r="O117" i="102"/>
  <c r="M117" i="102"/>
  <c r="O116" i="102"/>
  <c r="M116" i="102"/>
  <c r="O115" i="102"/>
  <c r="M115" i="102"/>
  <c r="O114" i="102"/>
  <c r="M114" i="102"/>
  <c r="O113" i="102"/>
  <c r="M113" i="102"/>
  <c r="O112" i="102"/>
  <c r="M112" i="102"/>
  <c r="O111" i="102"/>
  <c r="M111" i="102"/>
  <c r="O110" i="102"/>
  <c r="M110" i="102"/>
  <c r="O109" i="102"/>
  <c r="M109" i="102"/>
  <c r="O108" i="102"/>
  <c r="M108" i="102"/>
  <c r="O107" i="102"/>
  <c r="M107" i="102"/>
  <c r="O106" i="102"/>
  <c r="M106" i="102"/>
  <c r="O105" i="102"/>
  <c r="M105" i="102"/>
  <c r="O104" i="102"/>
  <c r="M104" i="102"/>
  <c r="O103" i="102"/>
  <c r="M103" i="102"/>
  <c r="O102" i="102"/>
  <c r="M102" i="102"/>
  <c r="O101" i="102"/>
  <c r="M101" i="102"/>
  <c r="O100" i="102"/>
  <c r="M100" i="102"/>
  <c r="O99" i="102"/>
  <c r="M99" i="102"/>
  <c r="D96" i="102"/>
  <c r="L93" i="102"/>
  <c r="J93" i="102"/>
  <c r="D91" i="102"/>
  <c r="D89" i="102"/>
  <c r="N72" i="102"/>
  <c r="L72" i="102"/>
  <c r="N71" i="102"/>
  <c r="L71" i="102"/>
  <c r="N70" i="102"/>
  <c r="L70" i="102"/>
  <c r="N69" i="102"/>
  <c r="L69" i="102"/>
  <c r="N68" i="102"/>
  <c r="L68" i="102"/>
  <c r="N67" i="102"/>
  <c r="L67" i="102"/>
  <c r="N66" i="102"/>
  <c r="L66" i="102"/>
  <c r="N65" i="102"/>
  <c r="L65" i="102"/>
  <c r="N64" i="102"/>
  <c r="L64" i="102"/>
  <c r="N63" i="102"/>
  <c r="L63" i="102"/>
  <c r="N62" i="102"/>
  <c r="L62" i="102"/>
  <c r="N61" i="102"/>
  <c r="L61" i="102"/>
  <c r="N60" i="102"/>
  <c r="L60" i="102"/>
  <c r="N59" i="102"/>
  <c r="L59" i="102"/>
  <c r="N58" i="102"/>
  <c r="L58" i="102"/>
  <c r="N57" i="102"/>
  <c r="L57" i="102"/>
  <c r="N56" i="102"/>
  <c r="L56" i="102"/>
  <c r="N55" i="102"/>
  <c r="L55" i="102"/>
  <c r="N54" i="102"/>
  <c r="L54" i="102"/>
  <c r="N53" i="102"/>
  <c r="L53" i="102"/>
  <c r="N52" i="102"/>
  <c r="L52" i="102"/>
  <c r="N51" i="102"/>
  <c r="L51" i="102"/>
  <c r="N50" i="102"/>
  <c r="L50" i="102"/>
  <c r="N49" i="102"/>
  <c r="L49" i="102"/>
  <c r="N48" i="102"/>
  <c r="L48" i="102"/>
  <c r="N47" i="102"/>
  <c r="L47" i="102"/>
  <c r="N46" i="102"/>
  <c r="L46" i="102"/>
  <c r="N45" i="102"/>
  <c r="L45" i="102"/>
  <c r="N44" i="102"/>
  <c r="L44" i="102"/>
  <c r="N43" i="102"/>
  <c r="L43" i="102"/>
  <c r="N42" i="102"/>
  <c r="L42" i="102"/>
  <c r="N41" i="102"/>
  <c r="L41" i="102"/>
  <c r="N40" i="102"/>
  <c r="L40" i="102"/>
  <c r="N39" i="102"/>
  <c r="L39" i="102"/>
  <c r="N38" i="102"/>
  <c r="L38" i="102"/>
  <c r="N37" i="102"/>
  <c r="L37" i="102"/>
  <c r="N36" i="102"/>
  <c r="L36" i="102"/>
  <c r="N35" i="102"/>
  <c r="L35" i="102"/>
  <c r="N34" i="102"/>
  <c r="L34" i="102"/>
  <c r="N33" i="102"/>
  <c r="L33" i="102"/>
  <c r="N32" i="102"/>
  <c r="L32" i="102"/>
  <c r="N31" i="102"/>
  <c r="L31" i="102"/>
  <c r="N30" i="102"/>
  <c r="L30" i="102"/>
  <c r="N29" i="102"/>
  <c r="L29" i="102"/>
  <c r="N28" i="102"/>
  <c r="L28" i="102"/>
  <c r="N27" i="102"/>
  <c r="L27" i="102"/>
  <c r="N26" i="102"/>
  <c r="L26" i="102"/>
  <c r="N25" i="102"/>
  <c r="L25" i="102"/>
  <c r="N24" i="102"/>
  <c r="L24" i="102"/>
  <c r="N23" i="102"/>
  <c r="L23" i="102"/>
  <c r="N22" i="102"/>
  <c r="L22" i="102"/>
  <c r="N21" i="102"/>
  <c r="L21" i="102"/>
  <c r="N20" i="102"/>
  <c r="L20" i="102"/>
  <c r="N19" i="102"/>
  <c r="L19" i="102"/>
  <c r="N18" i="102"/>
  <c r="L18" i="102"/>
  <c r="C17" i="102"/>
  <c r="K11" i="102"/>
  <c r="I11" i="102"/>
  <c r="D8" i="102"/>
  <c r="D90" i="102" s="1"/>
  <c r="P83" i="102"/>
  <c r="P154" i="101"/>
  <c r="O154" i="101"/>
  <c r="M154" i="101"/>
  <c r="J154" i="101"/>
  <c r="P153" i="101"/>
  <c r="O153" i="101"/>
  <c r="M153" i="101"/>
  <c r="J153" i="101"/>
  <c r="P152" i="101"/>
  <c r="O152" i="101"/>
  <c r="M152" i="101"/>
  <c r="J152" i="101"/>
  <c r="P151" i="101"/>
  <c r="O151" i="101"/>
  <c r="M151" i="101"/>
  <c r="J151" i="101"/>
  <c r="P150" i="101"/>
  <c r="O150" i="101"/>
  <c r="M150" i="101"/>
  <c r="J150" i="101"/>
  <c r="P149" i="101"/>
  <c r="O149" i="101"/>
  <c r="M149" i="101"/>
  <c r="J149" i="101"/>
  <c r="P148" i="101"/>
  <c r="O148" i="101"/>
  <c r="M148" i="101"/>
  <c r="J148" i="101"/>
  <c r="P147" i="101"/>
  <c r="O147" i="101"/>
  <c r="M147" i="101"/>
  <c r="J147" i="101"/>
  <c r="P146" i="101"/>
  <c r="O146" i="101"/>
  <c r="M146" i="101"/>
  <c r="J146" i="101"/>
  <c r="P145" i="101"/>
  <c r="O145" i="101"/>
  <c r="M145" i="101"/>
  <c r="J145" i="101"/>
  <c r="P144" i="101"/>
  <c r="O144" i="101"/>
  <c r="M144" i="101"/>
  <c r="J144" i="101"/>
  <c r="P143" i="101"/>
  <c r="O143" i="101"/>
  <c r="M143" i="101"/>
  <c r="J143" i="101"/>
  <c r="P142" i="101"/>
  <c r="O142" i="101"/>
  <c r="M142" i="101"/>
  <c r="J142" i="101"/>
  <c r="P141" i="101"/>
  <c r="O141" i="101"/>
  <c r="M141" i="101"/>
  <c r="J141" i="101"/>
  <c r="P140" i="101"/>
  <c r="O140" i="101"/>
  <c r="M140" i="101"/>
  <c r="J140" i="101"/>
  <c r="P139" i="101"/>
  <c r="O139" i="101"/>
  <c r="M139" i="101"/>
  <c r="J139" i="101"/>
  <c r="P138" i="101"/>
  <c r="O138" i="101"/>
  <c r="M138" i="101"/>
  <c r="J138" i="101"/>
  <c r="P137" i="101"/>
  <c r="O137" i="101"/>
  <c r="M137" i="101"/>
  <c r="J137" i="101"/>
  <c r="P136" i="101"/>
  <c r="O136" i="101"/>
  <c r="M136" i="101"/>
  <c r="J136" i="101"/>
  <c r="P135" i="101"/>
  <c r="O135" i="101"/>
  <c r="M135" i="101"/>
  <c r="J135" i="101"/>
  <c r="P134" i="101"/>
  <c r="O134" i="101"/>
  <c r="M134" i="101"/>
  <c r="J134" i="101"/>
  <c r="P133" i="101"/>
  <c r="O133" i="101"/>
  <c r="M133" i="101"/>
  <c r="J133" i="101"/>
  <c r="P132" i="101"/>
  <c r="O132" i="101"/>
  <c r="M132" i="101"/>
  <c r="J132" i="101"/>
  <c r="P131" i="101"/>
  <c r="O131" i="101"/>
  <c r="M131" i="101"/>
  <c r="J131" i="101"/>
  <c r="O130" i="101"/>
  <c r="M130" i="101"/>
  <c r="O129" i="101"/>
  <c r="M129" i="101"/>
  <c r="O128" i="101"/>
  <c r="M128" i="101"/>
  <c r="O127" i="101"/>
  <c r="M127" i="101"/>
  <c r="O126" i="101"/>
  <c r="M126" i="101"/>
  <c r="O125" i="101"/>
  <c r="M125" i="101"/>
  <c r="O124" i="101"/>
  <c r="M124" i="101"/>
  <c r="O123" i="101"/>
  <c r="M123" i="101"/>
  <c r="O122" i="101"/>
  <c r="M122" i="101"/>
  <c r="O121" i="101"/>
  <c r="M121" i="101"/>
  <c r="O120" i="101"/>
  <c r="M120" i="101"/>
  <c r="O119" i="101"/>
  <c r="M119" i="101"/>
  <c r="O118" i="101"/>
  <c r="M118" i="101"/>
  <c r="O117" i="101"/>
  <c r="M117" i="101"/>
  <c r="O116" i="101"/>
  <c r="M116" i="101"/>
  <c r="O115" i="101"/>
  <c r="M115" i="101"/>
  <c r="O114" i="101"/>
  <c r="M114" i="101"/>
  <c r="O113" i="101"/>
  <c r="M113" i="101"/>
  <c r="O112" i="101"/>
  <c r="M112" i="101"/>
  <c r="O111" i="101"/>
  <c r="M111" i="101"/>
  <c r="O110" i="101"/>
  <c r="M110" i="101"/>
  <c r="O109" i="101"/>
  <c r="M109" i="101"/>
  <c r="O108" i="101"/>
  <c r="M108" i="101"/>
  <c r="D96" i="101"/>
  <c r="L93" i="101"/>
  <c r="J93" i="101"/>
  <c r="D91" i="101"/>
  <c r="D89" i="101"/>
  <c r="N72" i="101"/>
  <c r="L72" i="101"/>
  <c r="N71" i="101"/>
  <c r="L71" i="101"/>
  <c r="N70" i="101"/>
  <c r="L70" i="101"/>
  <c r="N69" i="101"/>
  <c r="L69" i="101"/>
  <c r="N68" i="101"/>
  <c r="L68" i="101"/>
  <c r="N67" i="101"/>
  <c r="L67" i="101"/>
  <c r="N66" i="101"/>
  <c r="L66" i="101"/>
  <c r="N65" i="101"/>
  <c r="L65" i="101"/>
  <c r="N64" i="101"/>
  <c r="L64" i="101"/>
  <c r="N63" i="101"/>
  <c r="L63" i="101"/>
  <c r="N62" i="101"/>
  <c r="L62" i="101"/>
  <c r="N61" i="101"/>
  <c r="L61" i="101"/>
  <c r="N60" i="101"/>
  <c r="L60" i="101"/>
  <c r="N59" i="101"/>
  <c r="L59" i="101"/>
  <c r="N58" i="101"/>
  <c r="L58" i="101"/>
  <c r="N57" i="101"/>
  <c r="L57" i="101"/>
  <c r="N56" i="101"/>
  <c r="L56" i="101"/>
  <c r="N55" i="101"/>
  <c r="L55" i="101"/>
  <c r="N54" i="101"/>
  <c r="L54" i="101"/>
  <c r="N53" i="101"/>
  <c r="L53" i="101"/>
  <c r="N52" i="101"/>
  <c r="L52" i="101"/>
  <c r="N51" i="101"/>
  <c r="L51" i="101"/>
  <c r="N50" i="101"/>
  <c r="L50" i="101"/>
  <c r="N49" i="101"/>
  <c r="L49" i="101"/>
  <c r="N48" i="101"/>
  <c r="O48" i="101" s="1"/>
  <c r="L48" i="101"/>
  <c r="N47" i="101"/>
  <c r="L47" i="101"/>
  <c r="N46" i="101"/>
  <c r="L46" i="101"/>
  <c r="N45" i="101"/>
  <c r="L45" i="101"/>
  <c r="N44" i="101"/>
  <c r="L44" i="101"/>
  <c r="N43" i="101"/>
  <c r="L43" i="101"/>
  <c r="N42" i="101"/>
  <c r="L42" i="101"/>
  <c r="N41" i="101"/>
  <c r="L41" i="101"/>
  <c r="N40" i="101"/>
  <c r="L40" i="101"/>
  <c r="N39" i="101"/>
  <c r="L39" i="101"/>
  <c r="N38" i="101"/>
  <c r="L38" i="101"/>
  <c r="N37" i="101"/>
  <c r="L37" i="101"/>
  <c r="N36" i="101"/>
  <c r="L36" i="101"/>
  <c r="N35" i="101"/>
  <c r="L35" i="101"/>
  <c r="N34" i="101"/>
  <c r="L34" i="101"/>
  <c r="N33" i="101"/>
  <c r="L33" i="101"/>
  <c r="N32" i="101"/>
  <c r="L32" i="101"/>
  <c r="N31" i="101"/>
  <c r="L31" i="101"/>
  <c r="N30" i="101"/>
  <c r="L30" i="101"/>
  <c r="N29" i="101"/>
  <c r="L29" i="101"/>
  <c r="N28" i="101"/>
  <c r="L28" i="101"/>
  <c r="N27" i="101"/>
  <c r="L27" i="101"/>
  <c r="N26" i="101"/>
  <c r="L26" i="101"/>
  <c r="C17" i="101"/>
  <c r="K11" i="101"/>
  <c r="I11" i="101"/>
  <c r="D8" i="101"/>
  <c r="D90" i="101" s="1"/>
  <c r="P83" i="101"/>
  <c r="D94" i="13"/>
  <c r="D93" i="13"/>
  <c r="D92" i="13"/>
  <c r="P154" i="100"/>
  <c r="O154" i="100"/>
  <c r="M154" i="100"/>
  <c r="J154" i="100"/>
  <c r="P153" i="100"/>
  <c r="O153" i="100"/>
  <c r="M153" i="100"/>
  <c r="J153" i="100"/>
  <c r="P152" i="100"/>
  <c r="O152" i="100"/>
  <c r="M152" i="100"/>
  <c r="J152" i="100"/>
  <c r="P151" i="100"/>
  <c r="O151" i="100"/>
  <c r="M151" i="100"/>
  <c r="J151" i="100"/>
  <c r="P150" i="100"/>
  <c r="O150" i="100"/>
  <c r="M150" i="100"/>
  <c r="J150" i="100"/>
  <c r="P149" i="100"/>
  <c r="O149" i="100"/>
  <c r="M149" i="100"/>
  <c r="J149" i="100"/>
  <c r="P148" i="100"/>
  <c r="O148" i="100"/>
  <c r="M148" i="100"/>
  <c r="J148" i="100"/>
  <c r="P147" i="100"/>
  <c r="O147" i="100"/>
  <c r="M147" i="100"/>
  <c r="J147" i="100"/>
  <c r="P146" i="100"/>
  <c r="O146" i="100"/>
  <c r="M146" i="100"/>
  <c r="J146" i="100"/>
  <c r="P145" i="100"/>
  <c r="O145" i="100"/>
  <c r="M145" i="100"/>
  <c r="J145" i="100"/>
  <c r="P144" i="100"/>
  <c r="O144" i="100"/>
  <c r="M144" i="100"/>
  <c r="J144" i="100"/>
  <c r="P143" i="100"/>
  <c r="O143" i="100"/>
  <c r="M143" i="100"/>
  <c r="J143" i="100"/>
  <c r="P142" i="100"/>
  <c r="O142" i="100"/>
  <c r="M142" i="100"/>
  <c r="J142" i="100"/>
  <c r="P141" i="100"/>
  <c r="O141" i="100"/>
  <c r="M141" i="100"/>
  <c r="J141" i="100"/>
  <c r="P140" i="100"/>
  <c r="O140" i="100"/>
  <c r="M140" i="100"/>
  <c r="J140" i="100"/>
  <c r="P139" i="100"/>
  <c r="O139" i="100"/>
  <c r="M139" i="100"/>
  <c r="J139" i="100"/>
  <c r="P138" i="100"/>
  <c r="O138" i="100"/>
  <c r="M138" i="100"/>
  <c r="J138" i="100"/>
  <c r="P137" i="100"/>
  <c r="O137" i="100"/>
  <c r="M137" i="100"/>
  <c r="J137" i="100"/>
  <c r="P136" i="100"/>
  <c r="O136" i="100"/>
  <c r="M136" i="100"/>
  <c r="J136" i="100"/>
  <c r="P135" i="100"/>
  <c r="O135" i="100"/>
  <c r="M135" i="100"/>
  <c r="J135" i="100"/>
  <c r="P134" i="100"/>
  <c r="O134" i="100"/>
  <c r="M134" i="100"/>
  <c r="J134" i="100"/>
  <c r="P133" i="100"/>
  <c r="O133" i="100"/>
  <c r="M133" i="100"/>
  <c r="J133" i="100"/>
  <c r="P132" i="100"/>
  <c r="O132" i="100"/>
  <c r="M132" i="100"/>
  <c r="J132" i="100"/>
  <c r="P131" i="100"/>
  <c r="O131" i="100"/>
  <c r="M131" i="100"/>
  <c r="J131" i="100"/>
  <c r="O130" i="100"/>
  <c r="M130" i="100"/>
  <c r="O129" i="100"/>
  <c r="M129" i="100"/>
  <c r="O128" i="100"/>
  <c r="M128" i="100"/>
  <c r="O127" i="100"/>
  <c r="M127" i="100"/>
  <c r="O126" i="100"/>
  <c r="M126" i="100"/>
  <c r="O125" i="100"/>
  <c r="M125" i="100"/>
  <c r="O124" i="100"/>
  <c r="M124" i="100"/>
  <c r="O123" i="100"/>
  <c r="M123" i="100"/>
  <c r="O122" i="100"/>
  <c r="M122" i="100"/>
  <c r="O121" i="100"/>
  <c r="M121" i="100"/>
  <c r="O120" i="100"/>
  <c r="M120" i="100"/>
  <c r="O119" i="100"/>
  <c r="M119" i="100"/>
  <c r="O118" i="100"/>
  <c r="M118" i="100"/>
  <c r="O117" i="100"/>
  <c r="M117" i="100"/>
  <c r="O116" i="100"/>
  <c r="M116" i="100"/>
  <c r="O115" i="100"/>
  <c r="M115" i="100"/>
  <c r="O114" i="100"/>
  <c r="M114" i="100"/>
  <c r="O113" i="100"/>
  <c r="M113" i="100"/>
  <c r="O112" i="100"/>
  <c r="M112" i="100"/>
  <c r="O111" i="100"/>
  <c r="M111" i="100"/>
  <c r="O110" i="100"/>
  <c r="M110" i="100"/>
  <c r="O109" i="100"/>
  <c r="M109" i="100"/>
  <c r="O108" i="100"/>
  <c r="M108" i="100"/>
  <c r="O107" i="100"/>
  <c r="M107" i="100"/>
  <c r="O106" i="100"/>
  <c r="M106" i="100"/>
  <c r="O105" i="100"/>
  <c r="M105" i="100"/>
  <c r="O104" i="100"/>
  <c r="M104" i="100"/>
  <c r="O103" i="100"/>
  <c r="M103" i="100"/>
  <c r="O102" i="100"/>
  <c r="M102" i="100"/>
  <c r="O101" i="100"/>
  <c r="M101" i="100"/>
  <c r="O100" i="100"/>
  <c r="M100" i="100"/>
  <c r="O99" i="100"/>
  <c r="M99" i="100"/>
  <c r="D96" i="100"/>
  <c r="L93" i="100"/>
  <c r="J93" i="100"/>
  <c r="D91" i="100"/>
  <c r="D90" i="100"/>
  <c r="D89" i="100"/>
  <c r="N72" i="100"/>
  <c r="L72" i="100"/>
  <c r="N71" i="100"/>
  <c r="L71" i="100"/>
  <c r="N70" i="100"/>
  <c r="L70" i="100"/>
  <c r="N69" i="100"/>
  <c r="L69" i="100"/>
  <c r="N68" i="100"/>
  <c r="L68" i="100"/>
  <c r="N67" i="100"/>
  <c r="L67" i="100"/>
  <c r="N66" i="100"/>
  <c r="L66" i="100"/>
  <c r="N65" i="100"/>
  <c r="L65" i="100"/>
  <c r="N64" i="100"/>
  <c r="L64" i="100"/>
  <c r="N63" i="100"/>
  <c r="L63" i="100"/>
  <c r="N62" i="100"/>
  <c r="L62" i="100"/>
  <c r="N61" i="100"/>
  <c r="L61" i="100"/>
  <c r="N60" i="100"/>
  <c r="L60" i="100"/>
  <c r="N59" i="100"/>
  <c r="L59" i="100"/>
  <c r="N58" i="100"/>
  <c r="L58" i="100"/>
  <c r="N57" i="100"/>
  <c r="L57" i="100"/>
  <c r="N56" i="100"/>
  <c r="O56" i="100" s="1"/>
  <c r="L56" i="100"/>
  <c r="N55" i="100"/>
  <c r="L55" i="100"/>
  <c r="N54" i="100"/>
  <c r="L54" i="100"/>
  <c r="N53" i="100"/>
  <c r="L53" i="100"/>
  <c r="N52" i="100"/>
  <c r="L52" i="100"/>
  <c r="N51" i="100"/>
  <c r="L51" i="100"/>
  <c r="N50" i="100"/>
  <c r="L50" i="100"/>
  <c r="N49" i="100"/>
  <c r="L49" i="100"/>
  <c r="N48" i="100"/>
  <c r="O48" i="100" s="1"/>
  <c r="L48" i="100"/>
  <c r="N47" i="100"/>
  <c r="L47" i="100"/>
  <c r="N46" i="100"/>
  <c r="L46" i="100"/>
  <c r="N45" i="100"/>
  <c r="L45" i="100"/>
  <c r="N44" i="100"/>
  <c r="L44" i="100"/>
  <c r="N43" i="100"/>
  <c r="L43" i="100"/>
  <c r="N42" i="100"/>
  <c r="L42" i="100"/>
  <c r="N41" i="100"/>
  <c r="L41" i="100"/>
  <c r="N40" i="100"/>
  <c r="L40" i="100"/>
  <c r="N39" i="100"/>
  <c r="L39" i="100"/>
  <c r="N38" i="100"/>
  <c r="O38" i="100" s="1"/>
  <c r="L38" i="100"/>
  <c r="N37" i="100"/>
  <c r="L37" i="100"/>
  <c r="N36" i="100"/>
  <c r="L36" i="100"/>
  <c r="N35" i="100"/>
  <c r="L35" i="100"/>
  <c r="N34" i="100"/>
  <c r="L34" i="100"/>
  <c r="N33" i="100"/>
  <c r="L33" i="100"/>
  <c r="N32" i="100"/>
  <c r="L32" i="100"/>
  <c r="N31" i="100"/>
  <c r="L31" i="100"/>
  <c r="N30" i="100"/>
  <c r="L30" i="100"/>
  <c r="N29" i="100"/>
  <c r="L29" i="100"/>
  <c r="N28" i="100"/>
  <c r="L28" i="100"/>
  <c r="N27" i="100"/>
  <c r="L27" i="100"/>
  <c r="N26" i="100"/>
  <c r="L26" i="100"/>
  <c r="N25" i="100"/>
  <c r="L25" i="100"/>
  <c r="N24" i="100"/>
  <c r="O24" i="100" s="1"/>
  <c r="L24" i="100"/>
  <c r="N23" i="100"/>
  <c r="L23" i="100"/>
  <c r="N22" i="100"/>
  <c r="L22" i="100"/>
  <c r="N21" i="100"/>
  <c r="L21" i="100"/>
  <c r="N20" i="100"/>
  <c r="L20" i="100"/>
  <c r="N19" i="100"/>
  <c r="L19" i="100"/>
  <c r="N18" i="100"/>
  <c r="L18" i="100"/>
  <c r="N17" i="100"/>
  <c r="L17" i="100"/>
  <c r="E17" i="100"/>
  <c r="C17" i="100"/>
  <c r="C18" i="100" s="1"/>
  <c r="C19" i="100" s="1"/>
  <c r="C20" i="100" s="1"/>
  <c r="C21" i="100" s="1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I14" i="100"/>
  <c r="K11" i="100"/>
  <c r="I11" i="100"/>
  <c r="D8" i="100"/>
  <c r="P1" i="100"/>
  <c r="P83" i="100" s="1"/>
  <c r="E91" i="94"/>
  <c r="E91" i="86"/>
  <c r="E91" i="85"/>
  <c r="P124" i="100" l="1"/>
  <c r="P119" i="100"/>
  <c r="P123" i="100"/>
  <c r="P118" i="100"/>
  <c r="P126" i="100"/>
  <c r="P122" i="100"/>
  <c r="P102" i="100"/>
  <c r="P125" i="100"/>
  <c r="P100" i="100"/>
  <c r="P104" i="100"/>
  <c r="P108" i="100"/>
  <c r="P112" i="100"/>
  <c r="P116" i="100"/>
  <c r="P128" i="100"/>
  <c r="P101" i="100"/>
  <c r="P109" i="100"/>
  <c r="P121" i="100"/>
  <c r="P105" i="100"/>
  <c r="P117" i="100"/>
  <c r="O21" i="100"/>
  <c r="O29" i="100"/>
  <c r="O37" i="100"/>
  <c r="O45" i="100"/>
  <c r="O53" i="100"/>
  <c r="O61" i="100"/>
  <c r="O37" i="101"/>
  <c r="O41" i="101"/>
  <c r="O49" i="101"/>
  <c r="O53" i="101"/>
  <c r="O65" i="101"/>
  <c r="O44" i="100"/>
  <c r="O36" i="100"/>
  <c r="O60" i="100"/>
  <c r="O41" i="102"/>
  <c r="O63" i="100"/>
  <c r="O72" i="100"/>
  <c r="O68" i="101"/>
  <c r="O40" i="100"/>
  <c r="O69" i="100"/>
  <c r="O18" i="100"/>
  <c r="O26" i="100"/>
  <c r="O19" i="100"/>
  <c r="O23" i="100"/>
  <c r="O31" i="100"/>
  <c r="O35" i="100"/>
  <c r="O47" i="100"/>
  <c r="O62" i="100"/>
  <c r="O70" i="100"/>
  <c r="P99" i="100"/>
  <c r="P103" i="100"/>
  <c r="P107" i="100"/>
  <c r="P111" i="100"/>
  <c r="P115" i="100"/>
  <c r="P130" i="100"/>
  <c r="O20" i="100"/>
  <c r="O52" i="100"/>
  <c r="O59" i="100"/>
  <c r="P127" i="100"/>
  <c r="P120" i="100"/>
  <c r="P113" i="100"/>
  <c r="P110" i="100"/>
  <c r="P129" i="100"/>
  <c r="O70" i="101"/>
  <c r="O27" i="102"/>
  <c r="O26" i="101"/>
  <c r="O43" i="102"/>
  <c r="O65" i="102"/>
  <c r="O69" i="102"/>
  <c r="O62" i="101"/>
  <c r="O58" i="101"/>
  <c r="O39" i="102"/>
  <c r="O47" i="102"/>
  <c r="O63" i="102"/>
  <c r="O68" i="102"/>
  <c r="O72" i="102"/>
  <c r="O35" i="101"/>
  <c r="O67" i="101"/>
  <c r="O71" i="101"/>
  <c r="O30" i="101"/>
  <c r="O42" i="101"/>
  <c r="O19" i="101"/>
  <c r="O17" i="101"/>
  <c r="O22" i="101"/>
  <c r="P104" i="101"/>
  <c r="P106" i="101"/>
  <c r="P107" i="101"/>
  <c r="P108" i="101"/>
  <c r="P122" i="101"/>
  <c r="O23" i="101"/>
  <c r="O18" i="101"/>
  <c r="O24" i="101"/>
  <c r="O34" i="101"/>
  <c r="O38" i="101"/>
  <c r="O61" i="101"/>
  <c r="P109" i="101"/>
  <c r="P113" i="101"/>
  <c r="P117" i="101"/>
  <c r="P121" i="101"/>
  <c r="P125" i="101"/>
  <c r="P129" i="101"/>
  <c r="O31" i="101"/>
  <c r="O39" i="101"/>
  <c r="O46" i="101"/>
  <c r="O50" i="101"/>
  <c r="O54" i="101"/>
  <c r="O51" i="101"/>
  <c r="O69" i="101"/>
  <c r="O43" i="101"/>
  <c r="O36" i="101"/>
  <c r="O40" i="101"/>
  <c r="O28" i="101"/>
  <c r="O47" i="101"/>
  <c r="O27" i="101"/>
  <c r="O45" i="101"/>
  <c r="O59" i="101"/>
  <c r="O66" i="101"/>
  <c r="O72" i="101"/>
  <c r="O56" i="101"/>
  <c r="P126" i="101"/>
  <c r="O32" i="101"/>
  <c r="O57" i="101"/>
  <c r="O64" i="101"/>
  <c r="P111" i="101"/>
  <c r="P115" i="101"/>
  <c r="P119" i="101"/>
  <c r="P123" i="101"/>
  <c r="P127" i="101"/>
  <c r="O29" i="101"/>
  <c r="O33" i="101"/>
  <c r="P116" i="101"/>
  <c r="P99" i="102"/>
  <c r="P103" i="102"/>
  <c r="P107" i="102"/>
  <c r="P111" i="102"/>
  <c r="P115" i="102"/>
  <c r="P119" i="102"/>
  <c r="P123" i="102"/>
  <c r="P127" i="102"/>
  <c r="O22" i="102"/>
  <c r="O38" i="102"/>
  <c r="O50" i="102"/>
  <c r="O54" i="102"/>
  <c r="O55" i="102"/>
  <c r="O35" i="102"/>
  <c r="O59" i="102"/>
  <c r="O61" i="102"/>
  <c r="O67" i="102"/>
  <c r="O33" i="102"/>
  <c r="O52" i="102"/>
  <c r="P101" i="102"/>
  <c r="P105" i="102"/>
  <c r="P109" i="102"/>
  <c r="P113" i="102"/>
  <c r="P121" i="102"/>
  <c r="P125" i="102"/>
  <c r="P129" i="102"/>
  <c r="O62" i="102"/>
  <c r="O66" i="102"/>
  <c r="O51" i="102"/>
  <c r="O70" i="102"/>
  <c r="O24" i="102"/>
  <c r="O40" i="102"/>
  <c r="O26" i="102"/>
  <c r="O30" i="102"/>
  <c r="O45" i="102"/>
  <c r="O57" i="102"/>
  <c r="O19" i="102"/>
  <c r="O23" i="102"/>
  <c r="O46" i="102"/>
  <c r="O21" i="102"/>
  <c r="O31" i="102"/>
  <c r="O48" i="102"/>
  <c r="O28" i="102"/>
  <c r="O42" i="102"/>
  <c r="O49" i="102"/>
  <c r="O56" i="102"/>
  <c r="P100" i="102"/>
  <c r="P104" i="102"/>
  <c r="P108" i="102"/>
  <c r="P112" i="102"/>
  <c r="P116" i="102"/>
  <c r="P120" i="102"/>
  <c r="P124" i="102"/>
  <c r="P128" i="102"/>
  <c r="O18" i="102"/>
  <c r="O25" i="102"/>
  <c r="O32" i="102"/>
  <c r="O53" i="102"/>
  <c r="O71" i="102"/>
  <c r="O29" i="102"/>
  <c r="O64" i="102"/>
  <c r="P117" i="102"/>
  <c r="O37" i="102"/>
  <c r="O58" i="102"/>
  <c r="P102" i="102"/>
  <c r="P106" i="102"/>
  <c r="P110" i="102"/>
  <c r="P114" i="102"/>
  <c r="P118" i="102"/>
  <c r="P122" i="102"/>
  <c r="P126" i="102"/>
  <c r="P130" i="102"/>
  <c r="O34" i="102"/>
  <c r="C18" i="102"/>
  <c r="C19" i="102" s="1"/>
  <c r="C20" i="102" s="1"/>
  <c r="C21" i="102" s="1"/>
  <c r="C22" i="102" s="1"/>
  <c r="C23" i="102" s="1"/>
  <c r="C24" i="102" s="1"/>
  <c r="C25" i="102" s="1"/>
  <c r="C26" i="102" s="1"/>
  <c r="C27" i="102" s="1"/>
  <c r="C28" i="102" s="1"/>
  <c r="C29" i="102" s="1"/>
  <c r="C30" i="102" s="1"/>
  <c r="C31" i="102" s="1"/>
  <c r="C32" i="102" s="1"/>
  <c r="C33" i="102" s="1"/>
  <c r="C34" i="102" s="1"/>
  <c r="C35" i="102" s="1"/>
  <c r="C36" i="102" s="1"/>
  <c r="C37" i="102" s="1"/>
  <c r="C38" i="102" s="1"/>
  <c r="C39" i="102" s="1"/>
  <c r="C40" i="102" s="1"/>
  <c r="C41" i="102" s="1"/>
  <c r="C42" i="102" s="1"/>
  <c r="C43" i="102" s="1"/>
  <c r="C44" i="102" s="1"/>
  <c r="C45" i="102" s="1"/>
  <c r="C46" i="102" s="1"/>
  <c r="C47" i="102" s="1"/>
  <c r="C48" i="102" s="1"/>
  <c r="C49" i="102" s="1"/>
  <c r="C50" i="102" s="1"/>
  <c r="C51" i="102" s="1"/>
  <c r="C52" i="102" s="1"/>
  <c r="C53" i="102" s="1"/>
  <c r="C54" i="102" s="1"/>
  <c r="C55" i="102" s="1"/>
  <c r="C56" i="102" s="1"/>
  <c r="C57" i="102" s="1"/>
  <c r="C58" i="102" s="1"/>
  <c r="C59" i="102" s="1"/>
  <c r="C60" i="102" s="1"/>
  <c r="C61" i="102" s="1"/>
  <c r="C62" i="102" s="1"/>
  <c r="C63" i="102" s="1"/>
  <c r="C64" i="102" s="1"/>
  <c r="C65" i="102" s="1"/>
  <c r="C66" i="102" s="1"/>
  <c r="C67" i="102" s="1"/>
  <c r="C68" i="102" s="1"/>
  <c r="C69" i="102" s="1"/>
  <c r="C70" i="102" s="1"/>
  <c r="C71" i="102" s="1"/>
  <c r="C72" i="102" s="1"/>
  <c r="O36" i="102"/>
  <c r="O60" i="102"/>
  <c r="O20" i="102"/>
  <c r="O44" i="102"/>
  <c r="O60" i="101"/>
  <c r="O44" i="101"/>
  <c r="O55" i="101"/>
  <c r="C18" i="101"/>
  <c r="C19" i="101" s="1"/>
  <c r="C20" i="101" s="1"/>
  <c r="C21" i="101" s="1"/>
  <c r="C22" i="101" s="1"/>
  <c r="C23" i="101" s="1"/>
  <c r="C24" i="101" s="1"/>
  <c r="C25" i="101" s="1"/>
  <c r="C26" i="101" s="1"/>
  <c r="C27" i="101" s="1"/>
  <c r="C28" i="101" s="1"/>
  <c r="C29" i="101" s="1"/>
  <c r="C30" i="101" s="1"/>
  <c r="C31" i="101" s="1"/>
  <c r="C32" i="101" s="1"/>
  <c r="C33" i="101" s="1"/>
  <c r="C34" i="101" s="1"/>
  <c r="C35" i="101" s="1"/>
  <c r="C36" i="101" s="1"/>
  <c r="C37" i="101" s="1"/>
  <c r="C38" i="101" s="1"/>
  <c r="C39" i="101" s="1"/>
  <c r="C40" i="101" s="1"/>
  <c r="C41" i="101" s="1"/>
  <c r="C42" i="101" s="1"/>
  <c r="C43" i="101" s="1"/>
  <c r="C44" i="101" s="1"/>
  <c r="O52" i="101"/>
  <c r="O63" i="101"/>
  <c r="P120" i="101"/>
  <c r="P124" i="101"/>
  <c r="P110" i="101"/>
  <c r="P118" i="101"/>
  <c r="P112" i="101"/>
  <c r="P128" i="101"/>
  <c r="P114" i="101"/>
  <c r="P130" i="101"/>
  <c r="O39" i="100"/>
  <c r="O43" i="100"/>
  <c r="O58" i="100"/>
  <c r="O64" i="100"/>
  <c r="O68" i="100"/>
  <c r="O46" i="100"/>
  <c r="O22" i="100"/>
  <c r="O55" i="100"/>
  <c r="O65" i="100"/>
  <c r="O32" i="100"/>
  <c r="O17" i="100"/>
  <c r="O28" i="100"/>
  <c r="O67" i="100"/>
  <c r="C45" i="100"/>
  <c r="C46" i="100" s="1"/>
  <c r="C47" i="100" s="1"/>
  <c r="C48" i="100" s="1"/>
  <c r="C49" i="100" s="1"/>
  <c r="C50" i="100" s="1"/>
  <c r="C51" i="100" s="1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O33" i="100"/>
  <c r="O54" i="100"/>
  <c r="O34" i="100"/>
  <c r="P106" i="100"/>
  <c r="O57" i="100"/>
  <c r="O27" i="100"/>
  <c r="O30" i="100"/>
  <c r="O51" i="100"/>
  <c r="O49" i="100"/>
  <c r="P114" i="100"/>
  <c r="O25" i="100"/>
  <c r="O42" i="100"/>
  <c r="O50" i="100"/>
  <c r="F17" i="100"/>
  <c r="O41" i="100"/>
  <c r="O66" i="100"/>
  <c r="O71" i="100"/>
  <c r="C99" i="102" l="1"/>
  <c r="D99" i="102" s="1"/>
  <c r="C45" i="101"/>
  <c r="C46" i="101" s="1"/>
  <c r="C47" i="101" s="1"/>
  <c r="C48" i="101" s="1"/>
  <c r="C49" i="101" s="1"/>
  <c r="C50" i="101" s="1"/>
  <c r="C51" i="101" s="1"/>
  <c r="C52" i="101" s="1"/>
  <c r="C53" i="101" s="1"/>
  <c r="C54" i="101" s="1"/>
  <c r="C55" i="101" s="1"/>
  <c r="C56" i="101" s="1"/>
  <c r="C57" i="101" s="1"/>
  <c r="C58" i="101" s="1"/>
  <c r="C59" i="101" s="1"/>
  <c r="C60" i="101" s="1"/>
  <c r="C61" i="101" s="1"/>
  <c r="C62" i="101" s="1"/>
  <c r="C63" i="101" s="1"/>
  <c r="C64" i="101" s="1"/>
  <c r="C65" i="101" s="1"/>
  <c r="C66" i="101" s="1"/>
  <c r="C67" i="101" s="1"/>
  <c r="C68" i="101" s="1"/>
  <c r="C69" i="101" s="1"/>
  <c r="C70" i="101" s="1"/>
  <c r="C71" i="101" s="1"/>
  <c r="C72" i="101" s="1"/>
  <c r="D18" i="100"/>
  <c r="P103" i="99"/>
  <c r="O103" i="99"/>
  <c r="N103" i="99"/>
  <c r="M103" i="99"/>
  <c r="L103" i="99"/>
  <c r="M22" i="99"/>
  <c r="N22" i="99" s="1"/>
  <c r="O22" i="99" s="1"/>
  <c r="K22" i="99"/>
  <c r="L22" i="99" s="1"/>
  <c r="N103" i="98"/>
  <c r="O103" i="98" s="1"/>
  <c r="P103" i="98" s="1"/>
  <c r="M103" i="98"/>
  <c r="L103" i="98"/>
  <c r="M22" i="98"/>
  <c r="N22" i="98" s="1"/>
  <c r="K22" i="98"/>
  <c r="L22" i="98" s="1"/>
  <c r="O103" i="97"/>
  <c r="P103" i="97" s="1"/>
  <c r="N103" i="97"/>
  <c r="M103" i="97"/>
  <c r="L103" i="97"/>
  <c r="M22" i="97"/>
  <c r="N22" i="97" s="1"/>
  <c r="K22" i="97"/>
  <c r="L22" i="97" s="1"/>
  <c r="N104" i="96"/>
  <c r="O104" i="96" s="1"/>
  <c r="P104" i="96" s="1"/>
  <c r="L104" i="96"/>
  <c r="M104" i="96" s="1"/>
  <c r="N23" i="96"/>
  <c r="M23" i="96"/>
  <c r="K23" i="96"/>
  <c r="L23" i="96" s="1"/>
  <c r="N104" i="95"/>
  <c r="O104" i="95" s="1"/>
  <c r="L104" i="95"/>
  <c r="M104" i="95" s="1"/>
  <c r="M23" i="95"/>
  <c r="N23" i="95" s="1"/>
  <c r="K23" i="95"/>
  <c r="L23" i="95" s="1"/>
  <c r="N105" i="94"/>
  <c r="O105" i="94" s="1"/>
  <c r="L105" i="94"/>
  <c r="M105" i="94" s="1"/>
  <c r="M24" i="94"/>
  <c r="N24" i="94" s="1"/>
  <c r="K24" i="94"/>
  <c r="L24" i="94" s="1"/>
  <c r="O104" i="93"/>
  <c r="N104" i="93"/>
  <c r="L104" i="93"/>
  <c r="M104" i="93" s="1"/>
  <c r="M23" i="93"/>
  <c r="N23" i="93" s="1"/>
  <c r="O23" i="93" s="1"/>
  <c r="L23" i="93"/>
  <c r="K23" i="93"/>
  <c r="O105" i="92"/>
  <c r="P105" i="92" s="1"/>
  <c r="N105" i="92"/>
  <c r="L105" i="92"/>
  <c r="M105" i="92" s="1"/>
  <c r="M24" i="92"/>
  <c r="N24" i="92" s="1"/>
  <c r="K24" i="92"/>
  <c r="L24" i="92" s="1"/>
  <c r="O105" i="91"/>
  <c r="P105" i="91" s="1"/>
  <c r="N105" i="91"/>
  <c r="L105" i="91"/>
  <c r="M105" i="91" s="1"/>
  <c r="M24" i="91"/>
  <c r="N24" i="91" s="1"/>
  <c r="O24" i="91" s="1"/>
  <c r="L24" i="91"/>
  <c r="K24" i="91"/>
  <c r="N105" i="90"/>
  <c r="M105" i="90"/>
  <c r="L105" i="90"/>
  <c r="M24" i="90"/>
  <c r="N24" i="90" s="1"/>
  <c r="K24" i="90"/>
  <c r="L24" i="90" s="1"/>
  <c r="N105" i="89"/>
  <c r="O105" i="89" s="1"/>
  <c r="P105" i="89" s="1"/>
  <c r="M105" i="89"/>
  <c r="L105" i="89"/>
  <c r="L104" i="89"/>
  <c r="M104" i="89"/>
  <c r="N104" i="89"/>
  <c r="O104" i="89"/>
  <c r="P104" i="89" s="1"/>
  <c r="M24" i="89"/>
  <c r="N24" i="89" s="1"/>
  <c r="O24" i="89" s="1"/>
  <c r="K24" i="89"/>
  <c r="L24" i="89" s="1"/>
  <c r="N105" i="88"/>
  <c r="O105" i="88" s="1"/>
  <c r="L105" i="88"/>
  <c r="M105" i="88" s="1"/>
  <c r="N24" i="88"/>
  <c r="M24" i="88"/>
  <c r="K24" i="88"/>
  <c r="L24" i="88" s="1"/>
  <c r="N105" i="87"/>
  <c r="O105" i="87" s="1"/>
  <c r="P105" i="87" s="1"/>
  <c r="L105" i="87"/>
  <c r="M105" i="87" s="1"/>
  <c r="M24" i="87"/>
  <c r="N24" i="87" s="1"/>
  <c r="K24" i="87"/>
  <c r="L24" i="87" s="1"/>
  <c r="N106" i="86"/>
  <c r="O106" i="86" s="1"/>
  <c r="L106" i="86"/>
  <c r="M106" i="86" s="1"/>
  <c r="M25" i="86"/>
  <c r="N25" i="86" s="1"/>
  <c r="K25" i="86"/>
  <c r="L25" i="86" s="1"/>
  <c r="N106" i="85"/>
  <c r="O106" i="85" s="1"/>
  <c r="P106" i="85" s="1"/>
  <c r="M106" i="85"/>
  <c r="L106" i="85"/>
  <c r="N25" i="85"/>
  <c r="M25" i="85"/>
  <c r="K25" i="85"/>
  <c r="L25" i="85" s="1"/>
  <c r="N105" i="84"/>
  <c r="O105" i="84" s="1"/>
  <c r="P105" i="84" s="1"/>
  <c r="M105" i="84"/>
  <c r="L105" i="84"/>
  <c r="M25" i="84"/>
  <c r="N25" i="84" s="1"/>
  <c r="O25" i="84" s="1"/>
  <c r="K25" i="84"/>
  <c r="L25" i="84" s="1"/>
  <c r="N106" i="83"/>
  <c r="O106" i="83" s="1"/>
  <c r="P106" i="83" s="1"/>
  <c r="L106" i="83"/>
  <c r="M106" i="83" s="1"/>
  <c r="M25" i="83"/>
  <c r="N25" i="83" s="1"/>
  <c r="O25" i="83" s="1"/>
  <c r="K25" i="83"/>
  <c r="L25" i="83" s="1"/>
  <c r="N106" i="82"/>
  <c r="O106" i="82" s="1"/>
  <c r="P106" i="82" s="1"/>
  <c r="L106" i="82"/>
  <c r="M106" i="82" s="1"/>
  <c r="M25" i="82"/>
  <c r="N25" i="82" s="1"/>
  <c r="O25" i="82" s="1"/>
  <c r="K25" i="82"/>
  <c r="L25" i="82" s="1"/>
  <c r="N106" i="81"/>
  <c r="O106" i="81" s="1"/>
  <c r="P106" i="81" s="1"/>
  <c r="L106" i="81"/>
  <c r="M106" i="81" s="1"/>
  <c r="N25" i="81"/>
  <c r="M25" i="81"/>
  <c r="K25" i="81"/>
  <c r="L25" i="81" s="1"/>
  <c r="N106" i="80"/>
  <c r="O106" i="80" s="1"/>
  <c r="P106" i="80" s="1"/>
  <c r="L106" i="80"/>
  <c r="M106" i="80" s="1"/>
  <c r="M25" i="80"/>
  <c r="N25" i="80" s="1"/>
  <c r="K25" i="80"/>
  <c r="L25" i="80" s="1"/>
  <c r="N107" i="79"/>
  <c r="O107" i="79" s="1"/>
  <c r="P107" i="79" s="1"/>
  <c r="L107" i="79"/>
  <c r="M107" i="79" s="1"/>
  <c r="M26" i="79"/>
  <c r="N26" i="79" s="1"/>
  <c r="O26" i="79" s="1"/>
  <c r="K26" i="79"/>
  <c r="L26" i="79" s="1"/>
  <c r="N107" i="78"/>
  <c r="O107" i="78" s="1"/>
  <c r="L107" i="78"/>
  <c r="M107" i="78" s="1"/>
  <c r="M26" i="78"/>
  <c r="N26" i="78" s="1"/>
  <c r="K26" i="78"/>
  <c r="L26" i="78" s="1"/>
  <c r="N107" i="77"/>
  <c r="O107" i="77" s="1"/>
  <c r="L107" i="77"/>
  <c r="M107" i="77" s="1"/>
  <c r="N26" i="77"/>
  <c r="O26" i="77" s="1"/>
  <c r="M26" i="77"/>
  <c r="K26" i="77"/>
  <c r="L26" i="77" s="1"/>
  <c r="N107" i="76"/>
  <c r="O107" i="76" s="1"/>
  <c r="P107" i="76" s="1"/>
  <c r="L107" i="76"/>
  <c r="M107" i="76" s="1"/>
  <c r="N26" i="76"/>
  <c r="M26" i="76"/>
  <c r="K26" i="76"/>
  <c r="L26" i="76" s="1"/>
  <c r="O107" i="75"/>
  <c r="P107" i="75" s="1"/>
  <c r="N107" i="75"/>
  <c r="L107" i="75"/>
  <c r="M107" i="75" s="1"/>
  <c r="M26" i="75"/>
  <c r="N26" i="75" s="1"/>
  <c r="K26" i="75"/>
  <c r="L26" i="75" s="1"/>
  <c r="N112" i="74"/>
  <c r="O112" i="74" s="1"/>
  <c r="P112" i="74" s="1"/>
  <c r="L112" i="74"/>
  <c r="M112" i="74" s="1"/>
  <c r="M31" i="74"/>
  <c r="N31" i="74" s="1"/>
  <c r="O31" i="74" s="1"/>
  <c r="K31" i="74"/>
  <c r="L31" i="74" s="1"/>
  <c r="N112" i="73"/>
  <c r="O112" i="73" s="1"/>
  <c r="L112" i="73"/>
  <c r="M112" i="73" s="1"/>
  <c r="N31" i="73"/>
  <c r="M31" i="73"/>
  <c r="K31" i="73"/>
  <c r="L31" i="73" s="1"/>
  <c r="N110" i="72"/>
  <c r="O110" i="72" s="1"/>
  <c r="P110" i="72" s="1"/>
  <c r="L110" i="72"/>
  <c r="M110" i="72" s="1"/>
  <c r="M29" i="72"/>
  <c r="N29" i="72" s="1"/>
  <c r="O29" i="72" s="1"/>
  <c r="K29" i="72"/>
  <c r="L29" i="72" s="1"/>
  <c r="N114" i="71"/>
  <c r="O114" i="71" s="1"/>
  <c r="L114" i="71"/>
  <c r="M114" i="71" s="1"/>
  <c r="M33" i="71"/>
  <c r="N33" i="71" s="1"/>
  <c r="O33" i="71" s="1"/>
  <c r="L33" i="71"/>
  <c r="K33" i="71"/>
  <c r="N115" i="70"/>
  <c r="O115" i="70" s="1"/>
  <c r="P115" i="70" s="1"/>
  <c r="L115" i="70"/>
  <c r="M115" i="70" s="1"/>
  <c r="M34" i="70"/>
  <c r="N34" i="70" s="1"/>
  <c r="K34" i="70"/>
  <c r="L34" i="70" s="1"/>
  <c r="O115" i="69"/>
  <c r="N115" i="69"/>
  <c r="L115" i="69"/>
  <c r="M115" i="69" s="1"/>
  <c r="M34" i="69"/>
  <c r="N34" i="69" s="1"/>
  <c r="O34" i="69" s="1"/>
  <c r="L34" i="69"/>
  <c r="K34" i="69"/>
  <c r="O108" i="68"/>
  <c r="N108" i="68"/>
  <c r="M108" i="68"/>
  <c r="L108" i="68"/>
  <c r="M27" i="68"/>
  <c r="N27" i="68" s="1"/>
  <c r="O27" i="68" s="1"/>
  <c r="K27" i="68"/>
  <c r="L27" i="68" s="1"/>
  <c r="O108" i="67"/>
  <c r="P108" i="67" s="1"/>
  <c r="N108" i="67"/>
  <c r="M108" i="67"/>
  <c r="L108" i="67"/>
  <c r="M27" i="67"/>
  <c r="N27" i="67" s="1"/>
  <c r="K27" i="67"/>
  <c r="L27" i="67" s="1"/>
  <c r="N108" i="66"/>
  <c r="O108" i="66" s="1"/>
  <c r="P108" i="66" s="1"/>
  <c r="L108" i="66"/>
  <c r="M108" i="66" s="1"/>
  <c r="N27" i="66"/>
  <c r="M27" i="66"/>
  <c r="K27" i="66"/>
  <c r="L27" i="66" s="1"/>
  <c r="O108" i="65"/>
  <c r="N108" i="65"/>
  <c r="L108" i="65"/>
  <c r="M108" i="65" s="1"/>
  <c r="N27" i="65"/>
  <c r="O27" i="65" s="1"/>
  <c r="M27" i="65"/>
  <c r="L27" i="65"/>
  <c r="K27" i="65"/>
  <c r="N109" i="64"/>
  <c r="O109" i="64" s="1"/>
  <c r="L109" i="64"/>
  <c r="M109" i="64" s="1"/>
  <c r="M28" i="64"/>
  <c r="N28" i="64" s="1"/>
  <c r="K28" i="64"/>
  <c r="L28" i="64" s="1"/>
  <c r="N109" i="60"/>
  <c r="O109" i="60" s="1"/>
  <c r="P109" i="60" s="1"/>
  <c r="L109" i="60"/>
  <c r="M109" i="60" s="1"/>
  <c r="M28" i="60"/>
  <c r="N28" i="60" s="1"/>
  <c r="O28" i="60" s="1"/>
  <c r="L28" i="60"/>
  <c r="K28" i="60"/>
  <c r="N109" i="62"/>
  <c r="O109" i="62" s="1"/>
  <c r="P109" i="62" s="1"/>
  <c r="L109" i="62"/>
  <c r="M109" i="62" s="1"/>
  <c r="M28" i="62"/>
  <c r="N28" i="62" s="1"/>
  <c r="O28" i="62" s="1"/>
  <c r="K28" i="62"/>
  <c r="L28" i="62" s="1"/>
  <c r="N109" i="63"/>
  <c r="O109" i="63" s="1"/>
  <c r="P109" i="63" s="1"/>
  <c r="L109" i="63"/>
  <c r="M109" i="63" s="1"/>
  <c r="M28" i="63"/>
  <c r="N28" i="63" s="1"/>
  <c r="K28" i="63"/>
  <c r="L28" i="63" s="1"/>
  <c r="M28" i="61"/>
  <c r="N28" i="61" s="1"/>
  <c r="O28" i="61" s="1"/>
  <c r="K28" i="61"/>
  <c r="L28" i="61" s="1"/>
  <c r="N109" i="61"/>
  <c r="O109" i="61" s="1"/>
  <c r="P109" i="61" s="1"/>
  <c r="L109" i="61"/>
  <c r="M109" i="61" s="1"/>
  <c r="N109" i="59"/>
  <c r="O109" i="59" s="1"/>
  <c r="P109" i="59" s="1"/>
  <c r="M109" i="59"/>
  <c r="L109" i="59"/>
  <c r="N28" i="59"/>
  <c r="M28" i="59"/>
  <c r="K28" i="59"/>
  <c r="L28" i="59" s="1"/>
  <c r="N110" i="58"/>
  <c r="O110" i="58" s="1"/>
  <c r="P110" i="58" s="1"/>
  <c r="M110" i="58"/>
  <c r="L110" i="58"/>
  <c r="M29" i="58"/>
  <c r="N29" i="58" s="1"/>
  <c r="K29" i="58"/>
  <c r="L29" i="58" s="1"/>
  <c r="N110" i="57"/>
  <c r="O110" i="57" s="1"/>
  <c r="P110" i="57" s="1"/>
  <c r="L110" i="57"/>
  <c r="M110" i="57" s="1"/>
  <c r="M29" i="57"/>
  <c r="N29" i="57" s="1"/>
  <c r="K29" i="57"/>
  <c r="L29" i="57" s="1"/>
  <c r="N110" i="56"/>
  <c r="O110" i="56" s="1"/>
  <c r="L110" i="56"/>
  <c r="M110" i="56" s="1"/>
  <c r="N29" i="56"/>
  <c r="M29" i="56"/>
  <c r="K29" i="56"/>
  <c r="L29" i="56" s="1"/>
  <c r="N110" i="55"/>
  <c r="O110" i="55" s="1"/>
  <c r="P110" i="55" s="1"/>
  <c r="M110" i="55"/>
  <c r="L110" i="55"/>
  <c r="M29" i="55"/>
  <c r="N29" i="55" s="1"/>
  <c r="K29" i="55"/>
  <c r="L29" i="55" s="1"/>
  <c r="N110" i="54"/>
  <c r="O110" i="54" s="1"/>
  <c r="P110" i="54" s="1"/>
  <c r="L110" i="54"/>
  <c r="M110" i="54" s="1"/>
  <c r="M29" i="54"/>
  <c r="N29" i="54" s="1"/>
  <c r="K29" i="54"/>
  <c r="L29" i="54" s="1"/>
  <c r="N110" i="53"/>
  <c r="O110" i="53" s="1"/>
  <c r="P110" i="53" s="1"/>
  <c r="M110" i="53"/>
  <c r="L110" i="53"/>
  <c r="N29" i="53"/>
  <c r="M29" i="53"/>
  <c r="K29" i="53"/>
  <c r="L29" i="53" s="1"/>
  <c r="O110" i="46"/>
  <c r="N110" i="46"/>
  <c r="L110" i="46"/>
  <c r="M110" i="46" s="1"/>
  <c r="M29" i="46"/>
  <c r="N29" i="46" s="1"/>
  <c r="O29" i="46" s="1"/>
  <c r="K29" i="46"/>
  <c r="L29" i="46" s="1"/>
  <c r="N111" i="45"/>
  <c r="O111" i="45" s="1"/>
  <c r="P111" i="45" s="1"/>
  <c r="M111" i="45"/>
  <c r="L111" i="45"/>
  <c r="M30" i="45"/>
  <c r="N30" i="45" s="1"/>
  <c r="O30" i="45" s="1"/>
  <c r="K30" i="45"/>
  <c r="L30" i="45" s="1"/>
  <c r="N112" i="44"/>
  <c r="O112" i="44" s="1"/>
  <c r="L112" i="44"/>
  <c r="M112" i="44" s="1"/>
  <c r="M31" i="44"/>
  <c r="N31" i="44" s="1"/>
  <c r="O31" i="44" s="1"/>
  <c r="K31" i="44"/>
  <c r="L31" i="44" s="1"/>
  <c r="O112" i="43"/>
  <c r="N112" i="43"/>
  <c r="L112" i="43"/>
  <c r="M112" i="43" s="1"/>
  <c r="M31" i="43"/>
  <c r="N31" i="43" s="1"/>
  <c r="K31" i="43"/>
  <c r="L31" i="43" s="1"/>
  <c r="N112" i="42"/>
  <c r="O112" i="42" s="1"/>
  <c r="P112" i="42" s="1"/>
  <c r="M112" i="42"/>
  <c r="L112" i="42"/>
  <c r="N31" i="42"/>
  <c r="M31" i="42"/>
  <c r="K31" i="42"/>
  <c r="L31" i="42" s="1"/>
  <c r="O112" i="41"/>
  <c r="N112" i="41"/>
  <c r="L112" i="41"/>
  <c r="M112" i="41" s="1"/>
  <c r="M31" i="41"/>
  <c r="N31" i="41" s="1"/>
  <c r="O31" i="41" s="1"/>
  <c r="K31" i="41"/>
  <c r="L31" i="41" s="1"/>
  <c r="N112" i="39"/>
  <c r="O112" i="39" s="1"/>
  <c r="P112" i="39" s="1"/>
  <c r="L112" i="39"/>
  <c r="M112" i="39" s="1"/>
  <c r="M31" i="39"/>
  <c r="N31" i="39" s="1"/>
  <c r="K31" i="39"/>
  <c r="L31" i="39" s="1"/>
  <c r="N114" i="34"/>
  <c r="O114" i="34" s="1"/>
  <c r="P114" i="34" s="1"/>
  <c r="L114" i="34"/>
  <c r="M114" i="34" s="1"/>
  <c r="M33" i="34"/>
  <c r="N33" i="34" s="1"/>
  <c r="K33" i="34"/>
  <c r="L33" i="34" s="1"/>
  <c r="N114" i="32"/>
  <c r="O114" i="32" s="1"/>
  <c r="P114" i="32" s="1"/>
  <c r="L114" i="32"/>
  <c r="M114" i="32" s="1"/>
  <c r="M33" i="32"/>
  <c r="N33" i="32" s="1"/>
  <c r="O33" i="32" s="1"/>
  <c r="L33" i="32"/>
  <c r="K33" i="32"/>
  <c r="N114" i="31"/>
  <c r="O114" i="31" s="1"/>
  <c r="L114" i="31"/>
  <c r="M114" i="31" s="1"/>
  <c r="M33" i="31"/>
  <c r="N33" i="31" s="1"/>
  <c r="O33" i="31" s="1"/>
  <c r="K33" i="31"/>
  <c r="L33" i="31" s="1"/>
  <c r="O115" i="30"/>
  <c r="N115" i="30"/>
  <c r="L115" i="30"/>
  <c r="M115" i="30" s="1"/>
  <c r="M34" i="30"/>
  <c r="N34" i="30" s="1"/>
  <c r="O34" i="30" s="1"/>
  <c r="K34" i="30"/>
  <c r="L34" i="30" s="1"/>
  <c r="N115" i="29"/>
  <c r="O115" i="29" s="1"/>
  <c r="P115" i="29" s="1"/>
  <c r="M115" i="29"/>
  <c r="L115" i="29"/>
  <c r="M34" i="29"/>
  <c r="N34" i="29" s="1"/>
  <c r="K34" i="29"/>
  <c r="L34" i="29" s="1"/>
  <c r="N116" i="28"/>
  <c r="O116" i="28" s="1"/>
  <c r="P116" i="28" s="1"/>
  <c r="L116" i="28"/>
  <c r="M116" i="28" s="1"/>
  <c r="M35" i="28"/>
  <c r="N35" i="28" s="1"/>
  <c r="O35" i="28" s="1"/>
  <c r="K35" i="28"/>
  <c r="L35" i="28" s="1"/>
  <c r="O115" i="27"/>
  <c r="P115" i="27" s="1"/>
  <c r="N115" i="27"/>
  <c r="L115" i="27"/>
  <c r="M115" i="27" s="1"/>
  <c r="M34" i="27"/>
  <c r="N34" i="27" s="1"/>
  <c r="O34" i="27" s="1"/>
  <c r="K34" i="27"/>
  <c r="L34" i="27" s="1"/>
  <c r="N114" i="24"/>
  <c r="O114" i="24" s="1"/>
  <c r="L114" i="24"/>
  <c r="M114" i="24" s="1"/>
  <c r="M33" i="24"/>
  <c r="N33" i="24" s="1"/>
  <c r="O33" i="24" s="1"/>
  <c r="L33" i="24"/>
  <c r="K33" i="24"/>
  <c r="N114" i="23"/>
  <c r="O114" i="23" s="1"/>
  <c r="P114" i="23" s="1"/>
  <c r="L114" i="23"/>
  <c r="M114" i="23" s="1"/>
  <c r="M33" i="23"/>
  <c r="N33" i="23" s="1"/>
  <c r="K33" i="23"/>
  <c r="L33" i="23" s="1"/>
  <c r="N113" i="22"/>
  <c r="O113" i="22" s="1"/>
  <c r="P113" i="22" s="1"/>
  <c r="L113" i="22"/>
  <c r="M113" i="22" s="1"/>
  <c r="M32" i="22"/>
  <c r="N32" i="22" s="1"/>
  <c r="O32" i="22" s="1"/>
  <c r="K32" i="22"/>
  <c r="L32" i="22" s="1"/>
  <c r="N113" i="21"/>
  <c r="O113" i="21" s="1"/>
  <c r="L113" i="21"/>
  <c r="M113" i="21" s="1"/>
  <c r="M32" i="21"/>
  <c r="N32" i="21" s="1"/>
  <c r="O32" i="21" s="1"/>
  <c r="K32" i="21"/>
  <c r="L32" i="21" s="1"/>
  <c r="N113" i="20"/>
  <c r="O113" i="20" s="1"/>
  <c r="P113" i="20" s="1"/>
  <c r="L113" i="20"/>
  <c r="M113" i="20" s="1"/>
  <c r="M32" i="20"/>
  <c r="N32" i="20" s="1"/>
  <c r="K32" i="20"/>
  <c r="L32" i="20" s="1"/>
  <c r="N113" i="19"/>
  <c r="O113" i="19" s="1"/>
  <c r="P113" i="19" s="1"/>
  <c r="L113" i="19"/>
  <c r="M113" i="19" s="1"/>
  <c r="M32" i="19"/>
  <c r="N32" i="19" s="1"/>
  <c r="O32" i="19" s="1"/>
  <c r="K32" i="19"/>
  <c r="L32" i="19" s="1"/>
  <c r="N113" i="18"/>
  <c r="O113" i="18" s="1"/>
  <c r="P113" i="18" s="1"/>
  <c r="L113" i="18"/>
  <c r="M113" i="18" s="1"/>
  <c r="M32" i="18"/>
  <c r="N32" i="18" s="1"/>
  <c r="O32" i="18" s="1"/>
  <c r="K32" i="18"/>
  <c r="L32" i="18" s="1"/>
  <c r="O113" i="17"/>
  <c r="N113" i="17"/>
  <c r="L113" i="17"/>
  <c r="M113" i="17" s="1"/>
  <c r="M32" i="17"/>
  <c r="N32" i="17" s="1"/>
  <c r="O32" i="17" s="1"/>
  <c r="K32" i="17"/>
  <c r="L32" i="17" s="1"/>
  <c r="C100" i="102" l="1"/>
  <c r="C101" i="102" s="1"/>
  <c r="C102" i="102" s="1"/>
  <c r="C103" i="102" s="1"/>
  <c r="C104" i="102" s="1"/>
  <c r="C105" i="102" s="1"/>
  <c r="C106" i="102" s="1"/>
  <c r="C107" i="102" s="1"/>
  <c r="C108" i="102" s="1"/>
  <c r="C109" i="102" s="1"/>
  <c r="C110" i="102" s="1"/>
  <c r="C111" i="102" s="1"/>
  <c r="C112" i="102" s="1"/>
  <c r="C113" i="102" s="1"/>
  <c r="C114" i="102" s="1"/>
  <c r="C115" i="102" s="1"/>
  <c r="C116" i="102" s="1"/>
  <c r="C117" i="102" s="1"/>
  <c r="C118" i="102" s="1"/>
  <c r="C119" i="102" s="1"/>
  <c r="C120" i="102" s="1"/>
  <c r="C121" i="102" s="1"/>
  <c r="C122" i="102" s="1"/>
  <c r="C123" i="102" s="1"/>
  <c r="C124" i="102" s="1"/>
  <c r="C125" i="102" s="1"/>
  <c r="C126" i="102" s="1"/>
  <c r="I17" i="101"/>
  <c r="B18" i="101"/>
  <c r="B18" i="100"/>
  <c r="E18" i="100"/>
  <c r="O22" i="98"/>
  <c r="O22" i="97"/>
  <c r="O23" i="96"/>
  <c r="P104" i="95"/>
  <c r="O23" i="95"/>
  <c r="P105" i="94"/>
  <c r="O24" i="94"/>
  <c r="P104" i="93"/>
  <c r="O24" i="92"/>
  <c r="O24" i="90"/>
  <c r="P105" i="88"/>
  <c r="O24" i="88"/>
  <c r="O24" i="87"/>
  <c r="P106" i="86"/>
  <c r="O25" i="86"/>
  <c r="O25" i="85"/>
  <c r="O25" i="81"/>
  <c r="O25" i="80"/>
  <c r="P107" i="78"/>
  <c r="O26" i="78"/>
  <c r="P107" i="77"/>
  <c r="O26" i="76"/>
  <c r="O26" i="75"/>
  <c r="P112" i="73"/>
  <c r="O31" i="73"/>
  <c r="O34" i="70"/>
  <c r="P115" i="69"/>
  <c r="O27" i="67"/>
  <c r="O27" i="66"/>
  <c r="P108" i="65"/>
  <c r="P109" i="64"/>
  <c r="O28" i="64"/>
  <c r="O28" i="63"/>
  <c r="O28" i="59"/>
  <c r="O29" i="58"/>
  <c r="O29" i="57"/>
  <c r="P110" i="56"/>
  <c r="O29" i="56"/>
  <c r="O29" i="55"/>
  <c r="O29" i="54"/>
  <c r="O29" i="53"/>
  <c r="P110" i="46"/>
  <c r="P112" i="44"/>
  <c r="P112" i="43"/>
  <c r="O31" i="43"/>
  <c r="O31" i="42"/>
  <c r="P112" i="41"/>
  <c r="O31" i="39"/>
  <c r="O33" i="34"/>
  <c r="P114" i="31"/>
  <c r="P115" i="30"/>
  <c r="O34" i="29"/>
  <c r="P114" i="24"/>
  <c r="O33" i="23"/>
  <c r="P113" i="21"/>
  <c r="O32" i="20"/>
  <c r="P113" i="17"/>
  <c r="C127" i="102" l="1"/>
  <c r="C128" i="102" s="1"/>
  <c r="C129" i="102" s="1"/>
  <c r="C130" i="102" s="1"/>
  <c r="C131" i="102" s="1"/>
  <c r="C132" i="102" s="1"/>
  <c r="C133" i="102" s="1"/>
  <c r="C134" i="102" s="1"/>
  <c r="C135" i="102" s="1"/>
  <c r="C136" i="102" s="1"/>
  <c r="C137" i="102" s="1"/>
  <c r="C138" i="102" s="1"/>
  <c r="C139" i="102" s="1"/>
  <c r="C140" i="102" s="1"/>
  <c r="C141" i="102" s="1"/>
  <c r="C142" i="102" s="1"/>
  <c r="C143" i="102" s="1"/>
  <c r="C144" i="102" s="1"/>
  <c r="C145" i="102" s="1"/>
  <c r="C146" i="102" s="1"/>
  <c r="C147" i="102" s="1"/>
  <c r="C148" i="102" s="1"/>
  <c r="C149" i="102" s="1"/>
  <c r="C150" i="102" s="1"/>
  <c r="C151" i="102" s="1"/>
  <c r="C152" i="102" s="1"/>
  <c r="C153" i="102" s="1"/>
  <c r="C154" i="102" s="1"/>
  <c r="B100" i="101"/>
  <c r="F18" i="100"/>
  <c r="I35" i="28"/>
  <c r="I18" i="101" l="1"/>
  <c r="B19" i="101"/>
  <c r="I19" i="101"/>
  <c r="J99" i="101"/>
  <c r="D19" i="100"/>
  <c r="N113" i="3"/>
  <c r="O113" i="3" s="1"/>
  <c r="P113" i="3" s="1"/>
  <c r="L113" i="3"/>
  <c r="M113" i="3" s="1"/>
  <c r="M32" i="3"/>
  <c r="N32" i="3" s="1"/>
  <c r="O32" i="3" s="1"/>
  <c r="K32" i="3"/>
  <c r="L32" i="3" s="1"/>
  <c r="H3" i="36"/>
  <c r="I13" i="36"/>
  <c r="J96" i="36"/>
  <c r="K93" i="36" l="1"/>
  <c r="L93" i="36" s="1"/>
  <c r="K94" i="36"/>
  <c r="L94" i="36" s="1"/>
  <c r="K92" i="36"/>
  <c r="L92" i="36" s="1"/>
  <c r="B101" i="101"/>
  <c r="B19" i="100"/>
  <c r="E19" i="100"/>
  <c r="B20" i="101" l="1"/>
  <c r="J100" i="101"/>
  <c r="F19" i="100"/>
  <c r="D94" i="99"/>
  <c r="D94" i="98"/>
  <c r="D94" i="96"/>
  <c r="D93" i="96"/>
  <c r="D94" i="95"/>
  <c r="D93" i="95"/>
  <c r="D94" i="94"/>
  <c r="D93" i="94"/>
  <c r="D94" i="93"/>
  <c r="D93" i="93"/>
  <c r="D94" i="86"/>
  <c r="D93" i="86"/>
  <c r="D93" i="69"/>
  <c r="D93" i="60"/>
  <c r="D93" i="62"/>
  <c r="D93" i="63"/>
  <c r="D92" i="35"/>
  <c r="I20" i="101" l="1"/>
  <c r="B102" i="101"/>
  <c r="D20" i="100"/>
  <c r="E20" i="100" s="1"/>
  <c r="J101" i="101" l="1"/>
  <c r="B21" i="101"/>
  <c r="F20" i="100"/>
  <c r="B20" i="100"/>
  <c r="D92" i="99"/>
  <c r="D92" i="98"/>
  <c r="D92" i="97"/>
  <c r="D92" i="96"/>
  <c r="D92" i="95"/>
  <c r="D92" i="94"/>
  <c r="D92" i="93"/>
  <c r="D92" i="92"/>
  <c r="D92" i="91"/>
  <c r="D92" i="90"/>
  <c r="D92" i="89"/>
  <c r="D92" i="88"/>
  <c r="D92" i="87"/>
  <c r="D92" i="86"/>
  <c r="D92" i="85"/>
  <c r="D92" i="84"/>
  <c r="D92" i="83"/>
  <c r="D92" i="82"/>
  <c r="D92" i="81"/>
  <c r="D92" i="80"/>
  <c r="D92" i="79"/>
  <c r="D92" i="78"/>
  <c r="D92" i="77"/>
  <c r="D92" i="76"/>
  <c r="D92" i="75"/>
  <c r="D92" i="74"/>
  <c r="D92" i="73"/>
  <c r="D92" i="72"/>
  <c r="D92" i="71"/>
  <c r="D92" i="70"/>
  <c r="D92" i="69"/>
  <c r="D92" i="68"/>
  <c r="D92" i="67"/>
  <c r="D92" i="66"/>
  <c r="D92" i="58"/>
  <c r="D92" i="55"/>
  <c r="D92" i="46"/>
  <c r="D92" i="39"/>
  <c r="D92" i="34"/>
  <c r="D92" i="32"/>
  <c r="D92" i="29"/>
  <c r="D92" i="28"/>
  <c r="D92" i="27"/>
  <c r="D92" i="24"/>
  <c r="D92" i="23"/>
  <c r="D92" i="22"/>
  <c r="D92" i="20"/>
  <c r="D92" i="19"/>
  <c r="D92" i="18"/>
  <c r="D92" i="17"/>
  <c r="D92" i="3"/>
  <c r="I21" i="101" l="1"/>
  <c r="B103" i="101"/>
  <c r="D21" i="100"/>
  <c r="M21" i="99"/>
  <c r="K21" i="99"/>
  <c r="L21" i="99" s="1"/>
  <c r="M21" i="98"/>
  <c r="K21" i="98"/>
  <c r="L21" i="98" s="1"/>
  <c r="M21" i="97"/>
  <c r="K21" i="97"/>
  <c r="L21" i="97" s="1"/>
  <c r="M22" i="96"/>
  <c r="K22" i="96"/>
  <c r="L22" i="96" s="1"/>
  <c r="M22" i="95"/>
  <c r="K22" i="95"/>
  <c r="L22" i="95" s="1"/>
  <c r="M23" i="94"/>
  <c r="K23" i="94"/>
  <c r="L23" i="94" s="1"/>
  <c r="M22" i="93"/>
  <c r="K22" i="93"/>
  <c r="L22" i="93" s="1"/>
  <c r="M23" i="92"/>
  <c r="K23" i="92"/>
  <c r="L23" i="92" s="1"/>
  <c r="M23" i="91"/>
  <c r="K23" i="91"/>
  <c r="L23" i="91" s="1"/>
  <c r="M23" i="90"/>
  <c r="K23" i="90"/>
  <c r="L23" i="90" s="1"/>
  <c r="M23" i="89"/>
  <c r="K23" i="89"/>
  <c r="L23" i="89" s="1"/>
  <c r="M23" i="88"/>
  <c r="K23" i="88"/>
  <c r="L23" i="88" s="1"/>
  <c r="M23" i="87"/>
  <c r="K23" i="87"/>
  <c r="L23" i="87" s="1"/>
  <c r="M24" i="86"/>
  <c r="K24" i="86"/>
  <c r="L24" i="86" s="1"/>
  <c r="M24" i="85"/>
  <c r="K24" i="85"/>
  <c r="L24" i="85" s="1"/>
  <c r="M24" i="84"/>
  <c r="K24" i="84"/>
  <c r="L24" i="84" s="1"/>
  <c r="M24" i="83"/>
  <c r="K24" i="83"/>
  <c r="L24" i="83" s="1"/>
  <c r="M24" i="82"/>
  <c r="K24" i="82"/>
  <c r="L24" i="82" s="1"/>
  <c r="M24" i="81"/>
  <c r="K24" i="81"/>
  <c r="L24" i="81" s="1"/>
  <c r="M24" i="80"/>
  <c r="K24" i="80"/>
  <c r="L24" i="80" s="1"/>
  <c r="M25" i="79"/>
  <c r="K25" i="79"/>
  <c r="L25" i="79" s="1"/>
  <c r="M25" i="78"/>
  <c r="K25" i="78"/>
  <c r="L25" i="78" s="1"/>
  <c r="M25" i="77"/>
  <c r="K25" i="77"/>
  <c r="L25" i="77" s="1"/>
  <c r="M25" i="76"/>
  <c r="K25" i="76"/>
  <c r="L25" i="76" s="1"/>
  <c r="M25" i="75"/>
  <c r="K25" i="75"/>
  <c r="L25" i="75" s="1"/>
  <c r="M30" i="74"/>
  <c r="K30" i="74"/>
  <c r="L30" i="74" s="1"/>
  <c r="M30" i="73"/>
  <c r="K30" i="73"/>
  <c r="L30" i="73" s="1"/>
  <c r="M28" i="72"/>
  <c r="K28" i="72"/>
  <c r="L28" i="72" s="1"/>
  <c r="M32" i="71"/>
  <c r="K32" i="71"/>
  <c r="L32" i="71" s="1"/>
  <c r="M33" i="70"/>
  <c r="K33" i="70"/>
  <c r="L33" i="70" s="1"/>
  <c r="M33" i="69"/>
  <c r="K33" i="69"/>
  <c r="L33" i="69" s="1"/>
  <c r="M26" i="68"/>
  <c r="K26" i="68"/>
  <c r="L26" i="68" s="1"/>
  <c r="M26" i="67"/>
  <c r="K26" i="67"/>
  <c r="L26" i="67" s="1"/>
  <c r="M26" i="66"/>
  <c r="K26" i="66"/>
  <c r="L26" i="66" s="1"/>
  <c r="M26" i="65"/>
  <c r="K26" i="65"/>
  <c r="L26" i="65" s="1"/>
  <c r="M27" i="64"/>
  <c r="K27" i="64"/>
  <c r="L27" i="64" s="1"/>
  <c r="M27" i="60"/>
  <c r="K27" i="60"/>
  <c r="L27" i="60" s="1"/>
  <c r="M27" i="62"/>
  <c r="K27" i="62"/>
  <c r="L27" i="62" s="1"/>
  <c r="M27" i="63"/>
  <c r="K27" i="63"/>
  <c r="L27" i="63" s="1"/>
  <c r="M27" i="61"/>
  <c r="K27" i="61"/>
  <c r="L27" i="61" s="1"/>
  <c r="M27" i="59"/>
  <c r="K27" i="59"/>
  <c r="L27" i="59" s="1"/>
  <c r="M28" i="58"/>
  <c r="K28" i="58"/>
  <c r="L28" i="58" s="1"/>
  <c r="M28" i="57"/>
  <c r="K28" i="57"/>
  <c r="L28" i="57" s="1"/>
  <c r="M28" i="56"/>
  <c r="K28" i="56"/>
  <c r="L28" i="56" s="1"/>
  <c r="M28" i="55"/>
  <c r="K28" i="55"/>
  <c r="L28" i="55" s="1"/>
  <c r="M28" i="54"/>
  <c r="K28" i="54"/>
  <c r="L28" i="54" s="1"/>
  <c r="M28" i="53"/>
  <c r="K28" i="53"/>
  <c r="L28" i="53" s="1"/>
  <c r="M28" i="46"/>
  <c r="K28" i="46"/>
  <c r="L28" i="46" s="1"/>
  <c r="M29" i="45"/>
  <c r="K29" i="45"/>
  <c r="L29" i="45" s="1"/>
  <c r="M30" i="44"/>
  <c r="K30" i="44"/>
  <c r="L30" i="44" s="1"/>
  <c r="M30" i="43"/>
  <c r="K30" i="43"/>
  <c r="L30" i="43" s="1"/>
  <c r="M30" i="42"/>
  <c r="K30" i="42"/>
  <c r="L30" i="42" s="1"/>
  <c r="M30" i="41"/>
  <c r="K30" i="41"/>
  <c r="L30" i="41" s="1"/>
  <c r="M30" i="39"/>
  <c r="K30" i="39"/>
  <c r="L30" i="39" s="1"/>
  <c r="M32" i="34"/>
  <c r="K32" i="34"/>
  <c r="L32" i="34" s="1"/>
  <c r="M32" i="32"/>
  <c r="K32" i="32"/>
  <c r="L32" i="32" s="1"/>
  <c r="M32" i="31"/>
  <c r="K32" i="31"/>
  <c r="L32" i="31" s="1"/>
  <c r="M33" i="30"/>
  <c r="K33" i="30"/>
  <c r="L33" i="30" s="1"/>
  <c r="M33" i="29"/>
  <c r="K33" i="29"/>
  <c r="L33" i="29" s="1"/>
  <c r="M34" i="28"/>
  <c r="K34" i="28"/>
  <c r="L34" i="28" s="1"/>
  <c r="M33" i="27"/>
  <c r="K33" i="27"/>
  <c r="L33" i="27" s="1"/>
  <c r="M32" i="24"/>
  <c r="K32" i="24"/>
  <c r="L32" i="24" s="1"/>
  <c r="M32" i="23"/>
  <c r="K32" i="23"/>
  <c r="L32" i="23" s="1"/>
  <c r="M31" i="22"/>
  <c r="K31" i="22"/>
  <c r="L31" i="22" s="1"/>
  <c r="M31" i="21"/>
  <c r="K31" i="21"/>
  <c r="L31" i="21" s="1"/>
  <c r="M31" i="20"/>
  <c r="K31" i="20"/>
  <c r="L31" i="20" s="1"/>
  <c r="M31" i="19"/>
  <c r="K31" i="19"/>
  <c r="L31" i="19" s="1"/>
  <c r="M31" i="18"/>
  <c r="K31" i="18"/>
  <c r="L31" i="18" s="1"/>
  <c r="M31" i="17"/>
  <c r="K31" i="17"/>
  <c r="L31" i="17" s="1"/>
  <c r="M31" i="3"/>
  <c r="K31" i="3"/>
  <c r="L31" i="3" s="1"/>
  <c r="J102" i="101" l="1"/>
  <c r="B22" i="101"/>
  <c r="B21" i="100"/>
  <c r="E21" i="100"/>
  <c r="F21" i="100" s="1"/>
  <c r="N102" i="99"/>
  <c r="O102" i="99" s="1"/>
  <c r="L102" i="99"/>
  <c r="M102" i="99" s="1"/>
  <c r="N102" i="98"/>
  <c r="O102" i="98" s="1"/>
  <c r="L102" i="98"/>
  <c r="M102" i="98" s="1"/>
  <c r="N102" i="97"/>
  <c r="O102" i="97" s="1"/>
  <c r="L102" i="97"/>
  <c r="M102" i="97" s="1"/>
  <c r="N103" i="96"/>
  <c r="O103" i="96" s="1"/>
  <c r="L103" i="96"/>
  <c r="M103" i="96" s="1"/>
  <c r="N103" i="95"/>
  <c r="O103" i="95" s="1"/>
  <c r="L103" i="95"/>
  <c r="M103" i="95" s="1"/>
  <c r="N104" i="94"/>
  <c r="O104" i="94" s="1"/>
  <c r="L104" i="94"/>
  <c r="M104" i="94" s="1"/>
  <c r="N103" i="93"/>
  <c r="O103" i="93" s="1"/>
  <c r="L103" i="93"/>
  <c r="M103" i="93" s="1"/>
  <c r="N104" i="92"/>
  <c r="O104" i="92" s="1"/>
  <c r="L104" i="92"/>
  <c r="M104" i="92" s="1"/>
  <c r="N104" i="91"/>
  <c r="O104" i="91" s="1"/>
  <c r="L104" i="91"/>
  <c r="M104" i="91" s="1"/>
  <c r="N104" i="90"/>
  <c r="O104" i="90" s="1"/>
  <c r="L104" i="90"/>
  <c r="M104" i="90" s="1"/>
  <c r="N104" i="88"/>
  <c r="O104" i="88" s="1"/>
  <c r="L104" i="88"/>
  <c r="M104" i="88" s="1"/>
  <c r="N104" i="87"/>
  <c r="O104" i="87" s="1"/>
  <c r="L104" i="87"/>
  <c r="M104" i="87" s="1"/>
  <c r="N105" i="86"/>
  <c r="O105" i="86" s="1"/>
  <c r="L105" i="86"/>
  <c r="M105" i="86" s="1"/>
  <c r="N105" i="85"/>
  <c r="O105" i="85" s="1"/>
  <c r="L105" i="85"/>
  <c r="M105" i="85" s="1"/>
  <c r="N104" i="84"/>
  <c r="O104" i="84" s="1"/>
  <c r="L104" i="84"/>
  <c r="M104" i="84" s="1"/>
  <c r="N105" i="83"/>
  <c r="O105" i="83" s="1"/>
  <c r="L105" i="83"/>
  <c r="M105" i="83" s="1"/>
  <c r="N105" i="82"/>
  <c r="O105" i="82" s="1"/>
  <c r="L105" i="82"/>
  <c r="M105" i="82" s="1"/>
  <c r="N105" i="81"/>
  <c r="O105" i="81" s="1"/>
  <c r="L105" i="81"/>
  <c r="M105" i="81" s="1"/>
  <c r="N105" i="80"/>
  <c r="O105" i="80" s="1"/>
  <c r="L105" i="80"/>
  <c r="M105" i="80" s="1"/>
  <c r="N106" i="79"/>
  <c r="O106" i="79" s="1"/>
  <c r="L106" i="79"/>
  <c r="M106" i="79" s="1"/>
  <c r="N106" i="78"/>
  <c r="O106" i="78" s="1"/>
  <c r="L106" i="78"/>
  <c r="M106" i="78" s="1"/>
  <c r="N106" i="77"/>
  <c r="O106" i="77" s="1"/>
  <c r="L106" i="77"/>
  <c r="M106" i="77" s="1"/>
  <c r="N106" i="76"/>
  <c r="O106" i="76" s="1"/>
  <c r="L106" i="76"/>
  <c r="M106" i="76" s="1"/>
  <c r="N106" i="75"/>
  <c r="O106" i="75" s="1"/>
  <c r="L106" i="75"/>
  <c r="M106" i="75" s="1"/>
  <c r="N111" i="74"/>
  <c r="O111" i="74" s="1"/>
  <c r="L111" i="74"/>
  <c r="M111" i="74" s="1"/>
  <c r="N111" i="73"/>
  <c r="O111" i="73" s="1"/>
  <c r="L111" i="73"/>
  <c r="M111" i="73" s="1"/>
  <c r="N109" i="72"/>
  <c r="O109" i="72" s="1"/>
  <c r="L109" i="72"/>
  <c r="M109" i="72" s="1"/>
  <c r="N113" i="71"/>
  <c r="O113" i="71" s="1"/>
  <c r="L113" i="71"/>
  <c r="M113" i="71" s="1"/>
  <c r="N114" i="70"/>
  <c r="O114" i="70" s="1"/>
  <c r="L114" i="70"/>
  <c r="M114" i="70" s="1"/>
  <c r="N114" i="69"/>
  <c r="O114" i="69" s="1"/>
  <c r="L114" i="69"/>
  <c r="M114" i="69" s="1"/>
  <c r="N107" i="68"/>
  <c r="O107" i="68" s="1"/>
  <c r="L107" i="68"/>
  <c r="M107" i="68" s="1"/>
  <c r="N107" i="67"/>
  <c r="O107" i="67" s="1"/>
  <c r="L107" i="67"/>
  <c r="M107" i="67" s="1"/>
  <c r="N107" i="66"/>
  <c r="O107" i="66" s="1"/>
  <c r="L107" i="66"/>
  <c r="M107" i="66" s="1"/>
  <c r="N107" i="65"/>
  <c r="O107" i="65" s="1"/>
  <c r="L107" i="65"/>
  <c r="M107" i="65" s="1"/>
  <c r="N108" i="64"/>
  <c r="O108" i="64" s="1"/>
  <c r="L108" i="64"/>
  <c r="M108" i="64" s="1"/>
  <c r="N108" i="60"/>
  <c r="O108" i="60" s="1"/>
  <c r="L108" i="60"/>
  <c r="M108" i="60" s="1"/>
  <c r="N108" i="62"/>
  <c r="O108" i="62" s="1"/>
  <c r="L108" i="62"/>
  <c r="M108" i="62" s="1"/>
  <c r="N108" i="63"/>
  <c r="O108" i="63" s="1"/>
  <c r="L108" i="63"/>
  <c r="M108" i="63" s="1"/>
  <c r="N108" i="61"/>
  <c r="O108" i="61" s="1"/>
  <c r="L108" i="61"/>
  <c r="M108" i="61" s="1"/>
  <c r="N108" i="59"/>
  <c r="O108" i="59" s="1"/>
  <c r="L108" i="59"/>
  <c r="M108" i="59" s="1"/>
  <c r="N109" i="58"/>
  <c r="O109" i="58" s="1"/>
  <c r="L109" i="58"/>
  <c r="M109" i="58" s="1"/>
  <c r="N109" i="57"/>
  <c r="O109" i="57" s="1"/>
  <c r="L109" i="57"/>
  <c r="M109" i="57" s="1"/>
  <c r="N109" i="56"/>
  <c r="O109" i="56" s="1"/>
  <c r="L109" i="56"/>
  <c r="M109" i="56" s="1"/>
  <c r="N109" i="55"/>
  <c r="O109" i="55" s="1"/>
  <c r="L109" i="55"/>
  <c r="M109" i="55" s="1"/>
  <c r="N109" i="54"/>
  <c r="O109" i="54" s="1"/>
  <c r="L109" i="54"/>
  <c r="M109" i="54" s="1"/>
  <c r="N109" i="53"/>
  <c r="O109" i="53" s="1"/>
  <c r="L109" i="53"/>
  <c r="M109" i="53" s="1"/>
  <c r="N109" i="46"/>
  <c r="O109" i="46" s="1"/>
  <c r="L109" i="46"/>
  <c r="M109" i="46" s="1"/>
  <c r="N110" i="45"/>
  <c r="O110" i="45" s="1"/>
  <c r="L110" i="45"/>
  <c r="M110" i="45" s="1"/>
  <c r="N111" i="44"/>
  <c r="O111" i="44" s="1"/>
  <c r="L111" i="44"/>
  <c r="M111" i="44" s="1"/>
  <c r="N111" i="43"/>
  <c r="O111" i="43" s="1"/>
  <c r="L111" i="43"/>
  <c r="M111" i="43" s="1"/>
  <c r="N111" i="42"/>
  <c r="O111" i="42" s="1"/>
  <c r="L111" i="42"/>
  <c r="M111" i="42" s="1"/>
  <c r="N111" i="41"/>
  <c r="O111" i="41" s="1"/>
  <c r="L111" i="41"/>
  <c r="M111" i="41" s="1"/>
  <c r="N111" i="39"/>
  <c r="O111" i="39" s="1"/>
  <c r="L111" i="39"/>
  <c r="M111" i="39" s="1"/>
  <c r="N113" i="34"/>
  <c r="O113" i="34" s="1"/>
  <c r="L113" i="34"/>
  <c r="M113" i="34" s="1"/>
  <c r="N113" i="32"/>
  <c r="O113" i="32" s="1"/>
  <c r="L113" i="32"/>
  <c r="M113" i="32" s="1"/>
  <c r="N113" i="31"/>
  <c r="O113" i="31" s="1"/>
  <c r="L113" i="31"/>
  <c r="M113" i="31" s="1"/>
  <c r="N114" i="30"/>
  <c r="O114" i="30" s="1"/>
  <c r="L114" i="30"/>
  <c r="M114" i="30" s="1"/>
  <c r="N114" i="29"/>
  <c r="O114" i="29" s="1"/>
  <c r="L114" i="29"/>
  <c r="M114" i="29" s="1"/>
  <c r="N115" i="28"/>
  <c r="O115" i="28" s="1"/>
  <c r="L115" i="28"/>
  <c r="M115" i="28" s="1"/>
  <c r="N114" i="27"/>
  <c r="O114" i="27" s="1"/>
  <c r="L114" i="27"/>
  <c r="M114" i="27" s="1"/>
  <c r="N113" i="24"/>
  <c r="O113" i="24" s="1"/>
  <c r="L113" i="24"/>
  <c r="M113" i="24" s="1"/>
  <c r="N113" i="23"/>
  <c r="O113" i="23" s="1"/>
  <c r="L113" i="23"/>
  <c r="M113" i="23" s="1"/>
  <c r="N112" i="22"/>
  <c r="O112" i="22" s="1"/>
  <c r="L112" i="22"/>
  <c r="M112" i="22" s="1"/>
  <c r="N112" i="21"/>
  <c r="O112" i="21" s="1"/>
  <c r="L112" i="21"/>
  <c r="M112" i="21" s="1"/>
  <c r="N112" i="20"/>
  <c r="O112" i="20" s="1"/>
  <c r="L112" i="20"/>
  <c r="M112" i="20" s="1"/>
  <c r="N112" i="19"/>
  <c r="O112" i="19" s="1"/>
  <c r="L112" i="19"/>
  <c r="M112" i="19" s="1"/>
  <c r="N112" i="18"/>
  <c r="O112" i="18" s="1"/>
  <c r="L112" i="18"/>
  <c r="M112" i="18" s="1"/>
  <c r="N112" i="17"/>
  <c r="O112" i="17" s="1"/>
  <c r="L112" i="17"/>
  <c r="M112" i="17" s="1"/>
  <c r="N112" i="3"/>
  <c r="O112" i="3" s="1"/>
  <c r="L112" i="3"/>
  <c r="M112" i="3" s="1"/>
  <c r="I22" i="101" l="1"/>
  <c r="B104" i="101"/>
  <c r="D22" i="100"/>
  <c r="E22" i="100" s="1"/>
  <c r="P102" i="97"/>
  <c r="P109" i="46"/>
  <c r="P112" i="22"/>
  <c r="P106" i="78"/>
  <c r="P114" i="29"/>
  <c r="P106" i="75"/>
  <c r="P104" i="91"/>
  <c r="P109" i="57"/>
  <c r="P108" i="63"/>
  <c r="P113" i="34"/>
  <c r="P108" i="64"/>
  <c r="P107" i="68"/>
  <c r="P109" i="54"/>
  <c r="P105" i="80"/>
  <c r="P112" i="19"/>
  <c r="P111" i="42"/>
  <c r="P108" i="60"/>
  <c r="P107" i="67"/>
  <c r="P109" i="72"/>
  <c r="P112" i="20"/>
  <c r="P111" i="39"/>
  <c r="P112" i="21"/>
  <c r="P113" i="32"/>
  <c r="P111" i="41"/>
  <c r="P106" i="77"/>
  <c r="P105" i="83"/>
  <c r="P111" i="43"/>
  <c r="P105" i="82"/>
  <c r="P112" i="17"/>
  <c r="P112" i="18"/>
  <c r="P110" i="45"/>
  <c r="P108" i="61"/>
  <c r="P113" i="71"/>
  <c r="P111" i="74"/>
  <c r="P106" i="76"/>
  <c r="P114" i="30"/>
  <c r="P115" i="28"/>
  <c r="P111" i="44"/>
  <c r="P108" i="59"/>
  <c r="P108" i="62"/>
  <c r="P107" i="66"/>
  <c r="P113" i="31"/>
  <c r="P102" i="98"/>
  <c r="P113" i="24"/>
  <c r="P105" i="86"/>
  <c r="P103" i="95"/>
  <c r="P102" i="99"/>
  <c r="P103" i="96"/>
  <c r="P104" i="94"/>
  <c r="P103" i="93"/>
  <c r="P104" i="92"/>
  <c r="P104" i="90"/>
  <c r="P104" i="88"/>
  <c r="P104" i="87"/>
  <c r="P105" i="85"/>
  <c r="P104" i="84"/>
  <c r="P105" i="81"/>
  <c r="P106" i="79"/>
  <c r="P111" i="73"/>
  <c r="P114" i="70"/>
  <c r="P114" i="69"/>
  <c r="P107" i="65"/>
  <c r="P109" i="58"/>
  <c r="P109" i="56"/>
  <c r="P109" i="55"/>
  <c r="P109" i="53"/>
  <c r="P114" i="27"/>
  <c r="P113" i="23"/>
  <c r="P112" i="3"/>
  <c r="N101" i="99"/>
  <c r="L101" i="99"/>
  <c r="M101" i="99" s="1"/>
  <c r="M20" i="99"/>
  <c r="K20" i="99"/>
  <c r="L20" i="99" s="1"/>
  <c r="N101" i="98"/>
  <c r="L101" i="98"/>
  <c r="M101" i="98" s="1"/>
  <c r="M20" i="98"/>
  <c r="K20" i="98"/>
  <c r="L20" i="98" s="1"/>
  <c r="N101" i="97"/>
  <c r="L101" i="97"/>
  <c r="M101" i="97" s="1"/>
  <c r="M20" i="97"/>
  <c r="K20" i="97"/>
  <c r="L20" i="97" s="1"/>
  <c r="N102" i="96"/>
  <c r="L102" i="96"/>
  <c r="M102" i="96" s="1"/>
  <c r="M21" i="96"/>
  <c r="K21" i="96"/>
  <c r="L21" i="96" s="1"/>
  <c r="N102" i="95"/>
  <c r="L102" i="95"/>
  <c r="M102" i="95" s="1"/>
  <c r="M21" i="95"/>
  <c r="K21" i="95"/>
  <c r="L21" i="95" s="1"/>
  <c r="N103" i="94"/>
  <c r="L103" i="94"/>
  <c r="M103" i="94" s="1"/>
  <c r="M22" i="94"/>
  <c r="K22" i="94"/>
  <c r="L22" i="94" s="1"/>
  <c r="N102" i="93"/>
  <c r="L102" i="93"/>
  <c r="M102" i="93" s="1"/>
  <c r="M21" i="93"/>
  <c r="K21" i="93"/>
  <c r="L21" i="93" s="1"/>
  <c r="N103" i="92"/>
  <c r="L103" i="92"/>
  <c r="M103" i="92" s="1"/>
  <c r="M22" i="92"/>
  <c r="K22" i="92"/>
  <c r="L22" i="92" s="1"/>
  <c r="N103" i="91"/>
  <c r="L103" i="91"/>
  <c r="M103" i="91" s="1"/>
  <c r="M22" i="91"/>
  <c r="K22" i="91"/>
  <c r="L22" i="91" s="1"/>
  <c r="N103" i="90"/>
  <c r="L103" i="90"/>
  <c r="M103" i="90" s="1"/>
  <c r="M22" i="90"/>
  <c r="K22" i="90"/>
  <c r="L22" i="90" s="1"/>
  <c r="N103" i="89"/>
  <c r="L103" i="89"/>
  <c r="M103" i="89" s="1"/>
  <c r="M22" i="89"/>
  <c r="K22" i="89"/>
  <c r="L22" i="89" s="1"/>
  <c r="N103" i="88"/>
  <c r="L103" i="88"/>
  <c r="M103" i="88" s="1"/>
  <c r="M22" i="88"/>
  <c r="K22" i="88"/>
  <c r="L22" i="88" s="1"/>
  <c r="N103" i="87"/>
  <c r="L103" i="87"/>
  <c r="M103" i="87" s="1"/>
  <c r="M22" i="87"/>
  <c r="K22" i="87"/>
  <c r="L22" i="87" s="1"/>
  <c r="N104" i="86"/>
  <c r="L104" i="86"/>
  <c r="M104" i="86" s="1"/>
  <c r="M23" i="86"/>
  <c r="K23" i="86"/>
  <c r="L23" i="86" s="1"/>
  <c r="N104" i="85"/>
  <c r="L104" i="85"/>
  <c r="M104" i="85" s="1"/>
  <c r="M23" i="85"/>
  <c r="K23" i="85"/>
  <c r="L23" i="85" s="1"/>
  <c r="N103" i="84"/>
  <c r="L103" i="84"/>
  <c r="M103" i="84" s="1"/>
  <c r="M23" i="84"/>
  <c r="K23" i="84"/>
  <c r="L23" i="84" s="1"/>
  <c r="N104" i="83"/>
  <c r="L104" i="83"/>
  <c r="M104" i="83" s="1"/>
  <c r="M23" i="83"/>
  <c r="K23" i="83"/>
  <c r="L23" i="83" s="1"/>
  <c r="N104" i="82"/>
  <c r="L104" i="82"/>
  <c r="M104" i="82" s="1"/>
  <c r="M23" i="82"/>
  <c r="K23" i="82"/>
  <c r="L23" i="82" s="1"/>
  <c r="N104" i="81"/>
  <c r="L104" i="81"/>
  <c r="M104" i="81" s="1"/>
  <c r="M23" i="81"/>
  <c r="K23" i="81"/>
  <c r="L23" i="81" s="1"/>
  <c r="N104" i="80"/>
  <c r="L104" i="80"/>
  <c r="M104" i="80" s="1"/>
  <c r="M23" i="80"/>
  <c r="K23" i="80"/>
  <c r="L23" i="80" s="1"/>
  <c r="N105" i="79"/>
  <c r="L105" i="79"/>
  <c r="M105" i="79" s="1"/>
  <c r="M24" i="79"/>
  <c r="K24" i="79"/>
  <c r="L24" i="79" s="1"/>
  <c r="N105" i="78"/>
  <c r="L105" i="78"/>
  <c r="M105" i="78" s="1"/>
  <c r="M24" i="78"/>
  <c r="K24" i="78"/>
  <c r="L24" i="78" s="1"/>
  <c r="N105" i="77"/>
  <c r="L105" i="77"/>
  <c r="M105" i="77" s="1"/>
  <c r="M24" i="77"/>
  <c r="K24" i="77"/>
  <c r="L24" i="77" s="1"/>
  <c r="N105" i="76"/>
  <c r="L105" i="76"/>
  <c r="M105" i="76" s="1"/>
  <c r="M24" i="76"/>
  <c r="K24" i="76"/>
  <c r="L24" i="76" s="1"/>
  <c r="N105" i="75"/>
  <c r="L105" i="75"/>
  <c r="M105" i="75" s="1"/>
  <c r="M24" i="75"/>
  <c r="K24" i="75"/>
  <c r="L24" i="75" s="1"/>
  <c r="N110" i="74"/>
  <c r="L110" i="74"/>
  <c r="M110" i="74" s="1"/>
  <c r="M29" i="74"/>
  <c r="K29" i="74"/>
  <c r="L29" i="74" s="1"/>
  <c r="N110" i="73"/>
  <c r="L110" i="73"/>
  <c r="M110" i="73" s="1"/>
  <c r="M29" i="73"/>
  <c r="K29" i="73"/>
  <c r="L29" i="73" s="1"/>
  <c r="N108" i="72"/>
  <c r="L108" i="72"/>
  <c r="M108" i="72" s="1"/>
  <c r="M27" i="72"/>
  <c r="K27" i="72"/>
  <c r="L27" i="72" s="1"/>
  <c r="N112" i="71"/>
  <c r="L112" i="71"/>
  <c r="M112" i="71" s="1"/>
  <c r="M31" i="71"/>
  <c r="K31" i="71"/>
  <c r="L31" i="71" s="1"/>
  <c r="N113" i="70"/>
  <c r="L113" i="70"/>
  <c r="M113" i="70" s="1"/>
  <c r="M32" i="70"/>
  <c r="K32" i="70"/>
  <c r="L32" i="70" s="1"/>
  <c r="N113" i="69"/>
  <c r="L113" i="69"/>
  <c r="M113" i="69" s="1"/>
  <c r="M32" i="69"/>
  <c r="K32" i="69"/>
  <c r="L32" i="69" s="1"/>
  <c r="N106" i="68"/>
  <c r="L106" i="68"/>
  <c r="M106" i="68" s="1"/>
  <c r="M25" i="68"/>
  <c r="K25" i="68"/>
  <c r="L25" i="68" s="1"/>
  <c r="N106" i="67"/>
  <c r="L106" i="67"/>
  <c r="M106" i="67" s="1"/>
  <c r="M25" i="67"/>
  <c r="K25" i="67"/>
  <c r="L25" i="67" s="1"/>
  <c r="N106" i="66"/>
  <c r="L106" i="66"/>
  <c r="M106" i="66" s="1"/>
  <c r="M25" i="66"/>
  <c r="K25" i="66"/>
  <c r="L25" i="66" s="1"/>
  <c r="N106" i="65"/>
  <c r="L106" i="65"/>
  <c r="M106" i="65" s="1"/>
  <c r="M25" i="65"/>
  <c r="K25" i="65"/>
  <c r="L25" i="65" s="1"/>
  <c r="N107" i="64"/>
  <c r="L107" i="64"/>
  <c r="M107" i="64" s="1"/>
  <c r="M26" i="64"/>
  <c r="K26" i="64"/>
  <c r="L26" i="64" s="1"/>
  <c r="N107" i="60"/>
  <c r="L107" i="60"/>
  <c r="M107" i="60" s="1"/>
  <c r="M26" i="60"/>
  <c r="K26" i="60"/>
  <c r="L26" i="60" s="1"/>
  <c r="N107" i="62"/>
  <c r="L107" i="62"/>
  <c r="M107" i="62" s="1"/>
  <c r="M26" i="62"/>
  <c r="K26" i="62"/>
  <c r="L26" i="62" s="1"/>
  <c r="N107" i="63"/>
  <c r="L107" i="63"/>
  <c r="M107" i="63" s="1"/>
  <c r="M26" i="63"/>
  <c r="K26" i="63"/>
  <c r="L26" i="63" s="1"/>
  <c r="N107" i="61"/>
  <c r="L107" i="61"/>
  <c r="M107" i="61" s="1"/>
  <c r="M26" i="61"/>
  <c r="K26" i="61"/>
  <c r="L26" i="61" s="1"/>
  <c r="N107" i="59"/>
  <c r="L107" i="59"/>
  <c r="M107" i="59" s="1"/>
  <c r="M26" i="59"/>
  <c r="K26" i="59"/>
  <c r="L26" i="59" s="1"/>
  <c r="N108" i="58"/>
  <c r="L108" i="58"/>
  <c r="M108" i="58" s="1"/>
  <c r="M27" i="58"/>
  <c r="K27" i="58"/>
  <c r="L27" i="58" s="1"/>
  <c r="N108" i="57"/>
  <c r="L108" i="57"/>
  <c r="M108" i="57" s="1"/>
  <c r="M27" i="57"/>
  <c r="K27" i="57"/>
  <c r="L27" i="57" s="1"/>
  <c r="N108" i="56"/>
  <c r="L108" i="56"/>
  <c r="M108" i="56" s="1"/>
  <c r="M27" i="56"/>
  <c r="K27" i="56"/>
  <c r="L27" i="56" s="1"/>
  <c r="N108" i="55"/>
  <c r="L108" i="55"/>
  <c r="M108" i="55" s="1"/>
  <c r="M27" i="55"/>
  <c r="K27" i="55"/>
  <c r="L27" i="55" s="1"/>
  <c r="N108" i="54"/>
  <c r="L108" i="54"/>
  <c r="M108" i="54" s="1"/>
  <c r="M27" i="54"/>
  <c r="K27" i="54"/>
  <c r="L27" i="54" s="1"/>
  <c r="N108" i="53"/>
  <c r="L108" i="53"/>
  <c r="M108" i="53" s="1"/>
  <c r="M27" i="53"/>
  <c r="K27" i="53"/>
  <c r="L27" i="53" s="1"/>
  <c r="N108" i="46"/>
  <c r="L108" i="46"/>
  <c r="M108" i="46" s="1"/>
  <c r="M27" i="46"/>
  <c r="K27" i="46"/>
  <c r="L27" i="46" s="1"/>
  <c r="N109" i="45"/>
  <c r="L109" i="45"/>
  <c r="M109" i="45" s="1"/>
  <c r="M28" i="45"/>
  <c r="K28" i="45"/>
  <c r="L28" i="45" s="1"/>
  <c r="N110" i="44"/>
  <c r="L110" i="44"/>
  <c r="M110" i="44" s="1"/>
  <c r="M29" i="44"/>
  <c r="K29" i="44"/>
  <c r="L29" i="44" s="1"/>
  <c r="N110" i="43"/>
  <c r="L110" i="43"/>
  <c r="M110" i="43" s="1"/>
  <c r="M29" i="43"/>
  <c r="K29" i="43"/>
  <c r="L29" i="43" s="1"/>
  <c r="N110" i="42"/>
  <c r="L110" i="42"/>
  <c r="M110" i="42" s="1"/>
  <c r="M29" i="42"/>
  <c r="K29" i="42"/>
  <c r="L29" i="42" s="1"/>
  <c r="N110" i="41"/>
  <c r="L110" i="41"/>
  <c r="M110" i="41" s="1"/>
  <c r="M29" i="41"/>
  <c r="K29" i="41"/>
  <c r="L29" i="41" s="1"/>
  <c r="N110" i="39"/>
  <c r="L110" i="39"/>
  <c r="M110" i="39" s="1"/>
  <c r="M29" i="39"/>
  <c r="K29" i="39"/>
  <c r="L29" i="39" s="1"/>
  <c r="N112" i="34"/>
  <c r="L112" i="34"/>
  <c r="M112" i="34" s="1"/>
  <c r="M31" i="34"/>
  <c r="K31" i="34"/>
  <c r="L31" i="34" s="1"/>
  <c r="N112" i="32"/>
  <c r="L112" i="32"/>
  <c r="M112" i="32" s="1"/>
  <c r="M31" i="32"/>
  <c r="K31" i="32"/>
  <c r="L31" i="32" s="1"/>
  <c r="N112" i="31"/>
  <c r="L112" i="31"/>
  <c r="M112" i="31" s="1"/>
  <c r="M31" i="31"/>
  <c r="K31" i="31"/>
  <c r="L31" i="31" s="1"/>
  <c r="N113" i="30"/>
  <c r="L113" i="30"/>
  <c r="M113" i="30" s="1"/>
  <c r="N113" i="29"/>
  <c r="L113" i="29"/>
  <c r="M113" i="29" s="1"/>
  <c r="N114" i="28"/>
  <c r="L114" i="28"/>
  <c r="M114" i="28" s="1"/>
  <c r="N113" i="27"/>
  <c r="L113" i="27"/>
  <c r="M113" i="27" s="1"/>
  <c r="M32" i="27"/>
  <c r="K32" i="27"/>
  <c r="L32" i="27" s="1"/>
  <c r="N112" i="24"/>
  <c r="L112" i="24"/>
  <c r="M112" i="24" s="1"/>
  <c r="M31" i="24"/>
  <c r="K31" i="24"/>
  <c r="L31" i="24" s="1"/>
  <c r="N112" i="23"/>
  <c r="L112" i="23"/>
  <c r="M112" i="23" s="1"/>
  <c r="N111" i="22"/>
  <c r="L111" i="22"/>
  <c r="M111" i="22" s="1"/>
  <c r="M30" i="22"/>
  <c r="K30" i="22"/>
  <c r="L30" i="22" s="1"/>
  <c r="N111" i="21"/>
  <c r="L111" i="21"/>
  <c r="M111" i="21" s="1"/>
  <c r="M30" i="21"/>
  <c r="K30" i="21"/>
  <c r="L30" i="21" s="1"/>
  <c r="N111" i="20"/>
  <c r="L111" i="20"/>
  <c r="M111" i="20" s="1"/>
  <c r="M30" i="20"/>
  <c r="K30" i="20"/>
  <c r="L30" i="20" s="1"/>
  <c r="N111" i="19"/>
  <c r="L111" i="19"/>
  <c r="M111" i="19" s="1"/>
  <c r="N111" i="18"/>
  <c r="L111" i="18"/>
  <c r="M111" i="18" s="1"/>
  <c r="N111" i="17"/>
  <c r="L111" i="17"/>
  <c r="M111" i="17" s="1"/>
  <c r="N111" i="3"/>
  <c r="L111" i="3"/>
  <c r="M111" i="3" s="1"/>
  <c r="J103" i="101" l="1"/>
  <c r="B23" i="101"/>
  <c r="F22" i="100"/>
  <c r="B22" i="100"/>
  <c r="N100" i="99"/>
  <c r="L100" i="99"/>
  <c r="M100" i="99" s="1"/>
  <c r="M19" i="99"/>
  <c r="K19" i="99"/>
  <c r="L19" i="99" s="1"/>
  <c r="N100" i="98"/>
  <c r="L100" i="98"/>
  <c r="M100" i="98" s="1"/>
  <c r="M19" i="98"/>
  <c r="K19" i="98"/>
  <c r="L19" i="98" s="1"/>
  <c r="N100" i="97"/>
  <c r="L100" i="97"/>
  <c r="M100" i="97" s="1"/>
  <c r="M19" i="97"/>
  <c r="K19" i="97"/>
  <c r="L19" i="97" s="1"/>
  <c r="N101" i="96"/>
  <c r="L101" i="96"/>
  <c r="M101" i="96" s="1"/>
  <c r="M20" i="96"/>
  <c r="K20" i="96"/>
  <c r="L20" i="96" s="1"/>
  <c r="N101" i="95"/>
  <c r="L101" i="95"/>
  <c r="M101" i="95" s="1"/>
  <c r="M20" i="95"/>
  <c r="K20" i="95"/>
  <c r="L20" i="95" s="1"/>
  <c r="N102" i="94"/>
  <c r="L102" i="94"/>
  <c r="M102" i="94" s="1"/>
  <c r="M21" i="94"/>
  <c r="K21" i="94"/>
  <c r="L21" i="94" s="1"/>
  <c r="N101" i="93"/>
  <c r="L101" i="93"/>
  <c r="M101" i="93" s="1"/>
  <c r="M20" i="93"/>
  <c r="K20" i="93"/>
  <c r="L20" i="93" s="1"/>
  <c r="N102" i="92"/>
  <c r="L102" i="92"/>
  <c r="M102" i="92" s="1"/>
  <c r="M21" i="92"/>
  <c r="K21" i="92"/>
  <c r="L21" i="92" s="1"/>
  <c r="N102" i="91"/>
  <c r="L102" i="91"/>
  <c r="M102" i="91" s="1"/>
  <c r="M21" i="91"/>
  <c r="K21" i="91"/>
  <c r="L21" i="91" s="1"/>
  <c r="N102" i="90"/>
  <c r="L102" i="90"/>
  <c r="M102" i="90" s="1"/>
  <c r="M21" i="90"/>
  <c r="K21" i="90"/>
  <c r="L21" i="90" s="1"/>
  <c r="N102" i="89"/>
  <c r="L102" i="89"/>
  <c r="M102" i="89" s="1"/>
  <c r="M21" i="89"/>
  <c r="K21" i="89"/>
  <c r="L21" i="89" s="1"/>
  <c r="N102" i="88"/>
  <c r="L102" i="88"/>
  <c r="M102" i="88" s="1"/>
  <c r="M21" i="88"/>
  <c r="K21" i="88"/>
  <c r="L21" i="88" s="1"/>
  <c r="N102" i="87"/>
  <c r="L102" i="87"/>
  <c r="M102" i="87" s="1"/>
  <c r="M21" i="87"/>
  <c r="K21" i="87"/>
  <c r="L21" i="87" s="1"/>
  <c r="N103" i="86"/>
  <c r="L103" i="86"/>
  <c r="M103" i="86" s="1"/>
  <c r="M22" i="86"/>
  <c r="K22" i="86"/>
  <c r="L22" i="86" s="1"/>
  <c r="N103" i="85"/>
  <c r="L103" i="85"/>
  <c r="M103" i="85" s="1"/>
  <c r="M22" i="85"/>
  <c r="K22" i="85"/>
  <c r="L22" i="85" s="1"/>
  <c r="N102" i="84"/>
  <c r="L102" i="84"/>
  <c r="M102" i="84" s="1"/>
  <c r="M22" i="84"/>
  <c r="K22" i="84"/>
  <c r="L22" i="84" s="1"/>
  <c r="N103" i="83"/>
  <c r="L103" i="83"/>
  <c r="M103" i="83" s="1"/>
  <c r="M22" i="83"/>
  <c r="K22" i="83"/>
  <c r="L22" i="83" s="1"/>
  <c r="N103" i="82"/>
  <c r="L103" i="82"/>
  <c r="M103" i="82" s="1"/>
  <c r="M22" i="82"/>
  <c r="K22" i="82"/>
  <c r="L22" i="82" s="1"/>
  <c r="N103" i="81"/>
  <c r="L103" i="81"/>
  <c r="M103" i="81" s="1"/>
  <c r="M22" i="81"/>
  <c r="K22" i="81"/>
  <c r="L22" i="81" s="1"/>
  <c r="N103" i="80"/>
  <c r="L103" i="80"/>
  <c r="M103" i="80" s="1"/>
  <c r="M22" i="80"/>
  <c r="K22" i="80"/>
  <c r="L22" i="80" s="1"/>
  <c r="N104" i="79"/>
  <c r="L104" i="79"/>
  <c r="M104" i="79" s="1"/>
  <c r="M23" i="79"/>
  <c r="K23" i="79"/>
  <c r="L23" i="79" s="1"/>
  <c r="N104" i="78"/>
  <c r="L104" i="78"/>
  <c r="M104" i="78" s="1"/>
  <c r="M23" i="78"/>
  <c r="K23" i="78"/>
  <c r="L23" i="78" s="1"/>
  <c r="N104" i="77"/>
  <c r="L104" i="77"/>
  <c r="M104" i="77" s="1"/>
  <c r="M23" i="77"/>
  <c r="K23" i="77"/>
  <c r="L23" i="77" s="1"/>
  <c r="N104" i="76"/>
  <c r="L104" i="76"/>
  <c r="M104" i="76" s="1"/>
  <c r="M23" i="76"/>
  <c r="K23" i="76"/>
  <c r="L23" i="76" s="1"/>
  <c r="N104" i="75"/>
  <c r="L104" i="75"/>
  <c r="M104" i="75" s="1"/>
  <c r="M23" i="75"/>
  <c r="K23" i="75"/>
  <c r="L23" i="75" s="1"/>
  <c r="N109" i="74"/>
  <c r="L109" i="74"/>
  <c r="M109" i="74" s="1"/>
  <c r="M28" i="74"/>
  <c r="K28" i="74"/>
  <c r="L28" i="74" s="1"/>
  <c r="N109" i="73"/>
  <c r="L109" i="73"/>
  <c r="M109" i="73" s="1"/>
  <c r="M28" i="73"/>
  <c r="K28" i="73"/>
  <c r="L28" i="73" s="1"/>
  <c r="N107" i="72"/>
  <c r="L107" i="72"/>
  <c r="M107" i="72" s="1"/>
  <c r="M26" i="72"/>
  <c r="K26" i="72"/>
  <c r="L26" i="72" s="1"/>
  <c r="N111" i="71"/>
  <c r="L111" i="71"/>
  <c r="M111" i="71" s="1"/>
  <c r="M30" i="71"/>
  <c r="K30" i="71"/>
  <c r="L30" i="71" s="1"/>
  <c r="N112" i="70"/>
  <c r="L112" i="70"/>
  <c r="M112" i="70" s="1"/>
  <c r="M31" i="70"/>
  <c r="K31" i="70"/>
  <c r="L31" i="70" s="1"/>
  <c r="N112" i="69"/>
  <c r="L112" i="69"/>
  <c r="M112" i="69" s="1"/>
  <c r="M31" i="69"/>
  <c r="K31" i="69"/>
  <c r="L31" i="69" s="1"/>
  <c r="N105" i="68"/>
  <c r="L105" i="68"/>
  <c r="M105" i="68" s="1"/>
  <c r="M24" i="68"/>
  <c r="K24" i="68"/>
  <c r="L24" i="68" s="1"/>
  <c r="N105" i="67"/>
  <c r="L105" i="67"/>
  <c r="M105" i="67" s="1"/>
  <c r="M24" i="67"/>
  <c r="K24" i="67"/>
  <c r="L24" i="67" s="1"/>
  <c r="N105" i="66"/>
  <c r="L105" i="66"/>
  <c r="M105" i="66" s="1"/>
  <c r="M24" i="66"/>
  <c r="K24" i="66"/>
  <c r="L24" i="66" s="1"/>
  <c r="N105" i="65"/>
  <c r="L105" i="65"/>
  <c r="M105" i="65" s="1"/>
  <c r="M24" i="65"/>
  <c r="K24" i="65"/>
  <c r="L24" i="65" s="1"/>
  <c r="N106" i="64"/>
  <c r="L106" i="64"/>
  <c r="M106" i="64" s="1"/>
  <c r="M25" i="64"/>
  <c r="K25" i="64"/>
  <c r="L25" i="64" s="1"/>
  <c r="N106" i="60"/>
  <c r="L106" i="60"/>
  <c r="M106" i="60" s="1"/>
  <c r="M25" i="60"/>
  <c r="K25" i="60"/>
  <c r="L25" i="60" s="1"/>
  <c r="N106" i="62"/>
  <c r="L106" i="62"/>
  <c r="M106" i="62" s="1"/>
  <c r="M25" i="62"/>
  <c r="K25" i="62"/>
  <c r="L25" i="62" s="1"/>
  <c r="N106" i="63"/>
  <c r="L106" i="63"/>
  <c r="M106" i="63" s="1"/>
  <c r="M25" i="63"/>
  <c r="K25" i="63"/>
  <c r="L25" i="63" s="1"/>
  <c r="N106" i="61"/>
  <c r="L106" i="61"/>
  <c r="M106" i="61" s="1"/>
  <c r="M25" i="61"/>
  <c r="K25" i="61"/>
  <c r="L25" i="61" s="1"/>
  <c r="N106" i="59"/>
  <c r="L106" i="59"/>
  <c r="M106" i="59" s="1"/>
  <c r="M25" i="59"/>
  <c r="K25" i="59"/>
  <c r="L25" i="59" s="1"/>
  <c r="N107" i="58"/>
  <c r="L107" i="58"/>
  <c r="M107" i="58" s="1"/>
  <c r="M26" i="58"/>
  <c r="K26" i="58"/>
  <c r="L26" i="58" s="1"/>
  <c r="N107" i="57"/>
  <c r="L107" i="57"/>
  <c r="M107" i="57" s="1"/>
  <c r="M26" i="57"/>
  <c r="K26" i="57"/>
  <c r="L26" i="57" s="1"/>
  <c r="N107" i="56"/>
  <c r="L107" i="56"/>
  <c r="M107" i="56" s="1"/>
  <c r="M26" i="56"/>
  <c r="K26" i="56"/>
  <c r="L26" i="56" s="1"/>
  <c r="N107" i="55"/>
  <c r="L107" i="55"/>
  <c r="M107" i="55" s="1"/>
  <c r="M26" i="55"/>
  <c r="K26" i="55"/>
  <c r="L26" i="55" s="1"/>
  <c r="N107" i="54"/>
  <c r="L107" i="54"/>
  <c r="M107" i="54" s="1"/>
  <c r="M26" i="54"/>
  <c r="K26" i="54"/>
  <c r="L26" i="54" s="1"/>
  <c r="N107" i="53"/>
  <c r="L107" i="53"/>
  <c r="M107" i="53" s="1"/>
  <c r="M26" i="53"/>
  <c r="K26" i="53"/>
  <c r="L26" i="53" s="1"/>
  <c r="N107" i="46"/>
  <c r="L107" i="46"/>
  <c r="M107" i="46" s="1"/>
  <c r="M26" i="46"/>
  <c r="K26" i="46"/>
  <c r="L26" i="46" s="1"/>
  <c r="N108" i="45"/>
  <c r="L108" i="45"/>
  <c r="M108" i="45" s="1"/>
  <c r="M27" i="45"/>
  <c r="K27" i="45"/>
  <c r="L27" i="45" s="1"/>
  <c r="N109" i="44"/>
  <c r="L109" i="44"/>
  <c r="M109" i="44" s="1"/>
  <c r="M28" i="44"/>
  <c r="K28" i="44"/>
  <c r="L28" i="44" s="1"/>
  <c r="N109" i="43"/>
  <c r="L109" i="43"/>
  <c r="M109" i="43" s="1"/>
  <c r="M28" i="43"/>
  <c r="K28" i="43"/>
  <c r="L28" i="43" s="1"/>
  <c r="N109" i="42"/>
  <c r="L109" i="42"/>
  <c r="M109" i="42" s="1"/>
  <c r="M28" i="42"/>
  <c r="K28" i="42"/>
  <c r="L28" i="42" s="1"/>
  <c r="N109" i="41"/>
  <c r="L109" i="41"/>
  <c r="M109" i="41" s="1"/>
  <c r="M28" i="41"/>
  <c r="K28" i="41"/>
  <c r="L28" i="41" s="1"/>
  <c r="N109" i="39"/>
  <c r="L109" i="39"/>
  <c r="M109" i="39" s="1"/>
  <c r="M28" i="39"/>
  <c r="K28" i="39"/>
  <c r="L28" i="39" s="1"/>
  <c r="N111" i="34"/>
  <c r="L111" i="34"/>
  <c r="M111" i="34" s="1"/>
  <c r="M30" i="34"/>
  <c r="K30" i="34"/>
  <c r="L30" i="34" s="1"/>
  <c r="N111" i="32"/>
  <c r="L111" i="32"/>
  <c r="M111" i="32" s="1"/>
  <c r="M30" i="32"/>
  <c r="K30" i="32"/>
  <c r="L30" i="32" s="1"/>
  <c r="N111" i="31"/>
  <c r="L111" i="31"/>
  <c r="M111" i="31" s="1"/>
  <c r="M30" i="31"/>
  <c r="K30" i="31"/>
  <c r="L30" i="31" s="1"/>
  <c r="N112" i="30"/>
  <c r="L112" i="30"/>
  <c r="M112" i="30" s="1"/>
  <c r="M31" i="30"/>
  <c r="K31" i="30"/>
  <c r="L31" i="30" s="1"/>
  <c r="N112" i="29"/>
  <c r="L112" i="29"/>
  <c r="M112" i="29" s="1"/>
  <c r="M31" i="29"/>
  <c r="K31" i="29"/>
  <c r="L31" i="29" s="1"/>
  <c r="N113" i="28"/>
  <c r="L113" i="28"/>
  <c r="M113" i="28" s="1"/>
  <c r="M32" i="28"/>
  <c r="K32" i="28"/>
  <c r="L32" i="28" s="1"/>
  <c r="N112" i="27"/>
  <c r="L112" i="27"/>
  <c r="M112" i="27" s="1"/>
  <c r="M31" i="27"/>
  <c r="K31" i="27"/>
  <c r="L31" i="27" s="1"/>
  <c r="N111" i="24"/>
  <c r="L111" i="24"/>
  <c r="M111" i="24" s="1"/>
  <c r="M30" i="24"/>
  <c r="K30" i="24"/>
  <c r="L30" i="24" s="1"/>
  <c r="N111" i="23"/>
  <c r="L111" i="23"/>
  <c r="M111" i="23" s="1"/>
  <c r="M30" i="23"/>
  <c r="K30" i="23"/>
  <c r="L30" i="23" s="1"/>
  <c r="N110" i="22"/>
  <c r="L110" i="22"/>
  <c r="M110" i="22" s="1"/>
  <c r="M29" i="22"/>
  <c r="K29" i="22"/>
  <c r="L29" i="22" s="1"/>
  <c r="N110" i="21"/>
  <c r="L110" i="21"/>
  <c r="M110" i="21" s="1"/>
  <c r="M29" i="21"/>
  <c r="K29" i="21"/>
  <c r="L29" i="21" s="1"/>
  <c r="N110" i="20"/>
  <c r="L110" i="20"/>
  <c r="M110" i="20" s="1"/>
  <c r="M29" i="20"/>
  <c r="K29" i="20"/>
  <c r="L29" i="20" s="1"/>
  <c r="N110" i="19"/>
  <c r="L110" i="19"/>
  <c r="M110" i="19" s="1"/>
  <c r="M29" i="19"/>
  <c r="K29" i="19"/>
  <c r="L29" i="19" s="1"/>
  <c r="N110" i="18"/>
  <c r="L110" i="18"/>
  <c r="M110" i="18" s="1"/>
  <c r="M29" i="18"/>
  <c r="K29" i="18"/>
  <c r="L29" i="18" s="1"/>
  <c r="N110" i="17"/>
  <c r="L110" i="17"/>
  <c r="M110" i="17" s="1"/>
  <c r="M29" i="17"/>
  <c r="K29" i="17"/>
  <c r="L29" i="17" s="1"/>
  <c r="N110" i="3"/>
  <c r="L110" i="3"/>
  <c r="M110" i="3" s="1"/>
  <c r="M29" i="3"/>
  <c r="K29" i="3"/>
  <c r="L29" i="3" s="1"/>
  <c r="I23" i="101" l="1"/>
  <c r="B105" i="101"/>
  <c r="D23" i="100"/>
  <c r="E23" i="100" s="1"/>
  <c r="T14" i="36"/>
  <c r="J104" i="101" l="1"/>
  <c r="B24" i="101"/>
  <c r="B23" i="100"/>
  <c r="F23" i="100"/>
  <c r="N101" i="94"/>
  <c r="L101" i="94"/>
  <c r="M101" i="94" s="1"/>
  <c r="M20" i="94"/>
  <c r="K20" i="94"/>
  <c r="L20" i="94" s="1"/>
  <c r="N102" i="86"/>
  <c r="L102" i="86"/>
  <c r="M102" i="86" s="1"/>
  <c r="I24" i="101" l="1"/>
  <c r="B106" i="101"/>
  <c r="D24" i="100"/>
  <c r="E24" i="100" s="1"/>
  <c r="M21" i="86"/>
  <c r="K21" i="86"/>
  <c r="L21" i="86" s="1"/>
  <c r="N99" i="97"/>
  <c r="L99" i="97"/>
  <c r="M99" i="97" s="1"/>
  <c r="N100" i="93"/>
  <c r="L100" i="93"/>
  <c r="M100" i="93" s="1"/>
  <c r="N101" i="92"/>
  <c r="L101" i="92"/>
  <c r="M101" i="92" s="1"/>
  <c r="N101" i="91"/>
  <c r="L101" i="91"/>
  <c r="M101" i="91" s="1"/>
  <c r="N101" i="90"/>
  <c r="L101" i="90"/>
  <c r="M101" i="90" s="1"/>
  <c r="N101" i="89"/>
  <c r="L101" i="89"/>
  <c r="M101" i="89" s="1"/>
  <c r="N101" i="88"/>
  <c r="L101" i="88"/>
  <c r="M101" i="88" s="1"/>
  <c r="N101" i="87"/>
  <c r="L101" i="87"/>
  <c r="M101" i="87" s="1"/>
  <c r="N101" i="86"/>
  <c r="L101" i="86"/>
  <c r="M101" i="86" s="1"/>
  <c r="N102" i="83"/>
  <c r="L102" i="83"/>
  <c r="M102" i="83" s="1"/>
  <c r="N102" i="82"/>
  <c r="L102" i="82"/>
  <c r="M102" i="82" s="1"/>
  <c r="N102" i="81"/>
  <c r="L102" i="81"/>
  <c r="M102" i="81" s="1"/>
  <c r="N102" i="80"/>
  <c r="L102" i="80"/>
  <c r="M102" i="80" s="1"/>
  <c r="N103" i="79"/>
  <c r="L103" i="79"/>
  <c r="M103" i="79" s="1"/>
  <c r="N103" i="78"/>
  <c r="L103" i="78"/>
  <c r="M103" i="78" s="1"/>
  <c r="N103" i="77"/>
  <c r="L103" i="77"/>
  <c r="M103" i="77" s="1"/>
  <c r="N103" i="76"/>
  <c r="L103" i="76"/>
  <c r="M103" i="76" s="1"/>
  <c r="N103" i="75"/>
  <c r="L103" i="75"/>
  <c r="M103" i="75" s="1"/>
  <c r="N108" i="73"/>
  <c r="L108" i="73"/>
  <c r="M108" i="73" s="1"/>
  <c r="N106" i="72"/>
  <c r="L106" i="72"/>
  <c r="M106" i="72" s="1"/>
  <c r="N110" i="71"/>
  <c r="L110" i="71"/>
  <c r="M110" i="71" s="1"/>
  <c r="N111" i="70"/>
  <c r="L111" i="70"/>
  <c r="M111" i="70" s="1"/>
  <c r="N111" i="69"/>
  <c r="L111" i="69"/>
  <c r="M111" i="69" s="1"/>
  <c r="N104" i="68"/>
  <c r="L104" i="68"/>
  <c r="M104" i="68" s="1"/>
  <c r="N104" i="67"/>
  <c r="L104" i="67"/>
  <c r="M104" i="67" s="1"/>
  <c r="N104" i="66"/>
  <c r="L104" i="66"/>
  <c r="M104" i="66" s="1"/>
  <c r="N104" i="65"/>
  <c r="L104" i="65"/>
  <c r="M104" i="65" s="1"/>
  <c r="N105" i="64"/>
  <c r="L105" i="64"/>
  <c r="M105" i="64" s="1"/>
  <c r="N105" i="60"/>
  <c r="L105" i="60"/>
  <c r="M105" i="60" s="1"/>
  <c r="N105" i="62"/>
  <c r="L105" i="62"/>
  <c r="M105" i="62" s="1"/>
  <c r="N105" i="63"/>
  <c r="L105" i="63"/>
  <c r="M105" i="63" s="1"/>
  <c r="N105" i="61"/>
  <c r="L105" i="61"/>
  <c r="M105" i="61" s="1"/>
  <c r="N101" i="84"/>
  <c r="L101" i="84"/>
  <c r="M101" i="84" s="1"/>
  <c r="N102" i="85"/>
  <c r="L102" i="85"/>
  <c r="M102" i="85" s="1"/>
  <c r="N105" i="59"/>
  <c r="L105" i="59"/>
  <c r="M105" i="59" s="1"/>
  <c r="J105" i="101" l="1"/>
  <c r="B25" i="101"/>
  <c r="B24" i="100"/>
  <c r="F24" i="100"/>
  <c r="N106" i="58"/>
  <c r="L106" i="58"/>
  <c r="M106" i="58" s="1"/>
  <c r="N106" i="57"/>
  <c r="L106" i="57"/>
  <c r="M106" i="57" s="1"/>
  <c r="N106" i="56"/>
  <c r="L106" i="56"/>
  <c r="M106" i="56" s="1"/>
  <c r="N106" i="55"/>
  <c r="L106" i="55"/>
  <c r="M106" i="55" s="1"/>
  <c r="N106" i="54"/>
  <c r="L106" i="54"/>
  <c r="M106" i="54" s="1"/>
  <c r="N106" i="53"/>
  <c r="L106" i="53"/>
  <c r="M106" i="53" s="1"/>
  <c r="N106" i="46"/>
  <c r="L106" i="46"/>
  <c r="M106" i="46" s="1"/>
  <c r="N107" i="45"/>
  <c r="L107" i="45"/>
  <c r="M107" i="45" s="1"/>
  <c r="N108" i="44"/>
  <c r="L108" i="44"/>
  <c r="M108" i="44" s="1"/>
  <c r="N108" i="43"/>
  <c r="L108" i="43"/>
  <c r="M108" i="43" s="1"/>
  <c r="N108" i="42"/>
  <c r="L108" i="42"/>
  <c r="M108" i="42" s="1"/>
  <c r="N108" i="41"/>
  <c r="L108" i="41"/>
  <c r="M108" i="41" s="1"/>
  <c r="N108" i="39"/>
  <c r="L108" i="39"/>
  <c r="M108" i="39" s="1"/>
  <c r="N110" i="34"/>
  <c r="L110" i="34"/>
  <c r="M110" i="34" s="1"/>
  <c r="N110" i="32"/>
  <c r="L110" i="32"/>
  <c r="M110" i="32" s="1"/>
  <c r="N110" i="31"/>
  <c r="L110" i="31"/>
  <c r="M110" i="31" s="1"/>
  <c r="N111" i="30"/>
  <c r="L111" i="30"/>
  <c r="M111" i="30" s="1"/>
  <c r="N111" i="29"/>
  <c r="L111" i="29"/>
  <c r="M111" i="29" s="1"/>
  <c r="N112" i="28"/>
  <c r="L112" i="28"/>
  <c r="M112" i="28" s="1"/>
  <c r="N111" i="27"/>
  <c r="L111" i="27"/>
  <c r="M111" i="27" s="1"/>
  <c r="N110" i="24"/>
  <c r="L110" i="24"/>
  <c r="M110" i="24" s="1"/>
  <c r="N110" i="23"/>
  <c r="L110" i="23"/>
  <c r="M110" i="23" s="1"/>
  <c r="N109" i="22"/>
  <c r="L109" i="22"/>
  <c r="M109" i="22" s="1"/>
  <c r="N109" i="21"/>
  <c r="L109" i="21"/>
  <c r="M109" i="21" s="1"/>
  <c r="D26" i="101" l="1"/>
  <c r="I25" i="101"/>
  <c r="D25" i="100"/>
  <c r="E25" i="100" s="1"/>
  <c r="N109" i="20"/>
  <c r="L109" i="20"/>
  <c r="M109" i="20" s="1"/>
  <c r="N109" i="19"/>
  <c r="L109" i="19"/>
  <c r="M109" i="19" s="1"/>
  <c r="N109" i="18"/>
  <c r="L109" i="18"/>
  <c r="M109" i="18" s="1"/>
  <c r="N109" i="17"/>
  <c r="L109" i="17"/>
  <c r="M109" i="17" s="1"/>
  <c r="N109" i="3"/>
  <c r="L109" i="3"/>
  <c r="M109" i="3" s="1"/>
  <c r="N108" i="74"/>
  <c r="L108" i="74"/>
  <c r="M108" i="74" s="1"/>
  <c r="N107" i="74"/>
  <c r="L107" i="74"/>
  <c r="M107" i="74" s="1"/>
  <c r="M27" i="74"/>
  <c r="K27" i="74"/>
  <c r="L27" i="74" s="1"/>
  <c r="J106" i="101" l="1"/>
  <c r="B26" i="101"/>
  <c r="F25" i="100"/>
  <c r="B25" i="100"/>
  <c r="M18" i="99"/>
  <c r="K18" i="99"/>
  <c r="L18" i="99" s="1"/>
  <c r="M17" i="99"/>
  <c r="K17" i="99"/>
  <c r="L17" i="99" s="1"/>
  <c r="M18" i="98"/>
  <c r="K18" i="98"/>
  <c r="L18" i="98" s="1"/>
  <c r="M17" i="98"/>
  <c r="K17" i="98"/>
  <c r="L17" i="98" s="1"/>
  <c r="M18" i="97"/>
  <c r="K18" i="97"/>
  <c r="L18" i="97" s="1"/>
  <c r="M17" i="97"/>
  <c r="K17" i="97"/>
  <c r="L17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/>
  <c r="K22" i="76"/>
  <c r="L22" i="76" s="1"/>
  <c r="M22" i="75"/>
  <c r="K22" i="75"/>
  <c r="L22" i="75" s="1"/>
  <c r="M26" i="74"/>
  <c r="K26" i="74"/>
  <c r="L26" i="74" s="1"/>
  <c r="M27" i="73"/>
  <c r="K27" i="73"/>
  <c r="L27" i="73" s="1"/>
  <c r="M25" i="72"/>
  <c r="K25" i="72"/>
  <c r="L25" i="72" s="1"/>
  <c r="M29" i="71"/>
  <c r="K29" i="71"/>
  <c r="L29" i="71" s="1"/>
  <c r="M30" i="70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6"/>
  <c r="K23" i="66"/>
  <c r="L23" i="66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3"/>
  <c r="K24" i="63"/>
  <c r="L24" i="63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M25" i="55"/>
  <c r="K25" i="55"/>
  <c r="L25" i="55" s="1"/>
  <c r="M25" i="54"/>
  <c r="K25" i="54"/>
  <c r="L25" i="54" s="1"/>
  <c r="M25" i="53"/>
  <c r="K25" i="53"/>
  <c r="L25" i="53" s="1"/>
  <c r="M25" i="46"/>
  <c r="K25" i="46"/>
  <c r="L25" i="46" s="1"/>
  <c r="M26" i="45"/>
  <c r="K26" i="45"/>
  <c r="L26" i="45" s="1"/>
  <c r="M27" i="44"/>
  <c r="K27" i="44"/>
  <c r="L27" i="44" s="1"/>
  <c r="M27" i="43"/>
  <c r="K27" i="43"/>
  <c r="L27" i="43" s="1"/>
  <c r="M27" i="42"/>
  <c r="K27" i="42"/>
  <c r="L27" i="42" s="1"/>
  <c r="M27" i="4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K29" i="31"/>
  <c r="L29" i="31" s="1"/>
  <c r="M30" i="30"/>
  <c r="K30" i="30"/>
  <c r="L30" i="30" s="1"/>
  <c r="M30" i="29"/>
  <c r="K30" i="29"/>
  <c r="L30" i="29" s="1"/>
  <c r="M31" i="28"/>
  <c r="K31" i="28"/>
  <c r="L31" i="28" s="1"/>
  <c r="M30" i="27"/>
  <c r="K30" i="27"/>
  <c r="L30" i="27" s="1"/>
  <c r="M29" i="24"/>
  <c r="K29" i="24"/>
  <c r="L29" i="24" s="1"/>
  <c r="M29" i="23"/>
  <c r="K29" i="23"/>
  <c r="L29" i="23" s="1"/>
  <c r="M28" i="22"/>
  <c r="K28" i="22"/>
  <c r="L28" i="22" s="1"/>
  <c r="M28" i="21"/>
  <c r="K28" i="21"/>
  <c r="L28" i="21" s="1"/>
  <c r="M28" i="20"/>
  <c r="K28" i="20"/>
  <c r="L28" i="20" s="1"/>
  <c r="M28" i="19"/>
  <c r="K28" i="19"/>
  <c r="L28" i="19" s="1"/>
  <c r="D26" i="100" l="1"/>
  <c r="E26" i="100"/>
  <c r="M28" i="18"/>
  <c r="K28" i="18"/>
  <c r="L28" i="18" s="1"/>
  <c r="M28" i="17"/>
  <c r="K28" i="17"/>
  <c r="L28" i="17" s="1"/>
  <c r="M28" i="3"/>
  <c r="K28" i="3"/>
  <c r="L28" i="3" s="1"/>
  <c r="B26" i="100" l="1"/>
  <c r="F26" i="100"/>
  <c r="W91" i="36"/>
  <c r="W90" i="36"/>
  <c r="W89" i="36"/>
  <c r="P91" i="36"/>
  <c r="P83" i="99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1" i="99"/>
  <c r="O100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1" i="99"/>
  <c r="N20" i="99"/>
  <c r="N19" i="99"/>
  <c r="N18" i="99"/>
  <c r="N17" i="99"/>
  <c r="I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D27" i="100" l="1"/>
  <c r="E27" i="100"/>
  <c r="O23" i="99"/>
  <c r="O43" i="99"/>
  <c r="O49" i="99"/>
  <c r="O26" i="99"/>
  <c r="O28" i="99"/>
  <c r="O31" i="99"/>
  <c r="O30" i="99"/>
  <c r="O32" i="99"/>
  <c r="O34" i="99"/>
  <c r="O38" i="99"/>
  <c r="O44" i="99"/>
  <c r="O46" i="99"/>
  <c r="O48" i="99"/>
  <c r="O19" i="99"/>
  <c r="O53" i="99"/>
  <c r="O55" i="99"/>
  <c r="O57" i="99"/>
  <c r="O61" i="99"/>
  <c r="O65" i="99"/>
  <c r="O69" i="99"/>
  <c r="O71" i="99"/>
  <c r="P106" i="99"/>
  <c r="P108" i="99"/>
  <c r="P112" i="99"/>
  <c r="P116" i="99"/>
  <c r="P104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10" i="99"/>
  <c r="P117" i="99"/>
  <c r="P121" i="99"/>
  <c r="P123" i="99"/>
  <c r="P125" i="99"/>
  <c r="P127" i="99"/>
  <c r="P129" i="99"/>
  <c r="P105" i="99"/>
  <c r="P107" i="99"/>
  <c r="P114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 s="1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L100" i="84"/>
  <c r="M100" i="84" s="1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L102" i="75"/>
  <c r="M102" i="75" s="1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L110" i="30"/>
  <c r="M110" i="30" s="1"/>
  <c r="N110" i="29"/>
  <c r="O110" i="29" s="1"/>
  <c r="L110" i="29"/>
  <c r="M110" i="29" s="1"/>
  <c r="N111" i="28"/>
  <c r="O111" i="28" s="1"/>
  <c r="L111" i="28"/>
  <c r="M111" i="28" s="1"/>
  <c r="N110" i="27"/>
  <c r="O110" i="27" s="1"/>
  <c r="L110" i="27"/>
  <c r="M110" i="27" s="1"/>
  <c r="N109" i="24"/>
  <c r="O109" i="24" s="1"/>
  <c r="L109" i="24"/>
  <c r="M109" i="24" s="1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J92" i="99" l="1"/>
  <c r="M87" i="99" s="1"/>
  <c r="J92" i="102"/>
  <c r="L86" i="102" s="1"/>
  <c r="J92" i="100"/>
  <c r="J92" i="101"/>
  <c r="F27" i="100"/>
  <c r="B27" i="100"/>
  <c r="P108" i="19"/>
  <c r="P103" i="65"/>
  <c r="P100" i="84"/>
  <c r="P109" i="71"/>
  <c r="P101" i="82"/>
  <c r="P110" i="30"/>
  <c r="P102" i="75"/>
  <c r="P109" i="23"/>
  <c r="P110" i="29"/>
  <c r="P109" i="34"/>
  <c r="P110" i="27"/>
  <c r="P109" i="31"/>
  <c r="P103" i="68"/>
  <c r="P109" i="24"/>
  <c r="P108" i="17"/>
  <c r="P108" i="22"/>
  <c r="P111" i="28"/>
  <c r="P109" i="32"/>
  <c r="P103" i="66"/>
  <c r="P110" i="69"/>
  <c r="P108" i="18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L86" i="99" l="1"/>
  <c r="L86" i="101"/>
  <c r="M87" i="101"/>
  <c r="N87" i="101"/>
  <c r="N87" i="99"/>
  <c r="O87" i="99" s="1"/>
  <c r="N87" i="100"/>
  <c r="L86" i="100"/>
  <c r="M87" i="100"/>
  <c r="D28" i="100"/>
  <c r="E28" i="100" s="1"/>
  <c r="C127" i="99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1" i="98"/>
  <c r="O100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1" i="98"/>
  <c r="N20" i="98"/>
  <c r="N19" i="98"/>
  <c r="N18" i="98"/>
  <c r="N17" i="98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83" i="98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1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1" i="97"/>
  <c r="N20" i="97"/>
  <c r="N19" i="97"/>
  <c r="N17" i="97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83" i="97"/>
  <c r="O87" i="100" l="1"/>
  <c r="O87" i="101"/>
  <c r="F28" i="100"/>
  <c r="B28" i="100"/>
  <c r="O71" i="98"/>
  <c r="P10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18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P105" i="97"/>
  <c r="P107" i="97"/>
  <c r="P109" i="97"/>
  <c r="P111" i="97"/>
  <c r="P119" i="97"/>
  <c r="P123" i="97"/>
  <c r="P100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O17" i="98"/>
  <c r="M8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N87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B18" i="97"/>
  <c r="P101" i="97"/>
  <c r="P100" i="97"/>
  <c r="P120" i="97"/>
  <c r="P124" i="97"/>
  <c r="P128" i="97"/>
  <c r="P121" i="97"/>
  <c r="P125" i="97"/>
  <c r="P129" i="97"/>
  <c r="D29" i="100" l="1"/>
  <c r="E29" i="100"/>
  <c r="O87" i="98"/>
  <c r="B19" i="98"/>
  <c r="N18" i="97"/>
  <c r="O18" i="97" s="1"/>
  <c r="O87" i="97"/>
  <c r="B29" i="100" l="1"/>
  <c r="F29" i="100"/>
  <c r="I18" i="98"/>
  <c r="B19" i="97"/>
  <c r="I18" i="97"/>
  <c r="D30" i="100" l="1"/>
  <c r="E30" i="100"/>
  <c r="E36" i="1"/>
  <c r="E35" i="1"/>
  <c r="C36" i="1"/>
  <c r="C35" i="1"/>
  <c r="I103" i="36"/>
  <c r="B30" i="100" l="1"/>
  <c r="F30" i="100"/>
  <c r="C36" i="2"/>
  <c r="C35" i="2"/>
  <c r="D31" i="100" l="1"/>
  <c r="E31" i="100"/>
  <c r="E36" i="2"/>
  <c r="E35" i="2"/>
  <c r="B31" i="100" l="1"/>
  <c r="F31" i="100"/>
  <c r="M17" i="96"/>
  <c r="N17" i="96" s="1"/>
  <c r="K17" i="96"/>
  <c r="L17" i="96" s="1"/>
  <c r="M17" i="95"/>
  <c r="N17" i="95" s="1"/>
  <c r="K17" i="95"/>
  <c r="L17" i="95" s="1"/>
  <c r="M17" i="94"/>
  <c r="N17" i="94" s="1"/>
  <c r="K17" i="94"/>
  <c r="L17" i="94" s="1"/>
  <c r="M17" i="93"/>
  <c r="N17" i="93" s="1"/>
  <c r="K17" i="93"/>
  <c r="L17" i="93" s="1"/>
  <c r="N99" i="92"/>
  <c r="O99" i="92" s="1"/>
  <c r="L99" i="92"/>
  <c r="M99" i="92" s="1"/>
  <c r="M18" i="92"/>
  <c r="N18" i="92" s="1"/>
  <c r="K18" i="92"/>
  <c r="L18" i="92" s="1"/>
  <c r="N99" i="91"/>
  <c r="O99" i="91" s="1"/>
  <c r="L99" i="91"/>
  <c r="M99" i="91" s="1"/>
  <c r="M18" i="91"/>
  <c r="N18" i="91" s="1"/>
  <c r="K18" i="91"/>
  <c r="L18" i="91" s="1"/>
  <c r="N99" i="90"/>
  <c r="O99" i="90" s="1"/>
  <c r="L99" i="90"/>
  <c r="M99" i="90" s="1"/>
  <c r="M18" i="90"/>
  <c r="N18" i="90" s="1"/>
  <c r="K18" i="90"/>
  <c r="L18" i="90" s="1"/>
  <c r="N99" i="89"/>
  <c r="O99" i="89" s="1"/>
  <c r="L99" i="89"/>
  <c r="M99" i="89" s="1"/>
  <c r="M18" i="89"/>
  <c r="N18" i="89" s="1"/>
  <c r="K18" i="89"/>
  <c r="L18" i="89" s="1"/>
  <c r="N99" i="88"/>
  <c r="O99" i="88" s="1"/>
  <c r="L99" i="88"/>
  <c r="M99" i="88" s="1"/>
  <c r="M18" i="88"/>
  <c r="N18" i="88" s="1"/>
  <c r="K18" i="88"/>
  <c r="L18" i="88" s="1"/>
  <c r="N99" i="87"/>
  <c r="O99" i="87" s="1"/>
  <c r="L99" i="87"/>
  <c r="M99" i="87" s="1"/>
  <c r="M18" i="87"/>
  <c r="N18" i="87" s="1"/>
  <c r="K18" i="87"/>
  <c r="L18" i="87" s="1"/>
  <c r="N99" i="86"/>
  <c r="O99" i="86" s="1"/>
  <c r="L99" i="86"/>
  <c r="M99" i="86" s="1"/>
  <c r="M18" i="86"/>
  <c r="N18" i="86" s="1"/>
  <c r="K18" i="86"/>
  <c r="L18" i="86" s="1"/>
  <c r="N100" i="85"/>
  <c r="O100" i="85" s="1"/>
  <c r="L100" i="85"/>
  <c r="M100" i="85" s="1"/>
  <c r="M19" i="85"/>
  <c r="N19" i="85" s="1"/>
  <c r="K19" i="85"/>
  <c r="L19" i="85" s="1"/>
  <c r="N99" i="84"/>
  <c r="O99" i="84" s="1"/>
  <c r="L99" i="84"/>
  <c r="M99" i="84" s="1"/>
  <c r="M19" i="84"/>
  <c r="N19" i="84" s="1"/>
  <c r="K19" i="84"/>
  <c r="L19" i="84" s="1"/>
  <c r="N100" i="83"/>
  <c r="O100" i="83" s="1"/>
  <c r="L100" i="83"/>
  <c r="M100" i="83" s="1"/>
  <c r="M19" i="83"/>
  <c r="N19" i="83" s="1"/>
  <c r="K19" i="83"/>
  <c r="L19" i="83" s="1"/>
  <c r="N100" i="82"/>
  <c r="O100" i="82" s="1"/>
  <c r="L100" i="82"/>
  <c r="M100" i="82" s="1"/>
  <c r="M19" i="82"/>
  <c r="N19" i="82" s="1"/>
  <c r="K19" i="82"/>
  <c r="L19" i="82" s="1"/>
  <c r="N100" i="81"/>
  <c r="O100" i="81" s="1"/>
  <c r="L100" i="81"/>
  <c r="M100" i="81" s="1"/>
  <c r="M19" i="81"/>
  <c r="N19" i="81" s="1"/>
  <c r="K19" i="81"/>
  <c r="L19" i="81" s="1"/>
  <c r="N100" i="80"/>
  <c r="O100" i="80" s="1"/>
  <c r="L100" i="80"/>
  <c r="M100" i="80" s="1"/>
  <c r="M19" i="80"/>
  <c r="N19" i="80" s="1"/>
  <c r="K19" i="80"/>
  <c r="L19" i="80" s="1"/>
  <c r="N101" i="79"/>
  <c r="O101" i="79" s="1"/>
  <c r="L101" i="79"/>
  <c r="M101" i="79" s="1"/>
  <c r="M20" i="79"/>
  <c r="N20" i="79" s="1"/>
  <c r="K20" i="79"/>
  <c r="L20" i="79" s="1"/>
  <c r="N101" i="78"/>
  <c r="O101" i="78" s="1"/>
  <c r="L101" i="78"/>
  <c r="M101" i="78" s="1"/>
  <c r="M20" i="78"/>
  <c r="N20" i="78" s="1"/>
  <c r="K20" i="78"/>
  <c r="L20" i="78" s="1"/>
  <c r="N101" i="77"/>
  <c r="O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 s="1"/>
  <c r="L101" i="76"/>
  <c r="M101" i="76" s="1"/>
  <c r="N101" i="75"/>
  <c r="O101" i="75" s="1"/>
  <c r="L101" i="75"/>
  <c r="M101" i="75" s="1"/>
  <c r="M20" i="75"/>
  <c r="N20" i="75" s="1"/>
  <c r="K20" i="75"/>
  <c r="L20" i="75" s="1"/>
  <c r="N105" i="74"/>
  <c r="O105" i="74" s="1"/>
  <c r="L105" i="74"/>
  <c r="M105" i="74" s="1"/>
  <c r="M24" i="74"/>
  <c r="N24" i="74" s="1"/>
  <c r="K24" i="74"/>
  <c r="L24" i="74" s="1"/>
  <c r="N106" i="73"/>
  <c r="O106" i="73" s="1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L108" i="71"/>
  <c r="M108" i="71" s="1"/>
  <c r="M27" i="71"/>
  <c r="N27" i="71" s="1"/>
  <c r="K27" i="71"/>
  <c r="L27" i="71" s="1"/>
  <c r="N109" i="70"/>
  <c r="O109" i="70" s="1"/>
  <c r="L109" i="70"/>
  <c r="M109" i="70" s="1"/>
  <c r="M28" i="70"/>
  <c r="N28" i="70" s="1"/>
  <c r="K28" i="70"/>
  <c r="L28" i="70" s="1"/>
  <c r="N109" i="69"/>
  <c r="O109" i="69" s="1"/>
  <c r="L109" i="69"/>
  <c r="M109" i="69" s="1"/>
  <c r="M28" i="69"/>
  <c r="N28" i="69" s="1"/>
  <c r="K28" i="69"/>
  <c r="L28" i="69" s="1"/>
  <c r="N102" i="68"/>
  <c r="O102" i="68" s="1"/>
  <c r="L102" i="68"/>
  <c r="M102" i="68" s="1"/>
  <c r="M21" i="68"/>
  <c r="N21" i="68" s="1"/>
  <c r="K21" i="68"/>
  <c r="L21" i="68" s="1"/>
  <c r="N102" i="67"/>
  <c r="O102" i="67" s="1"/>
  <c r="L102" i="67"/>
  <c r="M102" i="67" s="1"/>
  <c r="M21" i="67"/>
  <c r="N21" i="67" s="1"/>
  <c r="K21" i="67"/>
  <c r="L21" i="67" s="1"/>
  <c r="N102" i="66"/>
  <c r="O102" i="66" s="1"/>
  <c r="L102" i="66"/>
  <c r="M102" i="66" s="1"/>
  <c r="M21" i="66"/>
  <c r="N21" i="66" s="1"/>
  <c r="K21" i="66"/>
  <c r="L21" i="66" s="1"/>
  <c r="N102" i="65"/>
  <c r="O102" i="65" s="1"/>
  <c r="L102" i="65"/>
  <c r="M102" i="65" s="1"/>
  <c r="M21" i="65"/>
  <c r="N21" i="65" s="1"/>
  <c r="K21" i="65"/>
  <c r="L21" i="65" s="1"/>
  <c r="N103" i="64"/>
  <c r="O103" i="64" s="1"/>
  <c r="L103" i="64"/>
  <c r="M103" i="64" s="1"/>
  <c r="M22" i="64"/>
  <c r="N22" i="64" s="1"/>
  <c r="K22" i="64"/>
  <c r="L22" i="64" s="1"/>
  <c r="N103" i="60"/>
  <c r="O103" i="60" s="1"/>
  <c r="L103" i="60"/>
  <c r="M103" i="60" s="1"/>
  <c r="M22" i="60"/>
  <c r="N22" i="60" s="1"/>
  <c r="K22" i="60"/>
  <c r="L22" i="60" s="1"/>
  <c r="N103" i="62"/>
  <c r="O103" i="62" s="1"/>
  <c r="L103" i="62"/>
  <c r="M103" i="62" s="1"/>
  <c r="M22" i="62"/>
  <c r="N22" i="62" s="1"/>
  <c r="K22" i="62"/>
  <c r="L22" i="62" s="1"/>
  <c r="N103" i="63"/>
  <c r="O103" i="63" s="1"/>
  <c r="L103" i="63"/>
  <c r="M103" i="63" s="1"/>
  <c r="M22" i="63"/>
  <c r="N22" i="63" s="1"/>
  <c r="K22" i="63"/>
  <c r="L22" i="63" s="1"/>
  <c r="N103" i="61"/>
  <c r="O103" i="61" s="1"/>
  <c r="L103" i="61"/>
  <c r="M103" i="61" s="1"/>
  <c r="M22" i="61"/>
  <c r="N22" i="61" s="1"/>
  <c r="K22" i="61"/>
  <c r="L22" i="61" s="1"/>
  <c r="N103" i="59"/>
  <c r="O103" i="59" s="1"/>
  <c r="L103" i="59"/>
  <c r="M103" i="59" s="1"/>
  <c r="M22" i="59"/>
  <c r="N22" i="59" s="1"/>
  <c r="K22" i="59"/>
  <c r="L22" i="59" s="1"/>
  <c r="N104" i="58"/>
  <c r="O104" i="58" s="1"/>
  <c r="L104" i="58"/>
  <c r="M104" i="58" s="1"/>
  <c r="M23" i="58"/>
  <c r="N23" i="58" s="1"/>
  <c r="K23" i="58"/>
  <c r="L23" i="58" s="1"/>
  <c r="N104" i="57"/>
  <c r="O104" i="57" s="1"/>
  <c r="L104" i="57"/>
  <c r="M104" i="57" s="1"/>
  <c r="M23" i="57"/>
  <c r="N23" i="57" s="1"/>
  <c r="K23" i="57"/>
  <c r="L23" i="57" s="1"/>
  <c r="N104" i="56"/>
  <c r="O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L104" i="53"/>
  <c r="M104" i="53" s="1"/>
  <c r="M23" i="53"/>
  <c r="N23" i="53" s="1"/>
  <c r="K23" i="53"/>
  <c r="L23" i="53" s="1"/>
  <c r="N104" i="46"/>
  <c r="O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M24" i="45"/>
  <c r="N24" i="45" s="1"/>
  <c r="K24" i="45"/>
  <c r="L24" i="45" s="1"/>
  <c r="N106" i="44"/>
  <c r="O106" i="44" s="1"/>
  <c r="L106" i="44"/>
  <c r="M106" i="44" s="1"/>
  <c r="M25" i="44"/>
  <c r="N25" i="44" s="1"/>
  <c r="K25" i="44"/>
  <c r="L25" i="44" s="1"/>
  <c r="N106" i="43"/>
  <c r="O106" i="43" s="1"/>
  <c r="L106" i="43"/>
  <c r="M106" i="43" s="1"/>
  <c r="M25" i="43"/>
  <c r="N25" i="43" s="1"/>
  <c r="K25" i="43"/>
  <c r="L25" i="43" s="1"/>
  <c r="N106" i="42"/>
  <c r="O106" i="42" s="1"/>
  <c r="L106" i="42"/>
  <c r="M106" i="42" s="1"/>
  <c r="M25" i="42"/>
  <c r="N25" i="42" s="1"/>
  <c r="K25" i="42"/>
  <c r="L25" i="42" s="1"/>
  <c r="N106" i="41"/>
  <c r="O106" i="41" s="1"/>
  <c r="L106" i="41"/>
  <c r="M106" i="41" s="1"/>
  <c r="M25" i="41"/>
  <c r="N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 s="1"/>
  <c r="L108" i="34"/>
  <c r="M108" i="34" s="1"/>
  <c r="M27" i="34"/>
  <c r="N27" i="34" s="1"/>
  <c r="K27" i="34"/>
  <c r="L27" i="34" s="1"/>
  <c r="N108" i="32"/>
  <c r="O108" i="32" s="1"/>
  <c r="L108" i="32"/>
  <c r="M108" i="32" s="1"/>
  <c r="M27" i="32"/>
  <c r="N27" i="32" s="1"/>
  <c r="K27" i="32"/>
  <c r="L27" i="32" s="1"/>
  <c r="N108" i="31"/>
  <c r="O108" i="31" s="1"/>
  <c r="L108" i="31"/>
  <c r="M108" i="31" s="1"/>
  <c r="M27" i="31"/>
  <c r="N27" i="31" s="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 s="1"/>
  <c r="L109" i="29"/>
  <c r="M109" i="29" s="1"/>
  <c r="M28" i="29"/>
  <c r="N28" i="29" s="1"/>
  <c r="K28" i="29"/>
  <c r="L28" i="29" s="1"/>
  <c r="N110" i="28"/>
  <c r="O110" i="28" s="1"/>
  <c r="L110" i="28"/>
  <c r="M110" i="28" s="1"/>
  <c r="M29" i="28"/>
  <c r="N29" i="28" s="1"/>
  <c r="K29" i="28"/>
  <c r="L29" i="28" s="1"/>
  <c r="N109" i="27"/>
  <c r="O109" i="27" s="1"/>
  <c r="L109" i="27"/>
  <c r="M109" i="27" s="1"/>
  <c r="M28" i="27"/>
  <c r="N28" i="27" s="1"/>
  <c r="K28" i="27"/>
  <c r="L28" i="27" s="1"/>
  <c r="N108" i="24"/>
  <c r="O108" i="24" s="1"/>
  <c r="L108" i="24"/>
  <c r="M108" i="24" s="1"/>
  <c r="M27" i="24"/>
  <c r="N27" i="24" s="1"/>
  <c r="K27" i="24"/>
  <c r="L27" i="24" s="1"/>
  <c r="N108" i="23"/>
  <c r="O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M26" i="20"/>
  <c r="N26" i="20" s="1"/>
  <c r="K26" i="20"/>
  <c r="L26" i="20" s="1"/>
  <c r="N107" i="19"/>
  <c r="O107" i="19" s="1"/>
  <c r="L107" i="19"/>
  <c r="M107" i="19" s="1"/>
  <c r="M26" i="19"/>
  <c r="N26" i="19" s="1"/>
  <c r="K26" i="19"/>
  <c r="L26" i="19" s="1"/>
  <c r="N107" i="18"/>
  <c r="O107" i="18" s="1"/>
  <c r="L107" i="18"/>
  <c r="M107" i="18" s="1"/>
  <c r="M26" i="18"/>
  <c r="N26" i="18" s="1"/>
  <c r="K26" i="18"/>
  <c r="L26" i="18" s="1"/>
  <c r="N107" i="17"/>
  <c r="O107" i="17" s="1"/>
  <c r="L107" i="17"/>
  <c r="M107" i="17" s="1"/>
  <c r="M26" i="17"/>
  <c r="N26" i="17" s="1"/>
  <c r="K26" i="17"/>
  <c r="L26" i="17" s="1"/>
  <c r="N107" i="3"/>
  <c r="O107" i="3" s="1"/>
  <c r="L107" i="3"/>
  <c r="M107" i="3" s="1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2" i="96"/>
  <c r="O101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2" i="96"/>
  <c r="N21" i="96"/>
  <c r="N20" i="96"/>
  <c r="N19" i="96"/>
  <c r="N18" i="96"/>
  <c r="O18" i="96" s="1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K11" i="96"/>
  <c r="I11" i="96"/>
  <c r="D8" i="96"/>
  <c r="D90" i="96" s="1"/>
  <c r="P83" i="96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2" i="95"/>
  <c r="O101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2" i="95"/>
  <c r="N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K11" i="95"/>
  <c r="I11" i="95"/>
  <c r="D8" i="95"/>
  <c r="D90" i="95" s="1"/>
  <c r="P83" i="95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3" i="94"/>
  <c r="O102" i="94"/>
  <c r="O101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3" i="94"/>
  <c r="N22" i="94"/>
  <c r="N21" i="94"/>
  <c r="N20" i="94"/>
  <c r="N19" i="94"/>
  <c r="N18" i="94"/>
  <c r="O18" i="94" s="1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83" i="94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2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2" i="93"/>
  <c r="N21" i="93"/>
  <c r="N20" i="93"/>
  <c r="N19" i="93"/>
  <c r="N18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C45" i="93" s="1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K11" i="93"/>
  <c r="I11" i="93"/>
  <c r="D8" i="93"/>
  <c r="D90" i="93" s="1"/>
  <c r="P83" i="93"/>
  <c r="M17" i="92"/>
  <c r="N17" i="92" s="1"/>
  <c r="K17" i="92"/>
  <c r="L17" i="92" s="1"/>
  <c r="M17" i="91"/>
  <c r="N17" i="91" s="1"/>
  <c r="K17" i="91"/>
  <c r="L17" i="91" s="1"/>
  <c r="M17" i="90"/>
  <c r="N17" i="90" s="1"/>
  <c r="K17" i="90"/>
  <c r="L17" i="90" s="1"/>
  <c r="M17" i="89"/>
  <c r="N17" i="89" s="1"/>
  <c r="K17" i="89"/>
  <c r="L17" i="89" s="1"/>
  <c r="M17" i="88"/>
  <c r="N17" i="88" s="1"/>
  <c r="K17" i="88"/>
  <c r="L17" i="88" s="1"/>
  <c r="M17" i="87"/>
  <c r="N17" i="87" s="1"/>
  <c r="K17" i="87"/>
  <c r="L17" i="87" s="1"/>
  <c r="M17" i="86"/>
  <c r="N17" i="86" s="1"/>
  <c r="K17" i="86"/>
  <c r="L17" i="86" s="1"/>
  <c r="N99" i="85"/>
  <c r="O99" i="85" s="1"/>
  <c r="L99" i="85"/>
  <c r="M99" i="85" s="1"/>
  <c r="M18" i="85"/>
  <c r="N18" i="85" s="1"/>
  <c r="K18" i="85"/>
  <c r="L18" i="85" s="1"/>
  <c r="M18" i="84"/>
  <c r="N18" i="84" s="1"/>
  <c r="K18" i="84"/>
  <c r="L18" i="84" s="1"/>
  <c r="K18" i="83"/>
  <c r="L18" i="83" s="1"/>
  <c r="M18" i="83"/>
  <c r="N18" i="83" s="1"/>
  <c r="N99" i="83"/>
  <c r="O99" i="83" s="1"/>
  <c r="L99" i="83"/>
  <c r="M99" i="83" s="1"/>
  <c r="N99" i="82"/>
  <c r="O99" i="82" s="1"/>
  <c r="L99" i="82"/>
  <c r="M99" i="82" s="1"/>
  <c r="M18" i="82"/>
  <c r="N18" i="82" s="1"/>
  <c r="K18" i="82"/>
  <c r="L18" i="82" s="1"/>
  <c r="N99" i="81"/>
  <c r="O99" i="81" s="1"/>
  <c r="N99" i="80"/>
  <c r="O99" i="80" s="1"/>
  <c r="L99" i="80"/>
  <c r="M99" i="80" s="1"/>
  <c r="L99" i="81"/>
  <c r="M99" i="81" s="1"/>
  <c r="M18" i="81"/>
  <c r="N18" i="81" s="1"/>
  <c r="K18" i="81"/>
  <c r="L18" i="81" s="1"/>
  <c r="M18" i="80"/>
  <c r="N18" i="80" s="1"/>
  <c r="K18" i="80"/>
  <c r="L18" i="80" s="1"/>
  <c r="N100" i="79"/>
  <c r="O100" i="79" s="1"/>
  <c r="L100" i="79"/>
  <c r="M100" i="79" s="1"/>
  <c r="M19" i="79"/>
  <c r="N19" i="79" s="1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 s="1"/>
  <c r="M19" i="77"/>
  <c r="N19" i="77" s="1"/>
  <c r="K19" i="77"/>
  <c r="L19" i="77" s="1"/>
  <c r="N100" i="76"/>
  <c r="O100" i="76" s="1"/>
  <c r="L100" i="76"/>
  <c r="M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L105" i="73"/>
  <c r="M105" i="73" s="1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 s="1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N101" i="68"/>
  <c r="O101" i="68" s="1"/>
  <c r="L101" i="68"/>
  <c r="M101" i="68" s="1"/>
  <c r="M20" i="68"/>
  <c r="N20" i="68" s="1"/>
  <c r="K20" i="68"/>
  <c r="L20" i="68" s="1"/>
  <c r="N101" i="67"/>
  <c r="O101" i="67" s="1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L102" i="64"/>
  <c r="M102" i="64" s="1"/>
  <c r="M21" i="64"/>
  <c r="N21" i="64" s="1"/>
  <c r="K21" i="64"/>
  <c r="L21" i="64" s="1"/>
  <c r="N102" i="60"/>
  <c r="O102" i="60" s="1"/>
  <c r="L102" i="60"/>
  <c r="M102" i="60" s="1"/>
  <c r="M21" i="60"/>
  <c r="N21" i="60" s="1"/>
  <c r="K21" i="60"/>
  <c r="L21" i="60" s="1"/>
  <c r="N102" i="62"/>
  <c r="O102" i="62" s="1"/>
  <c r="L102" i="62"/>
  <c r="M102" i="62" s="1"/>
  <c r="M21" i="62"/>
  <c r="N21" i="62" s="1"/>
  <c r="K21" i="62"/>
  <c r="L21" i="62" s="1"/>
  <c r="N102" i="63"/>
  <c r="O102" i="63" s="1"/>
  <c r="L102" i="63"/>
  <c r="M102" i="63" s="1"/>
  <c r="M21" i="63"/>
  <c r="N21" i="63" s="1"/>
  <c r="K21" i="63"/>
  <c r="L21" i="63" s="1"/>
  <c r="N102" i="61"/>
  <c r="O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L103" i="58"/>
  <c r="M103" i="58" s="1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 s="1"/>
  <c r="L103" i="56"/>
  <c r="M103" i="56" s="1"/>
  <c r="M22" i="56"/>
  <c r="N22" i="56" s="1"/>
  <c r="K22" i="56"/>
  <c r="L22" i="56" s="1"/>
  <c r="N103" i="55"/>
  <c r="O103" i="55" s="1"/>
  <c r="L103" i="55"/>
  <c r="M103" i="55" s="1"/>
  <c r="M22" i="55"/>
  <c r="N22" i="55" s="1"/>
  <c r="K22" i="55"/>
  <c r="L22" i="55" s="1"/>
  <c r="N103" i="54"/>
  <c r="O103" i="54" s="1"/>
  <c r="L103" i="54"/>
  <c r="M103" i="54" s="1"/>
  <c r="M22" i="54"/>
  <c r="N22" i="54" s="1"/>
  <c r="K22" i="54"/>
  <c r="L22" i="54" s="1"/>
  <c r="N103" i="53"/>
  <c r="O103" i="53" s="1"/>
  <c r="L103" i="53"/>
  <c r="M103" i="53" s="1"/>
  <c r="M22" i="53"/>
  <c r="N22" i="53" s="1"/>
  <c r="K22" i="53"/>
  <c r="L22" i="53" s="1"/>
  <c r="N103" i="46"/>
  <c r="O103" i="46" s="1"/>
  <c r="L103" i="46"/>
  <c r="M103" i="46" s="1"/>
  <c r="M22" i="46"/>
  <c r="N22" i="46" s="1"/>
  <c r="K22" i="46"/>
  <c r="L22" i="46" s="1"/>
  <c r="N104" i="45"/>
  <c r="O104" i="45" s="1"/>
  <c r="L104" i="45"/>
  <c r="M104" i="45" s="1"/>
  <c r="M23" i="45"/>
  <c r="N23" i="45" s="1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L105" i="43"/>
  <c r="M105" i="43" s="1"/>
  <c r="M24" i="43"/>
  <c r="N24" i="43" s="1"/>
  <c r="K24" i="43"/>
  <c r="L24" i="43" s="1"/>
  <c r="N105" i="42"/>
  <c r="O105" i="42" s="1"/>
  <c r="L105" i="42"/>
  <c r="M105" i="42" s="1"/>
  <c r="M24" i="42"/>
  <c r="N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K24" i="39"/>
  <c r="L24" i="39" s="1"/>
  <c r="N107" i="34"/>
  <c r="O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 s="1"/>
  <c r="L107" i="31"/>
  <c r="M107" i="31" s="1"/>
  <c r="M26" i="31"/>
  <c r="N26" i="31" s="1"/>
  <c r="K26" i="31"/>
  <c r="L26" i="31" s="1"/>
  <c r="N108" i="30"/>
  <c r="O108" i="30" s="1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 s="1"/>
  <c r="L108" i="29"/>
  <c r="M108" i="29" s="1"/>
  <c r="M27" i="29"/>
  <c r="N27" i="29" s="1"/>
  <c r="K27" i="29"/>
  <c r="L27" i="29" s="1"/>
  <c r="N109" i="28"/>
  <c r="O109" i="28" s="1"/>
  <c r="L109" i="28"/>
  <c r="M109" i="28" s="1"/>
  <c r="M28" i="28"/>
  <c r="N28" i="28" s="1"/>
  <c r="K28" i="28"/>
  <c r="L28" i="28" s="1"/>
  <c r="N108" i="27"/>
  <c r="O108" i="27" s="1"/>
  <c r="L108" i="27"/>
  <c r="M108" i="27" s="1"/>
  <c r="M27" i="27"/>
  <c r="N27" i="27" s="1"/>
  <c r="K27" i="27"/>
  <c r="L27" i="27" s="1"/>
  <c r="N107" i="24"/>
  <c r="O107" i="24" s="1"/>
  <c r="L107" i="24"/>
  <c r="M107" i="24" s="1"/>
  <c r="M26" i="24"/>
  <c r="N26" i="24" s="1"/>
  <c r="K26" i="24"/>
  <c r="L26" i="24" s="1"/>
  <c r="N107" i="23"/>
  <c r="O107" i="23" s="1"/>
  <c r="L107" i="23"/>
  <c r="M107" i="23" s="1"/>
  <c r="M26" i="23"/>
  <c r="N26" i="23" s="1"/>
  <c r="K26" i="23"/>
  <c r="L26" i="23" s="1"/>
  <c r="N106" i="22"/>
  <c r="O106" i="22" s="1"/>
  <c r="L106" i="22"/>
  <c r="M106" i="22" s="1"/>
  <c r="M25" i="22"/>
  <c r="N25" i="22" s="1"/>
  <c r="K25" i="22"/>
  <c r="L25" i="22" s="1"/>
  <c r="N106" i="21"/>
  <c r="O106" i="21" s="1"/>
  <c r="L106" i="21"/>
  <c r="M106" i="21" s="1"/>
  <c r="M25" i="21"/>
  <c r="N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 s="1"/>
  <c r="M25" i="19"/>
  <c r="N25" i="19" s="1"/>
  <c r="K25" i="19"/>
  <c r="L25" i="19" s="1"/>
  <c r="N106" i="18"/>
  <c r="O106" i="18" s="1"/>
  <c r="L106" i="18"/>
  <c r="M106" i="18" s="1"/>
  <c r="M25" i="18"/>
  <c r="N25" i="18" s="1"/>
  <c r="K25" i="18"/>
  <c r="L25" i="18" s="1"/>
  <c r="N106" i="17"/>
  <c r="O106" i="17" s="1"/>
  <c r="L106" i="17"/>
  <c r="M106" i="17" s="1"/>
  <c r="M25" i="17"/>
  <c r="N25" i="17" s="1"/>
  <c r="K25" i="17"/>
  <c r="L25" i="17" s="1"/>
  <c r="N106" i="3"/>
  <c r="O106" i="3" s="1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N17" i="85" s="1"/>
  <c r="K17" i="85"/>
  <c r="L17" i="85" s="1"/>
  <c r="C17" i="85"/>
  <c r="C18" i="85" s="1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C17" i="89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C17" i="90"/>
  <c r="C18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C17" i="92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W76" i="36"/>
  <c r="P76" i="36"/>
  <c r="P83" i="92"/>
  <c r="P83" i="91"/>
  <c r="P83" i="90"/>
  <c r="P83" i="89"/>
  <c r="P83" i="88"/>
  <c r="P83" i="87"/>
  <c r="P83" i="86"/>
  <c r="P83" i="85"/>
  <c r="P83" i="84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3" i="92"/>
  <c r="O102" i="92"/>
  <c r="O101" i="92"/>
  <c r="O100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3" i="92"/>
  <c r="N22" i="92"/>
  <c r="N21" i="92"/>
  <c r="N20" i="92"/>
  <c r="N19" i="92"/>
  <c r="O19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3" i="91"/>
  <c r="O102" i="91"/>
  <c r="O101" i="91"/>
  <c r="O100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3" i="91"/>
  <c r="N22" i="91"/>
  <c r="N21" i="91"/>
  <c r="N20" i="91"/>
  <c r="N19" i="91"/>
  <c r="O19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O103" i="90"/>
  <c r="O102" i="90"/>
  <c r="O101" i="90"/>
  <c r="O100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3" i="90"/>
  <c r="N22" i="90"/>
  <c r="N21" i="90"/>
  <c r="N20" i="90"/>
  <c r="N19" i="90"/>
  <c r="O19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3" i="89"/>
  <c r="O102" i="89"/>
  <c r="O101" i="89"/>
  <c r="O100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3" i="89"/>
  <c r="N22" i="89"/>
  <c r="N21" i="89"/>
  <c r="N20" i="89"/>
  <c r="N19" i="89"/>
  <c r="O19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3" i="88"/>
  <c r="O102" i="88"/>
  <c r="O101" i="88"/>
  <c r="O100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3" i="88"/>
  <c r="N22" i="88"/>
  <c r="N21" i="88"/>
  <c r="N20" i="88"/>
  <c r="N19" i="88"/>
  <c r="O19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3" i="87"/>
  <c r="O102" i="87"/>
  <c r="O101" i="87"/>
  <c r="O100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3" i="87"/>
  <c r="N22" i="87"/>
  <c r="N21" i="87"/>
  <c r="N20" i="87"/>
  <c r="N19" i="87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4" i="86"/>
  <c r="O103" i="86"/>
  <c r="O102" i="86"/>
  <c r="O101" i="86"/>
  <c r="O100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4" i="86"/>
  <c r="N23" i="86"/>
  <c r="N22" i="86"/>
  <c r="N21" i="86"/>
  <c r="N20" i="86"/>
  <c r="O20" i="86" s="1"/>
  <c r="N19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4" i="85"/>
  <c r="O103" i="85"/>
  <c r="O102" i="85"/>
  <c r="O101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4" i="85"/>
  <c r="N23" i="85"/>
  <c r="N22" i="85"/>
  <c r="N21" i="85"/>
  <c r="N20" i="85"/>
  <c r="O20" i="85" s="1"/>
  <c r="K11" i="85"/>
  <c r="I11" i="85"/>
  <c r="D8" i="85"/>
  <c r="D90" i="85" s="1"/>
  <c r="C99" i="86"/>
  <c r="C100" i="86" s="1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M17" i="84"/>
  <c r="N17" i="84" s="1"/>
  <c r="K17" i="84"/>
  <c r="L17" i="84" s="1"/>
  <c r="M17" i="83"/>
  <c r="N17" i="83" s="1"/>
  <c r="K17" i="83"/>
  <c r="L17" i="83" s="1"/>
  <c r="M17" i="82"/>
  <c r="N17" i="82" s="1"/>
  <c r="K17" i="82"/>
  <c r="L17" i="82" s="1"/>
  <c r="M17" i="81"/>
  <c r="N17" i="81" s="1"/>
  <c r="K17" i="81"/>
  <c r="L17" i="81" s="1"/>
  <c r="M17" i="80"/>
  <c r="N17" i="80" s="1"/>
  <c r="K17" i="80"/>
  <c r="L17" i="80" s="1"/>
  <c r="N99" i="79"/>
  <c r="O99" i="79" s="1"/>
  <c r="L99" i="79"/>
  <c r="M99" i="79" s="1"/>
  <c r="M18" i="79"/>
  <c r="N18" i="79" s="1"/>
  <c r="K18" i="79"/>
  <c r="L18" i="79" s="1"/>
  <c r="N99" i="78"/>
  <c r="O99" i="78" s="1"/>
  <c r="L99" i="78"/>
  <c r="M99" i="78" s="1"/>
  <c r="M18" i="78"/>
  <c r="N18" i="78" s="1"/>
  <c r="K18" i="78"/>
  <c r="L18" i="78" s="1"/>
  <c r="N99" i="77"/>
  <c r="O99" i="77" s="1"/>
  <c r="L99" i="77"/>
  <c r="M99" i="77" s="1"/>
  <c r="M18" i="77"/>
  <c r="N18" i="77" s="1"/>
  <c r="K18" i="77"/>
  <c r="L18" i="77" s="1"/>
  <c r="N99" i="76"/>
  <c r="O99" i="76" s="1"/>
  <c r="L99" i="76"/>
  <c r="M99" i="76" s="1"/>
  <c r="M18" i="76"/>
  <c r="N18" i="76" s="1"/>
  <c r="K18" i="76"/>
  <c r="L18" i="76" s="1"/>
  <c r="N99" i="75"/>
  <c r="O99" i="75" s="1"/>
  <c r="L99" i="75"/>
  <c r="M99" i="75" s="1"/>
  <c r="M18" i="75"/>
  <c r="N18" i="75" s="1"/>
  <c r="K18" i="75"/>
  <c r="L18" i="75" s="1"/>
  <c r="N103" i="74"/>
  <c r="O103" i="74" s="1"/>
  <c r="L103" i="74"/>
  <c r="M103" i="74" s="1"/>
  <c r="N104" i="73"/>
  <c r="O104" i="73" s="1"/>
  <c r="L104" i="73"/>
  <c r="M104" i="73" s="1"/>
  <c r="M23" i="73"/>
  <c r="N23" i="73" s="1"/>
  <c r="K23" i="73"/>
  <c r="L23" i="73" s="1"/>
  <c r="N102" i="72"/>
  <c r="O102" i="72" s="1"/>
  <c r="L102" i="72"/>
  <c r="M102" i="72" s="1"/>
  <c r="M21" i="72"/>
  <c r="N21" i="72" s="1"/>
  <c r="K21" i="72"/>
  <c r="L21" i="72" s="1"/>
  <c r="N106" i="71"/>
  <c r="O106" i="71" s="1"/>
  <c r="L106" i="71"/>
  <c r="M106" i="71" s="1"/>
  <c r="M25" i="71"/>
  <c r="N25" i="71" s="1"/>
  <c r="K25" i="71"/>
  <c r="L25" i="71" s="1"/>
  <c r="N107" i="69"/>
  <c r="O107" i="69" s="1"/>
  <c r="L107" i="69"/>
  <c r="M107" i="69" s="1"/>
  <c r="N107" i="70"/>
  <c r="O107" i="70" s="1"/>
  <c r="L107" i="70"/>
  <c r="M107" i="70" s="1"/>
  <c r="M26" i="70"/>
  <c r="N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 s="1"/>
  <c r="L100" i="68"/>
  <c r="M100" i="68" s="1"/>
  <c r="N100" i="67"/>
  <c r="O100" i="67" s="1"/>
  <c r="L100" i="67"/>
  <c r="M100" i="67" s="1"/>
  <c r="M19" i="67"/>
  <c r="N19" i="67" s="1"/>
  <c r="K19" i="67"/>
  <c r="L19" i="67" s="1"/>
  <c r="N100" i="66"/>
  <c r="O100" i="66" s="1"/>
  <c r="L100" i="66"/>
  <c r="M100" i="66" s="1"/>
  <c r="M19" i="66"/>
  <c r="N19" i="66" s="1"/>
  <c r="K19" i="66"/>
  <c r="L19" i="66" s="1"/>
  <c r="N100" i="65"/>
  <c r="O100" i="65" s="1"/>
  <c r="L100" i="65"/>
  <c r="M100" i="65" s="1"/>
  <c r="M19" i="65"/>
  <c r="N19" i="65" s="1"/>
  <c r="K19" i="65"/>
  <c r="L19" i="65" s="1"/>
  <c r="N101" i="64"/>
  <c r="O101" i="64" s="1"/>
  <c r="L101" i="64"/>
  <c r="M101" i="64" s="1"/>
  <c r="M20" i="64"/>
  <c r="N20" i="64" s="1"/>
  <c r="K20" i="64"/>
  <c r="L20" i="64" s="1"/>
  <c r="N101" i="60"/>
  <c r="O101" i="60" s="1"/>
  <c r="L101" i="60"/>
  <c r="M101" i="60" s="1"/>
  <c r="M20" i="60"/>
  <c r="N20" i="60" s="1"/>
  <c r="K20" i="60"/>
  <c r="L20" i="60" s="1"/>
  <c r="N101" i="62"/>
  <c r="O101" i="62" s="1"/>
  <c r="L101" i="62"/>
  <c r="M101" i="62" s="1"/>
  <c r="M20" i="62"/>
  <c r="N20" i="62" s="1"/>
  <c r="K20" i="62"/>
  <c r="L20" i="62" s="1"/>
  <c r="N101" i="63"/>
  <c r="O101" i="63" s="1"/>
  <c r="L101" i="63"/>
  <c r="M101" i="63" s="1"/>
  <c r="M20" i="63"/>
  <c r="N20" i="63" s="1"/>
  <c r="K20" i="63"/>
  <c r="L20" i="63" s="1"/>
  <c r="N101" i="59"/>
  <c r="O101" i="59" s="1"/>
  <c r="L101" i="59"/>
  <c r="M101" i="59" s="1"/>
  <c r="M20" i="59"/>
  <c r="N20" i="59" s="1"/>
  <c r="K20" i="59"/>
  <c r="L20" i="59" s="1"/>
  <c r="M21" i="58"/>
  <c r="N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 s="1"/>
  <c r="L102" i="56"/>
  <c r="M102" i="56" s="1"/>
  <c r="M21" i="56"/>
  <c r="N21" i="56" s="1"/>
  <c r="K21" i="56"/>
  <c r="L21" i="56" s="1"/>
  <c r="N102" i="55"/>
  <c r="O102" i="55" s="1"/>
  <c r="L102" i="55"/>
  <c r="M102" i="55" s="1"/>
  <c r="M21" i="55"/>
  <c r="N21" i="55" s="1"/>
  <c r="K21" i="55"/>
  <c r="L21" i="55" s="1"/>
  <c r="N102" i="54"/>
  <c r="O102" i="54" s="1"/>
  <c r="L102" i="54"/>
  <c r="M102" i="54" s="1"/>
  <c r="M21" i="54"/>
  <c r="N21" i="54" s="1"/>
  <c r="K21" i="54"/>
  <c r="L21" i="54" s="1"/>
  <c r="N102" i="53"/>
  <c r="O102" i="53" s="1"/>
  <c r="L102" i="53"/>
  <c r="M102" i="53" s="1"/>
  <c r="M21" i="53"/>
  <c r="N21" i="53" s="1"/>
  <c r="K21" i="53"/>
  <c r="L21" i="53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4" i="44"/>
  <c r="O104" i="44" s="1"/>
  <c r="L104" i="44"/>
  <c r="M104" i="44" s="1"/>
  <c r="M23" i="44"/>
  <c r="N23" i="44" s="1"/>
  <c r="K23" i="44"/>
  <c r="L23" i="44" s="1"/>
  <c r="N104" i="43"/>
  <c r="O104" i="43" s="1"/>
  <c r="L104" i="43"/>
  <c r="M104" i="43" s="1"/>
  <c r="M23" i="43"/>
  <c r="N23" i="43" s="1"/>
  <c r="K23" i="43"/>
  <c r="L23" i="43" s="1"/>
  <c r="N104" i="42"/>
  <c r="O104" i="42" s="1"/>
  <c r="L104" i="42"/>
  <c r="M104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 s="1"/>
  <c r="L104" i="39"/>
  <c r="M104" i="39" s="1"/>
  <c r="M23" i="39"/>
  <c r="N23" i="39" s="1"/>
  <c r="K23" i="39"/>
  <c r="L23" i="39" s="1"/>
  <c r="N106" i="34"/>
  <c r="O106" i="34" s="1"/>
  <c r="L106" i="34"/>
  <c r="M106" i="34" s="1"/>
  <c r="M25" i="34"/>
  <c r="N25" i="34" s="1"/>
  <c r="K25" i="34"/>
  <c r="L25" i="34" s="1"/>
  <c r="N106" i="32"/>
  <c r="O106" i="32" s="1"/>
  <c r="L106" i="32"/>
  <c r="M106" i="32" s="1"/>
  <c r="M25" i="32"/>
  <c r="N25" i="32" s="1"/>
  <c r="K25" i="32"/>
  <c r="L25" i="32" s="1"/>
  <c r="N106" i="31"/>
  <c r="O106" i="31" s="1"/>
  <c r="L106" i="31"/>
  <c r="M106" i="31" s="1"/>
  <c r="M25" i="31"/>
  <c r="N25" i="31" s="1"/>
  <c r="K25" i="31"/>
  <c r="L25" i="31" s="1"/>
  <c r="N107" i="30"/>
  <c r="O107" i="30" s="1"/>
  <c r="L107" i="30"/>
  <c r="M107" i="30" s="1"/>
  <c r="M26" i="30"/>
  <c r="N26" i="30" s="1"/>
  <c r="K26" i="30"/>
  <c r="L26" i="30" s="1"/>
  <c r="N107" i="29"/>
  <c r="O107" i="29" s="1"/>
  <c r="L107" i="29"/>
  <c r="M107" i="29" s="1"/>
  <c r="M26" i="29"/>
  <c r="N26" i="29" s="1"/>
  <c r="K26" i="29"/>
  <c r="L26" i="29" s="1"/>
  <c r="N108" i="28"/>
  <c r="O108" i="28" s="1"/>
  <c r="L108" i="28"/>
  <c r="M108" i="28" s="1"/>
  <c r="M27" i="28"/>
  <c r="N27" i="28" s="1"/>
  <c r="K27" i="28"/>
  <c r="L27" i="28" s="1"/>
  <c r="N107" i="27"/>
  <c r="O107" i="27" s="1"/>
  <c r="L107" i="27"/>
  <c r="M107" i="27" s="1"/>
  <c r="M26" i="27"/>
  <c r="N26" i="27" s="1"/>
  <c r="K26" i="27"/>
  <c r="L26" i="27" s="1"/>
  <c r="N106" i="24"/>
  <c r="O106" i="24" s="1"/>
  <c r="L106" i="24"/>
  <c r="M106" i="24" s="1"/>
  <c r="M25" i="24"/>
  <c r="N25" i="24" s="1"/>
  <c r="K25" i="24"/>
  <c r="L25" i="24" s="1"/>
  <c r="N106" i="23"/>
  <c r="O106" i="23" s="1"/>
  <c r="L106" i="23"/>
  <c r="M106" i="23" s="1"/>
  <c r="M25" i="23"/>
  <c r="N25" i="23" s="1"/>
  <c r="K25" i="23"/>
  <c r="L25" i="23" s="1"/>
  <c r="M24" i="22"/>
  <c r="N24" i="22" s="1"/>
  <c r="K24" i="22"/>
  <c r="L24" i="22" s="1"/>
  <c r="N105" i="22"/>
  <c r="O105" i="22" s="1"/>
  <c r="L105" i="22"/>
  <c r="M105" i="22" s="1"/>
  <c r="N105" i="21"/>
  <c r="O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 s="1"/>
  <c r="L105" i="18"/>
  <c r="M105" i="18" s="1"/>
  <c r="M24" i="18"/>
  <c r="N24" i="18" s="1"/>
  <c r="K24" i="18"/>
  <c r="L24" i="18" s="1"/>
  <c r="N105" i="17"/>
  <c r="O105" i="17" s="1"/>
  <c r="L105" i="17"/>
  <c r="M105" i="17" s="1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 s="1"/>
  <c r="D90" i="72" s="1"/>
  <c r="D90" i="73" s="1"/>
  <c r="D88" i="74" s="1"/>
  <c r="P83" i="83"/>
  <c r="P83" i="82"/>
  <c r="P83" i="81"/>
  <c r="P83" i="80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3" i="84"/>
  <c r="O102" i="84"/>
  <c r="O101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4" i="84"/>
  <c r="N23" i="84"/>
  <c r="N22" i="84"/>
  <c r="N21" i="84"/>
  <c r="N20" i="84"/>
  <c r="O20" i="84" s="1"/>
  <c r="C18" i="84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4" i="83"/>
  <c r="O103" i="83"/>
  <c r="O102" i="83"/>
  <c r="O101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4" i="83"/>
  <c r="N23" i="83"/>
  <c r="N22" i="83"/>
  <c r="N21" i="83"/>
  <c r="N20" i="83"/>
  <c r="O20" i="83" s="1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4" i="82"/>
  <c r="O103" i="82"/>
  <c r="O102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4" i="82"/>
  <c r="N23" i="82"/>
  <c r="N22" i="82"/>
  <c r="N21" i="82"/>
  <c r="N20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4" i="81"/>
  <c r="O103" i="81"/>
  <c r="O102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4" i="81"/>
  <c r="N23" i="81"/>
  <c r="N22" i="81"/>
  <c r="N21" i="81"/>
  <c r="N20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4" i="80"/>
  <c r="O103" i="80"/>
  <c r="O102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4" i="80"/>
  <c r="N23" i="80"/>
  <c r="N22" i="80"/>
  <c r="N21" i="80"/>
  <c r="N20" i="80"/>
  <c r="O20" i="80" s="1"/>
  <c r="C17" i="80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C99" i="73" s="1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M22" i="73"/>
  <c r="N22" i="73" s="1"/>
  <c r="K22" i="73"/>
  <c r="L22" i="73" s="1"/>
  <c r="D94" i="72"/>
  <c r="D93" i="72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M20" i="72"/>
  <c r="N20" i="72" s="1"/>
  <c r="K20" i="72"/>
  <c r="L20" i="72" s="1"/>
  <c r="D94" i="71"/>
  <c r="D93" i="7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M24" i="71"/>
  <c r="N24" i="71" s="1"/>
  <c r="K24" i="71"/>
  <c r="L24" i="71" s="1"/>
  <c r="D94" i="70"/>
  <c r="D93" i="70"/>
  <c r="C99" i="70" s="1"/>
  <c r="C100" i="70" s="1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M25" i="70"/>
  <c r="N25" i="70" s="1"/>
  <c r="K25" i="70"/>
  <c r="L25" i="70" s="1"/>
  <c r="M17" i="75"/>
  <c r="N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 s="1"/>
  <c r="M18" i="68"/>
  <c r="N18" i="68" s="1"/>
  <c r="K18" i="68"/>
  <c r="L18" i="68" s="1"/>
  <c r="B19" i="67"/>
  <c r="M18" i="67"/>
  <c r="N18" i="67" s="1"/>
  <c r="K18" i="67"/>
  <c r="L18" i="67" s="1"/>
  <c r="N99" i="66"/>
  <c r="O99" i="66" s="1"/>
  <c r="L99" i="66"/>
  <c r="M99" i="66" s="1"/>
  <c r="M18" i="66"/>
  <c r="N18" i="66" s="1"/>
  <c r="K18" i="66"/>
  <c r="L18" i="66" s="1"/>
  <c r="N99" i="65"/>
  <c r="O99" i="65" s="1"/>
  <c r="L99" i="65"/>
  <c r="M99" i="65" s="1"/>
  <c r="M18" i="65"/>
  <c r="N18" i="65" s="1"/>
  <c r="K18" i="65"/>
  <c r="L18" i="65" s="1"/>
  <c r="N100" i="64"/>
  <c r="O100" i="64" s="1"/>
  <c r="L100" i="64"/>
  <c r="M100" i="64" s="1"/>
  <c r="M19" i="64"/>
  <c r="N19" i="64" s="1"/>
  <c r="K19" i="64"/>
  <c r="L19" i="64" s="1"/>
  <c r="M19" i="60"/>
  <c r="N19" i="60" s="1"/>
  <c r="K19" i="60"/>
  <c r="L19" i="60" s="1"/>
  <c r="N100" i="60"/>
  <c r="O100" i="60" s="1"/>
  <c r="L100" i="60"/>
  <c r="M100" i="60" s="1"/>
  <c r="N100" i="62"/>
  <c r="O100" i="62" s="1"/>
  <c r="L100" i="62"/>
  <c r="M100" i="62" s="1"/>
  <c r="M19" i="62"/>
  <c r="N19" i="62" s="1"/>
  <c r="K19" i="62"/>
  <c r="L19" i="62" s="1"/>
  <c r="N100" i="63"/>
  <c r="O100" i="63" s="1"/>
  <c r="L100" i="63"/>
  <c r="M100" i="63" s="1"/>
  <c r="M19" i="63"/>
  <c r="N19" i="63" s="1"/>
  <c r="K19" i="63"/>
  <c r="L19" i="63" s="1"/>
  <c r="N101" i="61"/>
  <c r="O101" i="61" s="1"/>
  <c r="L101" i="61"/>
  <c r="M101" i="61" s="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 s="1"/>
  <c r="L100" i="59"/>
  <c r="M100" i="59" s="1"/>
  <c r="M19" i="59"/>
  <c r="N19" i="59" s="1"/>
  <c r="K19" i="59"/>
  <c r="L19" i="59" s="1"/>
  <c r="N101" i="58"/>
  <c r="O101" i="58" s="1"/>
  <c r="L101" i="58"/>
  <c r="M101" i="58" s="1"/>
  <c r="M20" i="58"/>
  <c r="N20" i="58" s="1"/>
  <c r="K20" i="58"/>
  <c r="L20" i="58" s="1"/>
  <c r="N101" i="57"/>
  <c r="O101" i="57" s="1"/>
  <c r="L101" i="57"/>
  <c r="M101" i="57" s="1"/>
  <c r="M20" i="57"/>
  <c r="N20" i="57" s="1"/>
  <c r="K20" i="57"/>
  <c r="L20" i="57" s="1"/>
  <c r="N101" i="56"/>
  <c r="O101" i="56" s="1"/>
  <c r="L101" i="56"/>
  <c r="M101" i="56" s="1"/>
  <c r="M20" i="56"/>
  <c r="N20" i="56" s="1"/>
  <c r="K20" i="56"/>
  <c r="L20" i="56" s="1"/>
  <c r="N101" i="55"/>
  <c r="O101" i="55" s="1"/>
  <c r="L101" i="55"/>
  <c r="M101" i="55" s="1"/>
  <c r="M20" i="55"/>
  <c r="N20" i="55" s="1"/>
  <c r="K20" i="55"/>
  <c r="L20" i="55" s="1"/>
  <c r="N101" i="54"/>
  <c r="O101" i="54" s="1"/>
  <c r="L101" i="54"/>
  <c r="M101" i="54" s="1"/>
  <c r="M20" i="54"/>
  <c r="N20" i="54" s="1"/>
  <c r="K20" i="54"/>
  <c r="L20" i="54" s="1"/>
  <c r="N101" i="53"/>
  <c r="O101" i="53" s="1"/>
  <c r="L101" i="53"/>
  <c r="M101" i="53" s="1"/>
  <c r="M20" i="53"/>
  <c r="N20" i="53" s="1"/>
  <c r="K20" i="53"/>
  <c r="L20" i="53" s="1"/>
  <c r="N101" i="46"/>
  <c r="O101" i="46" s="1"/>
  <c r="L101" i="46"/>
  <c r="M101" i="46" s="1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N103" i="44"/>
  <c r="O103" i="44" s="1"/>
  <c r="L103" i="44"/>
  <c r="M103" i="44" s="1"/>
  <c r="M22" i="44"/>
  <c r="N22" i="44" s="1"/>
  <c r="K22" i="44"/>
  <c r="L22" i="44" s="1"/>
  <c r="N103" i="43"/>
  <c r="O103" i="43" s="1"/>
  <c r="L103" i="43"/>
  <c r="M103" i="43" s="1"/>
  <c r="M22" i="43"/>
  <c r="N22" i="43" s="1"/>
  <c r="K22" i="43"/>
  <c r="L22" i="43" s="1"/>
  <c r="N103" i="42"/>
  <c r="O103" i="42" s="1"/>
  <c r="L103" i="42"/>
  <c r="M103" i="42" s="1"/>
  <c r="M22" i="42"/>
  <c r="N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M22" i="39"/>
  <c r="N22" i="39" s="1"/>
  <c r="K22" i="39"/>
  <c r="L22" i="39" s="1"/>
  <c r="N105" i="34"/>
  <c r="O105" i="34" s="1"/>
  <c r="L105" i="34"/>
  <c r="M105" i="34" s="1"/>
  <c r="M24" i="34"/>
  <c r="N24" i="34" s="1"/>
  <c r="K24" i="34"/>
  <c r="L24" i="34" s="1"/>
  <c r="N105" i="32"/>
  <c r="O105" i="32" s="1"/>
  <c r="L105" i="32"/>
  <c r="M105" i="32" s="1"/>
  <c r="M24" i="32"/>
  <c r="N24" i="32" s="1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L107" i="28"/>
  <c r="M107" i="28" s="1"/>
  <c r="M26" i="28"/>
  <c r="N26" i="28" s="1"/>
  <c r="K26" i="28"/>
  <c r="L26" i="28" s="1"/>
  <c r="N106" i="27"/>
  <c r="O106" i="27" s="1"/>
  <c r="L106" i="27"/>
  <c r="M106" i="27" s="1"/>
  <c r="M25" i="27"/>
  <c r="N25" i="27" s="1"/>
  <c r="K25" i="27"/>
  <c r="L25" i="27" s="1"/>
  <c r="N105" i="24"/>
  <c r="O105" i="24" s="1"/>
  <c r="L105" i="24"/>
  <c r="M105" i="24" s="1"/>
  <c r="M24" i="24"/>
  <c r="N24" i="24" s="1"/>
  <c r="K24" i="24"/>
  <c r="L24" i="24" s="1"/>
  <c r="N105" i="23"/>
  <c r="O105" i="23" s="1"/>
  <c r="L105" i="23"/>
  <c r="M105" i="23" s="1"/>
  <c r="M24" i="23"/>
  <c r="N24" i="23" s="1"/>
  <c r="K24" i="23"/>
  <c r="L24" i="23" s="1"/>
  <c r="N104" i="22"/>
  <c r="O104" i="22" s="1"/>
  <c r="L104" i="22"/>
  <c r="M104" i="22" s="1"/>
  <c r="M23" i="22"/>
  <c r="N23" i="22" s="1"/>
  <c r="K23" i="22"/>
  <c r="L23" i="22" s="1"/>
  <c r="N104" i="21"/>
  <c r="O104" i="21" s="1"/>
  <c r="L104" i="21"/>
  <c r="M104" i="21" s="1"/>
  <c r="M23" i="21"/>
  <c r="N23" i="21" s="1"/>
  <c r="K23" i="21"/>
  <c r="L23" i="21" s="1"/>
  <c r="N104" i="20"/>
  <c r="O104" i="20" s="1"/>
  <c r="L104" i="20"/>
  <c r="M104" i="20" s="1"/>
  <c r="M23" i="20"/>
  <c r="N23" i="20" s="1"/>
  <c r="K23" i="20"/>
  <c r="L23" i="20" s="1"/>
  <c r="N104" i="19"/>
  <c r="O104" i="19" s="1"/>
  <c r="L104" i="19"/>
  <c r="M104" i="19" s="1"/>
  <c r="M23" i="19"/>
  <c r="N23" i="19" s="1"/>
  <c r="K23" i="19"/>
  <c r="L23" i="19" s="1"/>
  <c r="N104" i="18"/>
  <c r="O104" i="18" s="1"/>
  <c r="L104" i="18"/>
  <c r="M104" i="18" s="1"/>
  <c r="M23" i="18"/>
  <c r="N23" i="18" s="1"/>
  <c r="K23" i="18"/>
  <c r="L23" i="18" s="1"/>
  <c r="N104" i="17"/>
  <c r="O104" i="17" s="1"/>
  <c r="L104" i="17"/>
  <c r="M104" i="17" s="1"/>
  <c r="M23" i="17"/>
  <c r="N23" i="17" s="1"/>
  <c r="K23" i="17"/>
  <c r="L23" i="17" s="1"/>
  <c r="N104" i="3"/>
  <c r="O104" i="3" s="1"/>
  <c r="L104" i="3"/>
  <c r="M104" i="3" s="1"/>
  <c r="M23" i="3"/>
  <c r="N23" i="3" s="1"/>
  <c r="K23" i="3"/>
  <c r="L23" i="3" s="1"/>
  <c r="O105" i="69"/>
  <c r="M105" i="69"/>
  <c r="O104" i="69"/>
  <c r="M104" i="69"/>
  <c r="O103" i="69"/>
  <c r="M103" i="69"/>
  <c r="O102" i="69"/>
  <c r="M102" i="69"/>
  <c r="O101" i="69"/>
  <c r="M101" i="69"/>
  <c r="O100" i="69"/>
  <c r="M100" i="69"/>
  <c r="O99" i="69"/>
  <c r="M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 s="1"/>
  <c r="K21" i="69"/>
  <c r="L21" i="69" s="1"/>
  <c r="M20" i="69"/>
  <c r="N20" i="69" s="1"/>
  <c r="K20" i="69"/>
  <c r="L20" i="69" s="1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5" i="79"/>
  <c r="O104" i="79"/>
  <c r="O103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7" i="79"/>
  <c r="L27" i="79"/>
  <c r="N25" i="79"/>
  <c r="N24" i="79"/>
  <c r="N23" i="79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 s="1"/>
  <c r="P83" i="79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5" i="78"/>
  <c r="O104" i="78"/>
  <c r="O103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5" i="78"/>
  <c r="N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1" i="78"/>
  <c r="I11" i="78"/>
  <c r="D8" i="78"/>
  <c r="D90" i="78" s="1"/>
  <c r="P83" i="78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5" i="77"/>
  <c r="O104" i="77"/>
  <c r="O103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5" i="77"/>
  <c r="N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1" i="77"/>
  <c r="I11" i="77"/>
  <c r="D8" i="77"/>
  <c r="D90" i="77" s="1"/>
  <c r="P83" i="77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5" i="76"/>
  <c r="O104" i="76"/>
  <c r="O103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5" i="76"/>
  <c r="N24" i="76"/>
  <c r="N23" i="76"/>
  <c r="N22" i="76"/>
  <c r="N21" i="76"/>
  <c r="O21" i="76" s="1"/>
  <c r="C17" i="76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1" i="76"/>
  <c r="I11" i="76"/>
  <c r="D8" i="76"/>
  <c r="D90" i="76" s="1"/>
  <c r="P83" i="76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5" i="75"/>
  <c r="O104" i="75"/>
  <c r="O103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5" i="75"/>
  <c r="N24" i="75"/>
  <c r="N23" i="75"/>
  <c r="N22" i="75"/>
  <c r="N21" i="75"/>
  <c r="C17" i="75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K11" i="75"/>
  <c r="I11" i="75"/>
  <c r="D8" i="75"/>
  <c r="D90" i="75" s="1"/>
  <c r="P83" i="75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0" i="74"/>
  <c r="O109" i="74"/>
  <c r="O108" i="74"/>
  <c r="O107" i="74"/>
  <c r="O102" i="74"/>
  <c r="M102" i="74"/>
  <c r="O101" i="74"/>
  <c r="M101" i="74"/>
  <c r="O100" i="74"/>
  <c r="M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0" i="74"/>
  <c r="N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83" i="74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0" i="73"/>
  <c r="O109" i="73"/>
  <c r="O108" i="73"/>
  <c r="O103" i="73"/>
  <c r="M103" i="73"/>
  <c r="O102" i="73"/>
  <c r="M102" i="73"/>
  <c r="O101" i="73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0" i="73"/>
  <c r="N29" i="73"/>
  <c r="N28" i="73"/>
  <c r="O28" i="73" s="1"/>
  <c r="N27" i="73"/>
  <c r="N26" i="73"/>
  <c r="C17" i="73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1" i="73"/>
  <c r="I11" i="73"/>
  <c r="P83" i="73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08" i="72"/>
  <c r="O107" i="72"/>
  <c r="O106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8" i="72"/>
  <c r="N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M17" i="72"/>
  <c r="N17" i="72" s="1"/>
  <c r="K11" i="72"/>
  <c r="I11" i="72"/>
  <c r="P83" i="72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2" i="71"/>
  <c r="O111" i="71"/>
  <c r="O110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2" i="71"/>
  <c r="N31" i="71"/>
  <c r="N30" i="71"/>
  <c r="N29" i="7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1" i="71"/>
  <c r="I11" i="71"/>
  <c r="P83" i="7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3" i="70"/>
  <c r="O112" i="70"/>
  <c r="O111" i="70"/>
  <c r="O106" i="70"/>
  <c r="M106" i="70"/>
  <c r="O105" i="70"/>
  <c r="M105" i="70"/>
  <c r="O104" i="70"/>
  <c r="M104" i="70"/>
  <c r="O103" i="70"/>
  <c r="M103" i="70"/>
  <c r="O102" i="70"/>
  <c r="M102" i="70"/>
  <c r="O101" i="70"/>
  <c r="M101" i="70"/>
  <c r="O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3" i="70"/>
  <c r="N32" i="70"/>
  <c r="N31" i="70"/>
  <c r="N30" i="70"/>
  <c r="O30" i="70" s="1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1" i="70"/>
  <c r="I11" i="70"/>
  <c r="P83" i="70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3" i="69"/>
  <c r="O112" i="69"/>
  <c r="O111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3" i="69"/>
  <c r="N32" i="69"/>
  <c r="N31" i="69"/>
  <c r="N30" i="69"/>
  <c r="N29" i="69"/>
  <c r="O29" i="69" s="1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1" i="69"/>
  <c r="I11" i="69"/>
  <c r="P83" i="69"/>
  <c r="M17" i="68"/>
  <c r="N17" i="68" s="1"/>
  <c r="K17" i="68"/>
  <c r="L17" i="68" s="1"/>
  <c r="M17" i="67"/>
  <c r="N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L99" i="64"/>
  <c r="M99" i="64" s="1"/>
  <c r="M18" i="64"/>
  <c r="N18" i="64" s="1"/>
  <c r="K18" i="64"/>
  <c r="L18" i="64" s="1"/>
  <c r="M17" i="64"/>
  <c r="N17" i="64" s="1"/>
  <c r="K17" i="64"/>
  <c r="L17" i="64" s="1"/>
  <c r="N99" i="60"/>
  <c r="O99" i="60" s="1"/>
  <c r="L99" i="60"/>
  <c r="M99" i="60" s="1"/>
  <c r="M18" i="60"/>
  <c r="N18" i="60" s="1"/>
  <c r="K18" i="60"/>
  <c r="L18" i="60" s="1"/>
  <c r="N99" i="62"/>
  <c r="O99" i="62" s="1"/>
  <c r="L99" i="62"/>
  <c r="M99" i="62" s="1"/>
  <c r="M18" i="62"/>
  <c r="N18" i="62" s="1"/>
  <c r="K18" i="62"/>
  <c r="L18" i="62" s="1"/>
  <c r="N99" i="63"/>
  <c r="O99" i="63" s="1"/>
  <c r="L99" i="63"/>
  <c r="M99" i="63" s="1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N99" i="59"/>
  <c r="O99" i="59" s="1"/>
  <c r="L99" i="59"/>
  <c r="M99" i="59" s="1"/>
  <c r="M18" i="59"/>
  <c r="N18" i="59" s="1"/>
  <c r="K18" i="59"/>
  <c r="L18" i="59" s="1"/>
  <c r="N100" i="58"/>
  <c r="O100" i="58" s="1"/>
  <c r="L100" i="58"/>
  <c r="M100" i="58" s="1"/>
  <c r="M19" i="58"/>
  <c r="N19" i="58" s="1"/>
  <c r="K19" i="58"/>
  <c r="L19" i="58" s="1"/>
  <c r="N100" i="57"/>
  <c r="O100" i="57" s="1"/>
  <c r="L100" i="57"/>
  <c r="M100" i="57" s="1"/>
  <c r="M19" i="57"/>
  <c r="N19" i="57" s="1"/>
  <c r="K19" i="57"/>
  <c r="L19" i="57" s="1"/>
  <c r="N100" i="56"/>
  <c r="O100" i="56" s="1"/>
  <c r="L100" i="56"/>
  <c r="M100" i="56" s="1"/>
  <c r="M19" i="56"/>
  <c r="N19" i="56" s="1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 s="1"/>
  <c r="L100" i="54"/>
  <c r="M100" i="54" s="1"/>
  <c r="M19" i="54"/>
  <c r="N19" i="54" s="1"/>
  <c r="K19" i="54"/>
  <c r="L19" i="54" s="1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 s="1"/>
  <c r="M20" i="45"/>
  <c r="N20" i="45" s="1"/>
  <c r="K20" i="45"/>
  <c r="L20" i="45" s="1"/>
  <c r="N102" i="44"/>
  <c r="O102" i="44" s="1"/>
  <c r="L102" i="44"/>
  <c r="M102" i="44" s="1"/>
  <c r="M21" i="44"/>
  <c r="N21" i="44" s="1"/>
  <c r="K21" i="44"/>
  <c r="L21" i="44" s="1"/>
  <c r="N102" i="43"/>
  <c r="O102" i="43" s="1"/>
  <c r="L102" i="43"/>
  <c r="M102" i="43" s="1"/>
  <c r="M21" i="43"/>
  <c r="N21" i="43" s="1"/>
  <c r="K21" i="43"/>
  <c r="L21" i="43" s="1"/>
  <c r="N102" i="42"/>
  <c r="O102" i="42" s="1"/>
  <c r="L102" i="42"/>
  <c r="M102" i="42" s="1"/>
  <c r="M21" i="42"/>
  <c r="N21" i="42" s="1"/>
  <c r="K21" i="42"/>
  <c r="L21" i="42" s="1"/>
  <c r="N102" i="41"/>
  <c r="O102" i="41" s="1"/>
  <c r="L102" i="41"/>
  <c r="M102" i="41" s="1"/>
  <c r="M21" i="41"/>
  <c r="N21" i="41" s="1"/>
  <c r="K21" i="41"/>
  <c r="L21" i="41" s="1"/>
  <c r="B102" i="39"/>
  <c r="B103" i="39"/>
  <c r="M21" i="39"/>
  <c r="N21" i="39" s="1"/>
  <c r="K21" i="39"/>
  <c r="L21" i="39" s="1"/>
  <c r="D104" i="34"/>
  <c r="B104" i="34" s="1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 s="1"/>
  <c r="L105" i="30"/>
  <c r="M105" i="30" s="1"/>
  <c r="M24" i="30"/>
  <c r="N24" i="30" s="1"/>
  <c r="K24" i="30"/>
  <c r="L24" i="30" s="1"/>
  <c r="N105" i="29"/>
  <c r="O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 s="1"/>
  <c r="L105" i="27"/>
  <c r="M105" i="27" s="1"/>
  <c r="M24" i="27"/>
  <c r="N24" i="27" s="1"/>
  <c r="K24" i="27"/>
  <c r="L24" i="27" s="1"/>
  <c r="N104" i="24"/>
  <c r="O104" i="24" s="1"/>
  <c r="L104" i="24"/>
  <c r="M104" i="24" s="1"/>
  <c r="M23" i="24"/>
  <c r="N23" i="24" s="1"/>
  <c r="K23" i="24"/>
  <c r="L23" i="24" s="1"/>
  <c r="N104" i="23"/>
  <c r="O104" i="23" s="1"/>
  <c r="L104" i="23"/>
  <c r="M104" i="23" s="1"/>
  <c r="M23" i="23"/>
  <c r="N23" i="23" s="1"/>
  <c r="K23" i="23"/>
  <c r="L23" i="23" s="1"/>
  <c r="N103" i="22"/>
  <c r="O103" i="22" s="1"/>
  <c r="L103" i="22"/>
  <c r="M103" i="22" s="1"/>
  <c r="M22" i="22"/>
  <c r="N22" i="22" s="1"/>
  <c r="K22" i="22"/>
  <c r="L22" i="22" s="1"/>
  <c r="N103" i="21"/>
  <c r="O103" i="21" s="1"/>
  <c r="L103" i="21"/>
  <c r="M103" i="21" s="1"/>
  <c r="M22" i="21"/>
  <c r="N22" i="21" s="1"/>
  <c r="K22" i="21"/>
  <c r="L22" i="21" s="1"/>
  <c r="N103" i="20"/>
  <c r="O103" i="20" s="1"/>
  <c r="L103" i="20"/>
  <c r="M103" i="20" s="1"/>
  <c r="M22" i="20"/>
  <c r="N22" i="20" s="1"/>
  <c r="K22" i="20"/>
  <c r="L22" i="20" s="1"/>
  <c r="N103" i="19"/>
  <c r="O103" i="19" s="1"/>
  <c r="L103" i="19"/>
  <c r="M103" i="19" s="1"/>
  <c r="M22" i="19"/>
  <c r="N22" i="19" s="1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 s="1"/>
  <c r="L103" i="17"/>
  <c r="M103" i="17" s="1"/>
  <c r="M22" i="17"/>
  <c r="N22" i="17" s="1"/>
  <c r="K22" i="17"/>
  <c r="L22" i="17" s="1"/>
  <c r="N103" i="3"/>
  <c r="O103" i="3" s="1"/>
  <c r="L103" i="3"/>
  <c r="M103" i="3" s="1"/>
  <c r="M22" i="3"/>
  <c r="N22" i="3" s="1"/>
  <c r="K22" i="3"/>
  <c r="L22" i="3" s="1"/>
  <c r="P83" i="65"/>
  <c r="P83" i="66"/>
  <c r="P83" i="67"/>
  <c r="P83" i="68"/>
  <c r="P83" i="64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6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6" i="68"/>
  <c r="N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6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6" i="67"/>
  <c r="N25" i="67"/>
  <c r="N24" i="67"/>
  <c r="N23" i="67"/>
  <c r="N22" i="67"/>
  <c r="O22" i="67" s="1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6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6" i="66"/>
  <c r="N25" i="66"/>
  <c r="N24" i="66"/>
  <c r="N23" i="66"/>
  <c r="N22" i="66"/>
  <c r="C17" i="66"/>
  <c r="C18" i="66" s="1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6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6" i="65"/>
  <c r="N25" i="65"/>
  <c r="N24" i="65"/>
  <c r="N23" i="65"/>
  <c r="N22" i="65"/>
  <c r="O22" i="65" s="1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7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7" i="64"/>
  <c r="N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C99" i="61" s="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D94" i="59"/>
  <c r="D93" i="59"/>
  <c r="C99" i="59" s="1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M22" i="34"/>
  <c r="N22" i="34" s="1"/>
  <c r="K22" i="34"/>
  <c r="L22" i="34" s="1"/>
  <c r="M21" i="22"/>
  <c r="N21" i="22" s="1"/>
  <c r="K21" i="22"/>
  <c r="L21" i="22" s="1"/>
  <c r="M22" i="23"/>
  <c r="N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K23" i="29"/>
  <c r="L23" i="29" s="1"/>
  <c r="M23" i="30"/>
  <c r="N23" i="30" s="1"/>
  <c r="K23" i="30"/>
  <c r="L23" i="30" s="1"/>
  <c r="M22" i="31"/>
  <c r="N22" i="31" s="1"/>
  <c r="K22" i="31"/>
  <c r="L22" i="31" s="1"/>
  <c r="M22" i="32"/>
  <c r="N22" i="32" s="1"/>
  <c r="K22" i="32"/>
  <c r="L22" i="32" s="1"/>
  <c r="M20" i="39"/>
  <c r="N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K18" i="55"/>
  <c r="L18" i="55" s="1"/>
  <c r="M18" i="56"/>
  <c r="N18" i="56" s="1"/>
  <c r="K18" i="56"/>
  <c r="L18" i="56" s="1"/>
  <c r="M18" i="57"/>
  <c r="N18" i="57" s="1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 s="1"/>
  <c r="K17" i="61"/>
  <c r="L17" i="61" s="1"/>
  <c r="M17" i="63"/>
  <c r="N17" i="63" s="1"/>
  <c r="K17" i="63"/>
  <c r="L17" i="63" s="1"/>
  <c r="M17" i="62"/>
  <c r="N17" i="62" s="1"/>
  <c r="K17" i="62"/>
  <c r="L17" i="62" s="1"/>
  <c r="M17" i="60"/>
  <c r="N17" i="60" s="1"/>
  <c r="K17" i="60"/>
  <c r="L17" i="60" s="1"/>
  <c r="N99" i="58"/>
  <c r="O99" i="58" s="1"/>
  <c r="L99" i="58"/>
  <c r="M99" i="58" s="1"/>
  <c r="N99" i="57"/>
  <c r="O99" i="57" s="1"/>
  <c r="L99" i="57"/>
  <c r="M99" i="57" s="1"/>
  <c r="N99" i="56"/>
  <c r="O99" i="56" s="1"/>
  <c r="L99" i="56"/>
  <c r="M99" i="56" s="1"/>
  <c r="N99" i="55"/>
  <c r="O99" i="55" s="1"/>
  <c r="L99" i="55"/>
  <c r="M99" i="55" s="1"/>
  <c r="N99" i="54"/>
  <c r="O99" i="54" s="1"/>
  <c r="L99" i="54"/>
  <c r="M99" i="54" s="1"/>
  <c r="N99" i="53"/>
  <c r="O99" i="53" s="1"/>
  <c r="L99" i="53"/>
  <c r="M99" i="53" s="1"/>
  <c r="N99" i="46"/>
  <c r="O99" i="46" s="1"/>
  <c r="L99" i="46"/>
  <c r="M99" i="46" s="1"/>
  <c r="N100" i="45"/>
  <c r="O100" i="45" s="1"/>
  <c r="L100" i="45"/>
  <c r="M100" i="45" s="1"/>
  <c r="N101" i="44"/>
  <c r="O101" i="44" s="1"/>
  <c r="L101" i="44"/>
  <c r="M101" i="44" s="1"/>
  <c r="N101" i="43"/>
  <c r="O101" i="43" s="1"/>
  <c r="L101" i="43"/>
  <c r="M101" i="43" s="1"/>
  <c r="N101" i="42"/>
  <c r="O101" i="42" s="1"/>
  <c r="L101" i="42"/>
  <c r="M101" i="42" s="1"/>
  <c r="N101" i="41"/>
  <c r="O101" i="41" s="1"/>
  <c r="L101" i="41"/>
  <c r="M101" i="41" s="1"/>
  <c r="N101" i="39"/>
  <c r="O101" i="39" s="1"/>
  <c r="L101" i="39"/>
  <c r="M101" i="39" s="1"/>
  <c r="N103" i="35"/>
  <c r="O103" i="35" s="1"/>
  <c r="L103" i="35"/>
  <c r="M103" i="35" s="1"/>
  <c r="N103" i="34"/>
  <c r="O103" i="34" s="1"/>
  <c r="L103" i="34"/>
  <c r="M103" i="34" s="1"/>
  <c r="N103" i="32"/>
  <c r="O103" i="32" s="1"/>
  <c r="L103" i="32"/>
  <c r="M103" i="32" s="1"/>
  <c r="N103" i="31"/>
  <c r="O103" i="31" s="1"/>
  <c r="L103" i="31"/>
  <c r="M103" i="31" s="1"/>
  <c r="N104" i="30"/>
  <c r="O104" i="30" s="1"/>
  <c r="L104" i="30"/>
  <c r="M104" i="30" s="1"/>
  <c r="N104" i="29"/>
  <c r="O104" i="29" s="1"/>
  <c r="L104" i="29"/>
  <c r="M104" i="29" s="1"/>
  <c r="N105" i="28"/>
  <c r="O105" i="28" s="1"/>
  <c r="L105" i="28"/>
  <c r="M105" i="28" s="1"/>
  <c r="N104" i="27"/>
  <c r="O104" i="27" s="1"/>
  <c r="L104" i="27"/>
  <c r="M104" i="27" s="1"/>
  <c r="N103" i="24"/>
  <c r="O103" i="24" s="1"/>
  <c r="L103" i="24"/>
  <c r="M103" i="24" s="1"/>
  <c r="N103" i="23"/>
  <c r="O103" i="23" s="1"/>
  <c r="L103" i="23"/>
  <c r="M103" i="23" s="1"/>
  <c r="N102" i="22"/>
  <c r="O102" i="22" s="1"/>
  <c r="L102" i="22"/>
  <c r="M102" i="22" s="1"/>
  <c r="N102" i="21"/>
  <c r="O102" i="21" s="1"/>
  <c r="L102" i="21"/>
  <c r="M102" i="21" s="1"/>
  <c r="M21" i="21"/>
  <c r="N21" i="21" s="1"/>
  <c r="K21" i="21"/>
  <c r="L21" i="21" s="1"/>
  <c r="M21" i="20"/>
  <c r="N21" i="20" s="1"/>
  <c r="K21" i="20"/>
  <c r="L21" i="20" s="1"/>
  <c r="N102" i="20"/>
  <c r="O102" i="20" s="1"/>
  <c r="L102" i="20"/>
  <c r="M102" i="20" s="1"/>
  <c r="N102" i="19"/>
  <c r="O102" i="19" s="1"/>
  <c r="L102" i="19"/>
  <c r="M102" i="19" s="1"/>
  <c r="M21" i="19"/>
  <c r="N21" i="19" s="1"/>
  <c r="K21" i="19"/>
  <c r="L21" i="19" s="1"/>
  <c r="N102" i="18"/>
  <c r="O102" i="18" s="1"/>
  <c r="L102" i="18"/>
  <c r="M102" i="18" s="1"/>
  <c r="M21" i="18"/>
  <c r="N21" i="18" s="1"/>
  <c r="K21" i="18"/>
  <c r="L21" i="18" s="1"/>
  <c r="N102" i="17"/>
  <c r="O102" i="17" s="1"/>
  <c r="L102" i="17"/>
  <c r="M102" i="17" s="1"/>
  <c r="M21" i="17"/>
  <c r="N21" i="17" s="1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83" i="60"/>
  <c r="P83" i="62"/>
  <c r="P83" i="63"/>
  <c r="P83" i="61"/>
  <c r="P83" i="59"/>
  <c r="P83" i="58"/>
  <c r="B21" i="21"/>
  <c r="N101" i="21"/>
  <c r="O101" i="21" s="1"/>
  <c r="L101" i="21"/>
  <c r="M101" i="21" s="1"/>
  <c r="I18" i="21"/>
  <c r="I19" i="21"/>
  <c r="M20" i="21"/>
  <c r="N20" i="21" s="1"/>
  <c r="K20" i="21"/>
  <c r="L20" i="21" s="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7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7" i="63"/>
  <c r="N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1" i="63"/>
  <c r="I11" i="63"/>
  <c r="D8" i="63"/>
  <c r="D90" i="63" s="1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7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7" i="62"/>
  <c r="N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7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7" i="61"/>
  <c r="N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7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7" i="60"/>
  <c r="N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7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7" i="59"/>
  <c r="N26" i="59"/>
  <c r="N25" i="59"/>
  <c r="N24" i="59"/>
  <c r="N23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 s="1"/>
  <c r="M17" i="58"/>
  <c r="N17" i="58" s="1"/>
  <c r="K17" i="58"/>
  <c r="L17" i="58" s="1"/>
  <c r="M17" i="57"/>
  <c r="N17" i="57" s="1"/>
  <c r="K17" i="57"/>
  <c r="L17" i="57" s="1"/>
  <c r="M17" i="56"/>
  <c r="N17" i="56" s="1"/>
  <c r="K17" i="56"/>
  <c r="L17" i="56" s="1"/>
  <c r="M17" i="55"/>
  <c r="N17" i="55" s="1"/>
  <c r="K17" i="55"/>
  <c r="L17" i="55" s="1"/>
  <c r="M17" i="54"/>
  <c r="N17" i="54" s="1"/>
  <c r="K17" i="54"/>
  <c r="L17" i="54" s="1"/>
  <c r="M17" i="53"/>
  <c r="N17" i="53" s="1"/>
  <c r="K17" i="53"/>
  <c r="L17" i="53" s="1"/>
  <c r="M17" i="46"/>
  <c r="N17" i="46" s="1"/>
  <c r="K17" i="46"/>
  <c r="L17" i="46" s="1"/>
  <c r="N99" i="45"/>
  <c r="O99" i="45" s="1"/>
  <c r="L99" i="45"/>
  <c r="M99" i="45" s="1"/>
  <c r="M18" i="45"/>
  <c r="N18" i="45" s="1"/>
  <c r="K18" i="45"/>
  <c r="L18" i="45" s="1"/>
  <c r="N100" i="44"/>
  <c r="O100" i="44" s="1"/>
  <c r="L100" i="44"/>
  <c r="M100" i="44" s="1"/>
  <c r="M19" i="44"/>
  <c r="N19" i="44" s="1"/>
  <c r="K19" i="44"/>
  <c r="L19" i="44" s="1"/>
  <c r="N100" i="43"/>
  <c r="O100" i="43" s="1"/>
  <c r="L100" i="43"/>
  <c r="M100" i="43" s="1"/>
  <c r="M19" i="43"/>
  <c r="N19" i="43" s="1"/>
  <c r="K19" i="43"/>
  <c r="L19" i="43" s="1"/>
  <c r="N100" i="42"/>
  <c r="O100" i="42" s="1"/>
  <c r="L100" i="42"/>
  <c r="M100" i="42" s="1"/>
  <c r="M19" i="42"/>
  <c r="N19" i="42" s="1"/>
  <c r="K19" i="42"/>
  <c r="L19" i="42" s="1"/>
  <c r="N100" i="41"/>
  <c r="O100" i="41" s="1"/>
  <c r="L100" i="41"/>
  <c r="M100" i="41" s="1"/>
  <c r="M19" i="41"/>
  <c r="N19" i="41" s="1"/>
  <c r="K19" i="41"/>
  <c r="L19" i="41" s="1"/>
  <c r="N100" i="39"/>
  <c r="O100" i="39" s="1"/>
  <c r="L100" i="39"/>
  <c r="M100" i="39" s="1"/>
  <c r="M19" i="39"/>
  <c r="N19" i="39" s="1"/>
  <c r="K19" i="39"/>
  <c r="L19" i="39" s="1"/>
  <c r="N102" i="34"/>
  <c r="O102" i="34" s="1"/>
  <c r="L102" i="34"/>
  <c r="M102" i="34" s="1"/>
  <c r="M21" i="34"/>
  <c r="N21" i="34" s="1"/>
  <c r="K21" i="34"/>
  <c r="L21" i="34" s="1"/>
  <c r="N102" i="32"/>
  <c r="O102" i="32" s="1"/>
  <c r="L102" i="32"/>
  <c r="M102" i="32" s="1"/>
  <c r="M21" i="32"/>
  <c r="N21" i="32" s="1"/>
  <c r="K21" i="32"/>
  <c r="L21" i="32" s="1"/>
  <c r="N102" i="31"/>
  <c r="O102" i="31" s="1"/>
  <c r="L102" i="31"/>
  <c r="M102" i="31" s="1"/>
  <c r="M21" i="31"/>
  <c r="N21" i="31" s="1"/>
  <c r="K21" i="31"/>
  <c r="L21" i="31" s="1"/>
  <c r="N103" i="30"/>
  <c r="O103" i="30" s="1"/>
  <c r="L103" i="30"/>
  <c r="M103" i="30" s="1"/>
  <c r="M22" i="30"/>
  <c r="N22" i="30" s="1"/>
  <c r="K22" i="30"/>
  <c r="L22" i="30" s="1"/>
  <c r="N103" i="29"/>
  <c r="O103" i="29" s="1"/>
  <c r="L103" i="29"/>
  <c r="M103" i="29" s="1"/>
  <c r="M22" i="29"/>
  <c r="N22" i="29" s="1"/>
  <c r="K22" i="29"/>
  <c r="L22" i="29" s="1"/>
  <c r="N104" i="28"/>
  <c r="O104" i="28" s="1"/>
  <c r="L104" i="28"/>
  <c r="M104" i="28" s="1"/>
  <c r="M23" i="28"/>
  <c r="N23" i="28" s="1"/>
  <c r="K23" i="28"/>
  <c r="L23" i="28" s="1"/>
  <c r="N103" i="27"/>
  <c r="O103" i="27" s="1"/>
  <c r="L103" i="27"/>
  <c r="M103" i="27" s="1"/>
  <c r="M22" i="27"/>
  <c r="N22" i="27" s="1"/>
  <c r="K22" i="27"/>
  <c r="L22" i="27" s="1"/>
  <c r="N102" i="24"/>
  <c r="O102" i="24" s="1"/>
  <c r="L102" i="24"/>
  <c r="M102" i="24" s="1"/>
  <c r="M21" i="24"/>
  <c r="N21" i="24" s="1"/>
  <c r="K21" i="24"/>
  <c r="L21" i="24" s="1"/>
  <c r="N102" i="23"/>
  <c r="O102" i="23" s="1"/>
  <c r="L102" i="23"/>
  <c r="M102" i="23" s="1"/>
  <c r="M21" i="23"/>
  <c r="N21" i="23" s="1"/>
  <c r="K21" i="23"/>
  <c r="L21" i="23" s="1"/>
  <c r="N101" i="22"/>
  <c r="O101" i="22" s="1"/>
  <c r="L101" i="22"/>
  <c r="M101" i="22" s="1"/>
  <c r="M20" i="22"/>
  <c r="N20" i="22" s="1"/>
  <c r="K20" i="22"/>
  <c r="L20" i="22" s="1"/>
  <c r="N101" i="20"/>
  <c r="O101" i="20" s="1"/>
  <c r="L101" i="20"/>
  <c r="M101" i="20" s="1"/>
  <c r="M20" i="20"/>
  <c r="N20" i="20" s="1"/>
  <c r="K20" i="20"/>
  <c r="L20" i="20" s="1"/>
  <c r="N101" i="19"/>
  <c r="O101" i="19" s="1"/>
  <c r="L101" i="19"/>
  <c r="M101" i="19" s="1"/>
  <c r="M20" i="19"/>
  <c r="N20" i="19" s="1"/>
  <c r="K20" i="19"/>
  <c r="L20" i="19" s="1"/>
  <c r="N101" i="18"/>
  <c r="O101" i="18" s="1"/>
  <c r="L101" i="18"/>
  <c r="M101" i="18" s="1"/>
  <c r="M20" i="18"/>
  <c r="N20" i="18" s="1"/>
  <c r="K20" i="18"/>
  <c r="L20" i="18" s="1"/>
  <c r="N101" i="17"/>
  <c r="O101" i="17" s="1"/>
  <c r="L101" i="17"/>
  <c r="M101" i="17" s="1"/>
  <c r="M20" i="17"/>
  <c r="N20" i="17" s="1"/>
  <c r="K20" i="17"/>
  <c r="L20" i="17" s="1"/>
  <c r="N101" i="3"/>
  <c r="O101" i="3" s="1"/>
  <c r="L101" i="3"/>
  <c r="M101" i="3" s="1"/>
  <c r="M20" i="3"/>
  <c r="N20" i="3" s="1"/>
  <c r="K20" i="3"/>
  <c r="L20" i="3" s="1"/>
  <c r="J96" i="35"/>
  <c r="E101" i="35" s="1"/>
  <c r="F101" i="35" s="1"/>
  <c r="E102" i="35" s="1"/>
  <c r="F102" i="35" s="1"/>
  <c r="L19" i="1"/>
  <c r="F81" i="2"/>
  <c r="F90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36"/>
  <c r="F87" i="1"/>
  <c r="F86" i="1"/>
  <c r="F90" i="1"/>
  <c r="C17" i="17"/>
  <c r="C18" i="17" s="1"/>
  <c r="C19" i="17" s="1"/>
  <c r="C20" i="17" s="1"/>
  <c r="C21" i="17" s="1"/>
  <c r="K19" i="17"/>
  <c r="L19" i="17" s="1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K19" i="18"/>
  <c r="L19" i="18" s="1"/>
  <c r="P20" i="36"/>
  <c r="C17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K19" i="19"/>
  <c r="L19" i="19" s="1"/>
  <c r="P21" i="36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K19" i="20"/>
  <c r="L19" i="20" s="1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K19" i="21"/>
  <c r="L19" i="21" s="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K19" i="22"/>
  <c r="L19" i="22" s="1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L20" i="23" s="1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K20" i="24"/>
  <c r="L20" i="24" s="1"/>
  <c r="P26" i="36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21" i="27"/>
  <c r="L21" i="27" s="1"/>
  <c r="P29" i="36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L22" i="28" s="1"/>
  <c r="P30" i="36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L21" i="29" s="1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L21" i="30" s="1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L20" i="31" s="1"/>
  <c r="P33" i="36"/>
  <c r="C17" i="32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L20" i="32" s="1"/>
  <c r="P34" i="36"/>
  <c r="C17" i="33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L20" i="34" s="1"/>
  <c r="P36" i="36"/>
  <c r="P37" i="36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L18" i="41" s="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P40" i="36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L18" i="44" s="1"/>
  <c r="P42" i="36"/>
  <c r="C17" i="45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 s="1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C17" i="53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46" i="53" s="1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N24" i="58"/>
  <c r="N25" i="58"/>
  <c r="N26" i="58"/>
  <c r="N27" i="58"/>
  <c r="N28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O105" i="58"/>
  <c r="O106" i="58"/>
  <c r="O107" i="58"/>
  <c r="O108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83" i="57"/>
  <c r="O3" i="57"/>
  <c r="D8" i="57"/>
  <c r="D90" i="57" s="1"/>
  <c r="K11" i="57"/>
  <c r="N24" i="57"/>
  <c r="N25" i="57"/>
  <c r="N26" i="57"/>
  <c r="N27" i="57"/>
  <c r="N28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O105" i="57"/>
  <c r="O106" i="57"/>
  <c r="O107" i="57"/>
  <c r="O108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83" i="56"/>
  <c r="O3" i="56"/>
  <c r="D8" i="56"/>
  <c r="D90" i="56" s="1"/>
  <c r="K11" i="56"/>
  <c r="N24" i="56"/>
  <c r="N25" i="56"/>
  <c r="N26" i="56"/>
  <c r="N27" i="56"/>
  <c r="N28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O105" i="56"/>
  <c r="O106" i="56"/>
  <c r="O107" i="56"/>
  <c r="O108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83" i="55"/>
  <c r="O3" i="55"/>
  <c r="D8" i="55"/>
  <c r="D90" i="55" s="1"/>
  <c r="K11" i="55"/>
  <c r="N24" i="55"/>
  <c r="N25" i="55"/>
  <c r="N26" i="55"/>
  <c r="N27" i="55"/>
  <c r="N28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O105" i="55"/>
  <c r="O106" i="55"/>
  <c r="O107" i="55"/>
  <c r="O108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83" i="54"/>
  <c r="O3" i="54"/>
  <c r="D8" i="54"/>
  <c r="D90" i="54" s="1"/>
  <c r="K11" i="54"/>
  <c r="N24" i="54"/>
  <c r="N25" i="54"/>
  <c r="N26" i="54"/>
  <c r="N27" i="54"/>
  <c r="N28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O105" i="54"/>
  <c r="O106" i="54"/>
  <c r="O107" i="54"/>
  <c r="O108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83" i="53"/>
  <c r="O3" i="53"/>
  <c r="D8" i="53"/>
  <c r="D90" i="53" s="1"/>
  <c r="K11" i="53"/>
  <c r="N24" i="53"/>
  <c r="N25" i="53"/>
  <c r="N26" i="53"/>
  <c r="N27" i="53"/>
  <c r="N28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O105" i="53"/>
  <c r="O106" i="53"/>
  <c r="O107" i="53"/>
  <c r="O108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M99" i="44" s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39"/>
  <c r="O99" i="39" s="1"/>
  <c r="L99" i="39"/>
  <c r="M99" i="39" s="1"/>
  <c r="N101" i="34"/>
  <c r="O101" i="34" s="1"/>
  <c r="L101" i="34"/>
  <c r="M101" i="34" s="1"/>
  <c r="N101" i="32"/>
  <c r="O101" i="32" s="1"/>
  <c r="L101" i="32"/>
  <c r="M101" i="32" s="1"/>
  <c r="N101" i="31"/>
  <c r="O101" i="31" s="1"/>
  <c r="L101" i="31"/>
  <c r="M101" i="31" s="1"/>
  <c r="N102" i="30"/>
  <c r="O102" i="30" s="1"/>
  <c r="L102" i="30"/>
  <c r="M102" i="30" s="1"/>
  <c r="N102" i="29"/>
  <c r="O102" i="29" s="1"/>
  <c r="L102" i="29"/>
  <c r="M102" i="29" s="1"/>
  <c r="N103" i="28"/>
  <c r="O103" i="28" s="1"/>
  <c r="L103" i="28"/>
  <c r="M103" i="28" s="1"/>
  <c r="N102" i="27"/>
  <c r="O102" i="27" s="1"/>
  <c r="L102" i="27"/>
  <c r="M102" i="27" s="1"/>
  <c r="N101" i="24"/>
  <c r="O101" i="24" s="1"/>
  <c r="L101" i="24"/>
  <c r="M101" i="24" s="1"/>
  <c r="N101" i="23"/>
  <c r="O101" i="23" s="1"/>
  <c r="L101" i="23"/>
  <c r="M101" i="23" s="1"/>
  <c r="N100" i="22"/>
  <c r="O100" i="22" s="1"/>
  <c r="L100" i="22"/>
  <c r="M100" i="22" s="1"/>
  <c r="N100" i="21"/>
  <c r="O100" i="21" s="1"/>
  <c r="L100" i="21"/>
  <c r="M100" i="21" s="1"/>
  <c r="N100" i="20"/>
  <c r="O100" i="20" s="1"/>
  <c r="L100" i="20"/>
  <c r="M100" i="20" s="1"/>
  <c r="N100" i="19"/>
  <c r="O100" i="19" s="1"/>
  <c r="L100" i="19"/>
  <c r="M100" i="19" s="1"/>
  <c r="N100" i="18"/>
  <c r="O100" i="18" s="1"/>
  <c r="L100" i="18"/>
  <c r="M100" i="18" s="1"/>
  <c r="N100" i="17"/>
  <c r="O100" i="17" s="1"/>
  <c r="L100" i="17"/>
  <c r="M100" i="17" s="1"/>
  <c r="N100" i="3"/>
  <c r="O100" i="3" s="1"/>
  <c r="L100" i="3"/>
  <c r="M100" i="3" s="1"/>
  <c r="M17" i="45"/>
  <c r="N17" i="45" s="1"/>
  <c r="P83" i="46"/>
  <c r="O3" i="46"/>
  <c r="D8" i="46"/>
  <c r="D90" i="46" s="1"/>
  <c r="K11" i="46"/>
  <c r="N24" i="46"/>
  <c r="O24" i="46" s="1"/>
  <c r="N25" i="46"/>
  <c r="N26" i="46"/>
  <c r="N27" i="46"/>
  <c r="N28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O105" i="46"/>
  <c r="O106" i="46"/>
  <c r="O107" i="46"/>
  <c r="O108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N18" i="43" s="1"/>
  <c r="M18" i="42"/>
  <c r="N18" i="42" s="1"/>
  <c r="M18" i="41"/>
  <c r="N18" i="41" s="1"/>
  <c r="M18" i="39"/>
  <c r="N18" i="39" s="1"/>
  <c r="M20" i="35"/>
  <c r="N20" i="35" s="1"/>
  <c r="K20" i="35"/>
  <c r="L20" i="35" s="1"/>
  <c r="M20" i="34"/>
  <c r="N20" i="34" s="1"/>
  <c r="M20" i="32"/>
  <c r="N20" i="32" s="1"/>
  <c r="M20" i="31"/>
  <c r="N20" i="31" s="1"/>
  <c r="M21" i="30"/>
  <c r="N21" i="30" s="1"/>
  <c r="M21" i="29"/>
  <c r="N21" i="29" s="1"/>
  <c r="M22" i="28"/>
  <c r="N22" i="28" s="1"/>
  <c r="M21" i="27"/>
  <c r="N21" i="27" s="1"/>
  <c r="M20" i="24"/>
  <c r="N20" i="24" s="1"/>
  <c r="M20" i="23"/>
  <c r="N20" i="23" s="1"/>
  <c r="M19" i="22"/>
  <c r="N19" i="22" s="1"/>
  <c r="M19" i="21"/>
  <c r="N19" i="21" s="1"/>
  <c r="M19" i="20"/>
  <c r="N19" i="20" s="1"/>
  <c r="M19" i="19"/>
  <c r="N19" i="19" s="1"/>
  <c r="M19" i="18"/>
  <c r="N19" i="18" s="1"/>
  <c r="M19" i="17"/>
  <c r="N19" i="17" s="1"/>
  <c r="M19" i="3"/>
  <c r="N19" i="3" s="1"/>
  <c r="K18" i="3"/>
  <c r="L18" i="3" s="1"/>
  <c r="K18" i="17"/>
  <c r="L18" i="17" s="1"/>
  <c r="K18" i="18"/>
  <c r="L18" i="18" s="1"/>
  <c r="K18" i="19"/>
  <c r="L18" i="19" s="1"/>
  <c r="K18" i="20"/>
  <c r="L18" i="20" s="1"/>
  <c r="K18" i="21"/>
  <c r="L18" i="21" s="1"/>
  <c r="K18" i="22"/>
  <c r="L18" i="22" s="1"/>
  <c r="K19" i="23"/>
  <c r="L19" i="23" s="1"/>
  <c r="K19" i="24"/>
  <c r="L19" i="24" s="1"/>
  <c r="K20" i="27"/>
  <c r="L20" i="27" s="1"/>
  <c r="K21" i="28"/>
  <c r="L21" i="28" s="1"/>
  <c r="K20" i="29"/>
  <c r="L20" i="29" s="1"/>
  <c r="K20" i="30"/>
  <c r="L20" i="30" s="1"/>
  <c r="K19" i="31"/>
  <c r="L19" i="31" s="1"/>
  <c r="K19" i="32"/>
  <c r="L19" i="32" s="1"/>
  <c r="K19" i="34"/>
  <c r="L19" i="34" s="1"/>
  <c r="K17" i="39"/>
  <c r="L17" i="39" s="1"/>
  <c r="K17" i="41"/>
  <c r="L17" i="41" s="1"/>
  <c r="K17" i="42"/>
  <c r="L17" i="42" s="1"/>
  <c r="K17" i="43"/>
  <c r="L17" i="43" s="1"/>
  <c r="K17" i="44"/>
  <c r="L17" i="44" s="1"/>
  <c r="W43" i="36"/>
  <c r="D17" i="25"/>
  <c r="I14" i="25"/>
  <c r="E17" i="25" s="1"/>
  <c r="D17" i="26"/>
  <c r="I14" i="26"/>
  <c r="E17" i="26" s="1"/>
  <c r="D17" i="33"/>
  <c r="I14" i="33"/>
  <c r="E17" i="33" s="1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83" i="45"/>
  <c r="O3" i="45"/>
  <c r="D8" i="45"/>
  <c r="D90" i="45" s="1"/>
  <c r="K11" i="45"/>
  <c r="B18" i="45"/>
  <c r="N25" i="45"/>
  <c r="O25" i="45" s="1"/>
  <c r="N26" i="45"/>
  <c r="N27" i="45"/>
  <c r="N28" i="45"/>
  <c r="N29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O106" i="45"/>
  <c r="O107" i="45"/>
  <c r="O108" i="45"/>
  <c r="O109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M17" i="42"/>
  <c r="N17" i="42" s="1"/>
  <c r="M17" i="41"/>
  <c r="N17" i="41" s="1"/>
  <c r="M17" i="39"/>
  <c r="N17" i="39" s="1"/>
  <c r="N100" i="35"/>
  <c r="O100" i="35" s="1"/>
  <c r="L100" i="35"/>
  <c r="M100" i="35" s="1"/>
  <c r="M19" i="35"/>
  <c r="N19" i="35" s="1"/>
  <c r="N100" i="34"/>
  <c r="O100" i="34" s="1"/>
  <c r="L100" i="34"/>
  <c r="M100" i="34" s="1"/>
  <c r="M19" i="34"/>
  <c r="N19" i="34" s="1"/>
  <c r="N100" i="32"/>
  <c r="O100" i="32" s="1"/>
  <c r="L100" i="32"/>
  <c r="M100" i="32" s="1"/>
  <c r="M19" i="32"/>
  <c r="N19" i="32" s="1"/>
  <c r="N100" i="31"/>
  <c r="O100" i="31" s="1"/>
  <c r="L100" i="31"/>
  <c r="M100" i="31" s="1"/>
  <c r="M19" i="31"/>
  <c r="N19" i="31" s="1"/>
  <c r="N101" i="30"/>
  <c r="O101" i="30" s="1"/>
  <c r="L101" i="30"/>
  <c r="M101" i="30" s="1"/>
  <c r="M20" i="30"/>
  <c r="N20" i="30" s="1"/>
  <c r="N101" i="29"/>
  <c r="O101" i="29" s="1"/>
  <c r="L101" i="29"/>
  <c r="M101" i="29" s="1"/>
  <c r="M20" i="29"/>
  <c r="N20" i="29" s="1"/>
  <c r="N102" i="28"/>
  <c r="O102" i="28" s="1"/>
  <c r="L102" i="28"/>
  <c r="M102" i="28" s="1"/>
  <c r="M21" i="28"/>
  <c r="N21" i="28" s="1"/>
  <c r="N101" i="27"/>
  <c r="O101" i="27" s="1"/>
  <c r="L101" i="27"/>
  <c r="M101" i="27" s="1"/>
  <c r="M20" i="27"/>
  <c r="N20" i="27" s="1"/>
  <c r="N100" i="24"/>
  <c r="O100" i="24" s="1"/>
  <c r="L100" i="24"/>
  <c r="M100" i="24" s="1"/>
  <c r="M19" i="24"/>
  <c r="N19" i="24" s="1"/>
  <c r="N100" i="23"/>
  <c r="O100" i="23" s="1"/>
  <c r="L100" i="23"/>
  <c r="M100" i="23" s="1"/>
  <c r="M19" i="23"/>
  <c r="N19" i="23" s="1"/>
  <c r="N99" i="22"/>
  <c r="O99" i="22" s="1"/>
  <c r="L99" i="22"/>
  <c r="M99" i="22" s="1"/>
  <c r="M18" i="22"/>
  <c r="N18" i="22" s="1"/>
  <c r="N99" i="21"/>
  <c r="O99" i="21" s="1"/>
  <c r="L99" i="21"/>
  <c r="M99" i="21" s="1"/>
  <c r="M18" i="21"/>
  <c r="N18" i="21" s="1"/>
  <c r="N99" i="20"/>
  <c r="O99" i="20" s="1"/>
  <c r="L99" i="20"/>
  <c r="M99" i="20" s="1"/>
  <c r="M18" i="20"/>
  <c r="N18" i="20" s="1"/>
  <c r="N99" i="19"/>
  <c r="O99" i="19" s="1"/>
  <c r="L99" i="19"/>
  <c r="M99" i="19" s="1"/>
  <c r="M18" i="19"/>
  <c r="N18" i="19" s="1"/>
  <c r="N99" i="18"/>
  <c r="O99" i="18" s="1"/>
  <c r="L99" i="18"/>
  <c r="M99" i="18" s="1"/>
  <c r="M18" i="18"/>
  <c r="N18" i="18" s="1"/>
  <c r="N99" i="17"/>
  <c r="O99" i="17" s="1"/>
  <c r="L99" i="17"/>
  <c r="M99" i="17" s="1"/>
  <c r="M18" i="17"/>
  <c r="N18" i="17" s="1"/>
  <c r="N99" i="3"/>
  <c r="O99" i="3" s="1"/>
  <c r="L99" i="3"/>
  <c r="M99" i="3" s="1"/>
  <c r="M18" i="3"/>
  <c r="N18" i="3" s="1"/>
  <c r="I17" i="3"/>
  <c r="W100" i="29"/>
  <c r="W99" i="29"/>
  <c r="F99" i="27"/>
  <c r="B100" i="27" s="1"/>
  <c r="L17" i="25"/>
  <c r="D18" i="28"/>
  <c r="B18" i="28" s="1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9"/>
  <c r="D90" i="19" s="1"/>
  <c r="D8" i="20"/>
  <c r="D90" i="20" s="1"/>
  <c r="D8" i="21"/>
  <c r="D90" i="21" s="1"/>
  <c r="D8" i="22"/>
  <c r="D90" i="22" s="1"/>
  <c r="D8" i="23"/>
  <c r="D90" i="23" s="1"/>
  <c r="D8" i="24"/>
  <c r="D90" i="24" s="1"/>
  <c r="D8" i="25"/>
  <c r="D90" i="25" s="1"/>
  <c r="D8" i="26"/>
  <c r="D90" i="26" s="1"/>
  <c r="D8" i="27"/>
  <c r="D90" i="27" s="1"/>
  <c r="D8" i="28"/>
  <c r="D90" i="28" s="1"/>
  <c r="D8" i="29"/>
  <c r="D90" i="29" s="1"/>
  <c r="D8" i="30"/>
  <c r="D90" i="30" s="1"/>
  <c r="D8" i="31"/>
  <c r="D90" i="31" s="1"/>
  <c r="D8" i="32"/>
  <c r="D90" i="32" s="1"/>
  <c r="D8" i="33"/>
  <c r="D90" i="33" s="1"/>
  <c r="D8" i="34"/>
  <c r="D90" i="34" s="1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35"/>
  <c r="W42" i="36"/>
  <c r="W41" i="36"/>
  <c r="W40" i="36"/>
  <c r="W39" i="36"/>
  <c r="W38" i="36"/>
  <c r="P83" i="44"/>
  <c r="O3" i="44"/>
  <c r="K11" i="44"/>
  <c r="N26" i="44"/>
  <c r="O26" i="44" s="1"/>
  <c r="N27" i="44"/>
  <c r="N28" i="44"/>
  <c r="O28" i="44" s="1"/>
  <c r="N29" i="44"/>
  <c r="N30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O107" i="44"/>
  <c r="O108" i="44"/>
  <c r="O109" i="44"/>
  <c r="O110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83" i="43"/>
  <c r="O3" i="43"/>
  <c r="K11" i="43"/>
  <c r="N26" i="43"/>
  <c r="N27" i="43"/>
  <c r="N28" i="43"/>
  <c r="N29" i="43"/>
  <c r="N30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O107" i="43"/>
  <c r="O108" i="43"/>
  <c r="O109" i="43"/>
  <c r="O110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83" i="42"/>
  <c r="O3" i="42"/>
  <c r="K11" i="42"/>
  <c r="N26" i="42"/>
  <c r="O26" i="42" s="1"/>
  <c r="N27" i="42"/>
  <c r="N28" i="42"/>
  <c r="N29" i="42"/>
  <c r="N30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O107" i="42"/>
  <c r="O108" i="42"/>
  <c r="O109" i="42"/>
  <c r="O110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83" i="41"/>
  <c r="O3" i="41"/>
  <c r="K11" i="41"/>
  <c r="N26" i="41"/>
  <c r="N27" i="41"/>
  <c r="N28" i="41"/>
  <c r="N29" i="41"/>
  <c r="N30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O107" i="41"/>
  <c r="O108" i="41"/>
  <c r="O109" i="41"/>
  <c r="O110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83" i="39"/>
  <c r="O3" i="39"/>
  <c r="K11" i="39"/>
  <c r="N26" i="39"/>
  <c r="O26" i="39" s="1"/>
  <c r="N27" i="39"/>
  <c r="N28" i="39"/>
  <c r="N29" i="39"/>
  <c r="N30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O107" i="39"/>
  <c r="O108" i="39"/>
  <c r="O109" i="39"/>
  <c r="O110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P12" i="36"/>
  <c r="G12" i="36"/>
  <c r="A9" i="36" s="1"/>
  <c r="D89" i="35"/>
  <c r="P83" i="35"/>
  <c r="O3" i="35"/>
  <c r="K11" i="35"/>
  <c r="I17" i="35"/>
  <c r="L17" i="35"/>
  <c r="N17" i="35"/>
  <c r="I18" i="35"/>
  <c r="L18" i="35"/>
  <c r="N18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J100" i="35"/>
  <c r="M101" i="35"/>
  <c r="O101" i="35"/>
  <c r="M102" i="35"/>
  <c r="O102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N17" i="24" s="1"/>
  <c r="M19" i="28"/>
  <c r="N19" i="28" s="1"/>
  <c r="M17" i="23"/>
  <c r="N17" i="23" s="1"/>
  <c r="N99" i="28"/>
  <c r="O99" i="28" s="1"/>
  <c r="L99" i="28"/>
  <c r="M99" i="28" s="1"/>
  <c r="M17" i="26"/>
  <c r="N99" i="26" s="1"/>
  <c r="L99" i="26"/>
  <c r="P83" i="26"/>
  <c r="P83" i="27"/>
  <c r="P83" i="28"/>
  <c r="P83" i="29"/>
  <c r="P83" i="30"/>
  <c r="P83" i="31"/>
  <c r="P83" i="32"/>
  <c r="P83" i="33"/>
  <c r="P83" i="34"/>
  <c r="P83" i="13"/>
  <c r="P83" i="25"/>
  <c r="P83" i="3"/>
  <c r="P83" i="17"/>
  <c r="P83" i="18"/>
  <c r="P83" i="19"/>
  <c r="P83" i="20"/>
  <c r="P83" i="21"/>
  <c r="P83" i="22"/>
  <c r="P83" i="23"/>
  <c r="P83" i="24"/>
  <c r="O3" i="34"/>
  <c r="K11" i="34"/>
  <c r="I17" i="34"/>
  <c r="L17" i="34"/>
  <c r="N17" i="34"/>
  <c r="I18" i="34"/>
  <c r="L18" i="34"/>
  <c r="N18" i="34"/>
  <c r="N28" i="34"/>
  <c r="N29" i="34"/>
  <c r="N30" i="34"/>
  <c r="N31" i="34"/>
  <c r="N32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J101" i="34"/>
  <c r="O110" i="34"/>
  <c r="O111" i="34"/>
  <c r="O112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I18" i="32"/>
  <c r="L18" i="32"/>
  <c r="N18" i="32"/>
  <c r="N28" i="32"/>
  <c r="N29" i="32"/>
  <c r="N30" i="32"/>
  <c r="N31" i="32"/>
  <c r="N32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J100" i="32"/>
  <c r="J101" i="32"/>
  <c r="O110" i="32"/>
  <c r="O111" i="32"/>
  <c r="O112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I18" i="31"/>
  <c r="L18" i="31"/>
  <c r="N18" i="31"/>
  <c r="N28" i="31"/>
  <c r="O28" i="31" s="1"/>
  <c r="N29" i="31"/>
  <c r="N30" i="31"/>
  <c r="N31" i="31"/>
  <c r="N32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J100" i="31"/>
  <c r="J101" i="31"/>
  <c r="O110" i="31"/>
  <c r="O111" i="31"/>
  <c r="O112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I19" i="30"/>
  <c r="L19" i="30"/>
  <c r="N19" i="30"/>
  <c r="N29" i="30"/>
  <c r="O29" i="30" s="1"/>
  <c r="N30" i="30"/>
  <c r="N31" i="30"/>
  <c r="N33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J100" i="30"/>
  <c r="M100" i="30"/>
  <c r="O100" i="30"/>
  <c r="J101" i="30"/>
  <c r="J102" i="30"/>
  <c r="O111" i="30"/>
  <c r="O112" i="30"/>
  <c r="O113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O29" i="29"/>
  <c r="N30" i="29"/>
  <c r="N31" i="29"/>
  <c r="N33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J102" i="29"/>
  <c r="O111" i="29"/>
  <c r="O112" i="29"/>
  <c r="O113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I20" i="28"/>
  <c r="L20" i="28"/>
  <c r="N20" i="28"/>
  <c r="N30" i="28"/>
  <c r="N31" i="28"/>
  <c r="N32" i="28"/>
  <c r="N34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J100" i="28"/>
  <c r="J101" i="28"/>
  <c r="J102" i="28"/>
  <c r="J103" i="28"/>
  <c r="O112" i="28"/>
  <c r="O113" i="28"/>
  <c r="O114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I18" i="27"/>
  <c r="L18" i="27"/>
  <c r="N18" i="27"/>
  <c r="I19" i="27"/>
  <c r="L19" i="27"/>
  <c r="N19" i="27"/>
  <c r="N29" i="27"/>
  <c r="N30" i="27"/>
  <c r="N31" i="27"/>
  <c r="N32" i="27"/>
  <c r="N33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J100" i="27"/>
  <c r="M100" i="27"/>
  <c r="O100" i="27"/>
  <c r="J101" i="27"/>
  <c r="J102" i="27"/>
  <c r="O111" i="27"/>
  <c r="O112" i="27"/>
  <c r="O113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I18" i="24"/>
  <c r="L18" i="24"/>
  <c r="N18" i="24"/>
  <c r="N28" i="24"/>
  <c r="O28" i="24" s="1"/>
  <c r="N29" i="24"/>
  <c r="N30" i="24"/>
  <c r="N31" i="24"/>
  <c r="N32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J101" i="24"/>
  <c r="O110" i="24"/>
  <c r="O111" i="24"/>
  <c r="O112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I18" i="23"/>
  <c r="L18" i="23"/>
  <c r="N18" i="23"/>
  <c r="N28" i="23"/>
  <c r="O28" i="23" s="1"/>
  <c r="N29" i="23"/>
  <c r="N30" i="23"/>
  <c r="N32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J100" i="23"/>
  <c r="J101" i="23"/>
  <c r="O110" i="23"/>
  <c r="O111" i="23"/>
  <c r="O112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N27" i="22"/>
  <c r="O27" i="22" s="1"/>
  <c r="N28" i="22"/>
  <c r="N29" i="22"/>
  <c r="N30" i="22"/>
  <c r="N31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J100" i="22"/>
  <c r="O109" i="22"/>
  <c r="O110" i="22"/>
  <c r="O111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N27" i="21"/>
  <c r="N28" i="21"/>
  <c r="N29" i="21"/>
  <c r="N30" i="21"/>
  <c r="N31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J100" i="21"/>
  <c r="O109" i="21"/>
  <c r="O110" i="21"/>
  <c r="O111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N27" i="20"/>
  <c r="N28" i="20"/>
  <c r="N29" i="20"/>
  <c r="N30" i="20"/>
  <c r="N31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J100" i="20"/>
  <c r="O109" i="20"/>
  <c r="O110" i="20"/>
  <c r="O111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N27" i="19"/>
  <c r="N28" i="19"/>
  <c r="N29" i="19"/>
  <c r="N31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J100" i="19"/>
  <c r="O109" i="19"/>
  <c r="O110" i="19"/>
  <c r="O111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27" i="18"/>
  <c r="N28" i="18"/>
  <c r="N29" i="18"/>
  <c r="N31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J100" i="18"/>
  <c r="O109" i="18"/>
  <c r="O110" i="18"/>
  <c r="O111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N27" i="17"/>
  <c r="N28" i="17"/>
  <c r="O28" i="17" s="1"/>
  <c r="N29" i="17"/>
  <c r="N31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J100" i="17"/>
  <c r="O109" i="17"/>
  <c r="O110" i="17"/>
  <c r="O111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5" i="1" s="1"/>
  <c r="C89" i="2"/>
  <c r="I11" i="13"/>
  <c r="K11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N27" i="3"/>
  <c r="N28" i="3"/>
  <c r="O28" i="3" s="1"/>
  <c r="N29" i="3"/>
  <c r="N31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O111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B23" i="27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B18" i="56"/>
  <c r="B18" i="46"/>
  <c r="B20" i="42"/>
  <c r="B20" i="39"/>
  <c r="B103" i="32"/>
  <c r="B22" i="32"/>
  <c r="B24" i="28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B101" i="43"/>
  <c r="B101" i="44"/>
  <c r="B103" i="31"/>
  <c r="C99" i="63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B22" i="17"/>
  <c r="B103" i="3"/>
  <c r="B20" i="45"/>
  <c r="B19" i="55"/>
  <c r="B18" i="60"/>
  <c r="B104" i="32"/>
  <c r="B103" i="20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B22" i="44"/>
  <c r="B25" i="30"/>
  <c r="B106" i="29"/>
  <c r="B24" i="24"/>
  <c r="B24" i="23"/>
  <c r="B104" i="22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K17" i="74"/>
  <c r="L17" i="74" s="1"/>
  <c r="K17" i="73"/>
  <c r="L17" i="73" s="1"/>
  <c r="K17" i="71"/>
  <c r="L17" i="71" s="1"/>
  <c r="M17" i="71"/>
  <c r="N17" i="71" s="1"/>
  <c r="B101" i="46"/>
  <c r="B104" i="21"/>
  <c r="M17" i="74"/>
  <c r="N17" i="74" s="1"/>
  <c r="K18" i="74"/>
  <c r="L18" i="74" s="1"/>
  <c r="M17" i="73"/>
  <c r="N17" i="73" s="1"/>
  <c r="K18" i="73"/>
  <c r="L18" i="73" s="1"/>
  <c r="K17" i="72"/>
  <c r="L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 s="1"/>
  <c r="M18" i="72"/>
  <c r="N18" i="72" s="1"/>
  <c r="K19" i="71"/>
  <c r="L19" i="71" s="1"/>
  <c r="M17" i="70"/>
  <c r="N17" i="70" s="1"/>
  <c r="K18" i="70"/>
  <c r="L18" i="70" s="1"/>
  <c r="B100" i="69"/>
  <c r="K19" i="74"/>
  <c r="L19" i="74" s="1"/>
  <c r="K19" i="73"/>
  <c r="L19" i="73" s="1"/>
  <c r="K19" i="72"/>
  <c r="L19" i="72" s="1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M19" i="72"/>
  <c r="N19" i="72" s="1"/>
  <c r="K20" i="71"/>
  <c r="L20" i="71" s="1"/>
  <c r="K19" i="70"/>
  <c r="L19" i="70" s="1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M20" i="73"/>
  <c r="N20" i="73" s="1"/>
  <c r="K21" i="71"/>
  <c r="L21" i="71" s="1"/>
  <c r="M20" i="70"/>
  <c r="N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B22" i="73"/>
  <c r="B22" i="71"/>
  <c r="B22" i="70"/>
  <c r="B22" i="69"/>
  <c r="K23" i="71"/>
  <c r="L23" i="71" s="1"/>
  <c r="M23" i="70"/>
  <c r="N23" i="70" s="1"/>
  <c r="B104" i="69"/>
  <c r="M23" i="71"/>
  <c r="N23" i="71" s="1"/>
  <c r="K24" i="70"/>
  <c r="L24" i="70" s="1"/>
  <c r="B23" i="71"/>
  <c r="B23" i="70"/>
  <c r="B23" i="69"/>
  <c r="M24" i="70"/>
  <c r="N24" i="70" s="1"/>
  <c r="B105" i="69"/>
  <c r="B24" i="71"/>
  <c r="B24" i="70"/>
  <c r="B24" i="69"/>
  <c r="B106" i="69"/>
  <c r="B25" i="70"/>
  <c r="B25" i="69"/>
  <c r="L102" i="39"/>
  <c r="M102" i="39" s="1"/>
  <c r="N102" i="39"/>
  <c r="O102" i="39" s="1"/>
  <c r="J102" i="39"/>
  <c r="B104" i="44"/>
  <c r="B100" i="75"/>
  <c r="B101" i="56"/>
  <c r="B103" i="44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B18" i="76"/>
  <c r="B100" i="74"/>
  <c r="B26" i="70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B105" i="19"/>
  <c r="B21" i="58"/>
  <c r="B107" i="69"/>
  <c r="B100" i="67"/>
  <c r="J99" i="67"/>
  <c r="N99" i="67"/>
  <c r="O99" i="67" s="1"/>
  <c r="L99" i="67"/>
  <c r="M99" i="67" s="1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 s="1"/>
  <c r="J107" i="27"/>
  <c r="J106" i="23"/>
  <c r="J106" i="24"/>
  <c r="J101" i="59"/>
  <c r="J102" i="54"/>
  <c r="J107" i="69"/>
  <c r="J102" i="46"/>
  <c r="J105" i="17"/>
  <c r="N102" i="58"/>
  <c r="O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B21" i="64"/>
  <c r="B102" i="63"/>
  <c r="B22" i="56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B25" i="22"/>
  <c r="B18" i="85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B18" i="92"/>
  <c r="B18" i="91"/>
  <c r="B18" i="88"/>
  <c r="B19" i="82"/>
  <c r="B19" i="80"/>
  <c r="B20" i="77"/>
  <c r="B105" i="74"/>
  <c r="B102" i="66"/>
  <c r="B21" i="66"/>
  <c r="B21" i="65"/>
  <c r="B103" i="64"/>
  <c r="B103" i="61"/>
  <c r="B104" i="58"/>
  <c r="B23" i="58"/>
  <c r="B23" i="57"/>
  <c r="B23" i="55"/>
  <c r="B23" i="46"/>
  <c r="B24" i="45"/>
  <c r="B106" i="39"/>
  <c r="B27" i="31"/>
  <c r="B29" i="28"/>
  <c r="B27" i="24"/>
  <c r="B26" i="20"/>
  <c r="B26" i="18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E13" i="36"/>
  <c r="B106" i="43"/>
  <c r="B104" i="54"/>
  <c r="B100" i="85"/>
  <c r="B106" i="41"/>
  <c r="E96" i="36"/>
  <c r="C99" i="96"/>
  <c r="B101" i="85"/>
  <c r="B109" i="30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B18" i="90"/>
  <c r="B19" i="84"/>
  <c r="B108" i="17"/>
  <c r="B104" i="62"/>
  <c r="J106" i="42"/>
  <c r="B100" i="90"/>
  <c r="B105" i="57"/>
  <c r="J103" i="59"/>
  <c r="B100" i="86"/>
  <c r="J92" i="92"/>
  <c r="J92" i="18"/>
  <c r="J92" i="91"/>
  <c r="J92" i="72"/>
  <c r="J92" i="73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B18" i="93"/>
  <c r="B101" i="83"/>
  <c r="B20" i="83"/>
  <c r="B101" i="82"/>
  <c r="B20" i="82"/>
  <c r="B102" i="79"/>
  <c r="B21" i="75"/>
  <c r="B106" i="74"/>
  <c r="B105" i="72"/>
  <c r="B22" i="68"/>
  <c r="B103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B27" i="21"/>
  <c r="B27" i="20"/>
  <c r="B108" i="19"/>
  <c r="B23" i="66"/>
  <c r="B18" i="96"/>
  <c r="B18" i="95"/>
  <c r="B19" i="90"/>
  <c r="B20" i="88"/>
  <c r="B19" i="88"/>
  <c r="B20" i="90"/>
  <c r="E103" i="36"/>
  <c r="F103" i="36"/>
  <c r="O103" i="36"/>
  <c r="N103" i="36"/>
  <c r="D103" i="36"/>
  <c r="C103" i="36"/>
  <c r="J94" i="100" l="1"/>
  <c r="J95" i="100" s="1"/>
  <c r="J94" i="102"/>
  <c r="J95" i="102" s="1"/>
  <c r="J94" i="101"/>
  <c r="J95" i="101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0" i="101"/>
  <c r="I10" i="100"/>
  <c r="I10" i="102"/>
  <c r="I12" i="74"/>
  <c r="I13" i="74" s="1"/>
  <c r="I12" i="102"/>
  <c r="I12" i="100"/>
  <c r="I12" i="101"/>
  <c r="D32" i="100"/>
  <c r="E32" i="100" s="1"/>
  <c r="P99" i="89"/>
  <c r="O21" i="74"/>
  <c r="O20" i="63"/>
  <c r="O18" i="80"/>
  <c r="P104" i="39"/>
  <c r="P107" i="22"/>
  <c r="P100" i="85"/>
  <c r="P99" i="86"/>
  <c r="P99" i="88"/>
  <c r="P99" i="91"/>
  <c r="O23" i="69"/>
  <c r="O17" i="78"/>
  <c r="P105" i="3"/>
  <c r="P107" i="29"/>
  <c r="P106" i="31"/>
  <c r="P106" i="34"/>
  <c r="P104" i="42"/>
  <c r="P102" i="46"/>
  <c r="P102" i="54"/>
  <c r="O20" i="59"/>
  <c r="O20" i="60"/>
  <c r="O19" i="67"/>
  <c r="O26" i="69"/>
  <c r="O17" i="96"/>
  <c r="P99" i="62"/>
  <c r="O20" i="66"/>
  <c r="O19" i="31"/>
  <c r="O26" i="31"/>
  <c r="O24" i="44"/>
  <c r="O22" i="55"/>
  <c r="O22" i="57"/>
  <c r="O21" i="60"/>
  <c r="P99" i="85"/>
  <c r="P99" i="90"/>
  <c r="P100" i="73"/>
  <c r="P102" i="73"/>
  <c r="P106" i="3"/>
  <c r="P108" i="29"/>
  <c r="O21" i="59"/>
  <c r="O21" i="63"/>
  <c r="O20" i="67"/>
  <c r="O19" i="76"/>
  <c r="O19" i="79"/>
  <c r="O17" i="87"/>
  <c r="O58" i="71"/>
  <c r="O17" i="72"/>
  <c r="O22" i="30"/>
  <c r="O21" i="31"/>
  <c r="P102" i="41"/>
  <c r="P100" i="58"/>
  <c r="P99" i="61"/>
  <c r="M87" i="73"/>
  <c r="O17" i="91"/>
  <c r="O24" i="31"/>
  <c r="O18" i="66"/>
  <c r="O17" i="85"/>
  <c r="O25" i="3"/>
  <c r="O25" i="18"/>
  <c r="O25" i="21"/>
  <c r="P107" i="34"/>
  <c r="P105" i="39"/>
  <c r="P105" i="44"/>
  <c r="P104" i="45"/>
  <c r="P103" i="46"/>
  <c r="P103" i="53"/>
  <c r="P103" i="57"/>
  <c r="P102" i="59"/>
  <c r="P102" i="63"/>
  <c r="P101" i="65"/>
  <c r="P101" i="67"/>
  <c r="P108" i="69"/>
  <c r="P107" i="71"/>
  <c r="P105" i="73"/>
  <c r="P100" i="75"/>
  <c r="P100" i="77"/>
  <c r="P100" i="78"/>
  <c r="P100" i="79"/>
  <c r="O18" i="83"/>
  <c r="P99" i="92"/>
  <c r="O17" i="89"/>
  <c r="D8" i="18"/>
  <c r="D90" i="18" s="1"/>
  <c r="P100" i="71"/>
  <c r="O23" i="3"/>
  <c r="O23" i="21"/>
  <c r="O25" i="27"/>
  <c r="O25" i="29"/>
  <c r="O24" i="34"/>
  <c r="O22" i="41"/>
  <c r="O22" i="44"/>
  <c r="O21" i="45"/>
  <c r="O20" i="54"/>
  <c r="O20" i="55"/>
  <c r="O20" i="61"/>
  <c r="O19" i="64"/>
  <c r="O33" i="90"/>
  <c r="O47" i="90"/>
  <c r="O65" i="90"/>
  <c r="P104" i="32"/>
  <c r="P106" i="69"/>
  <c r="P99" i="70"/>
  <c r="P101" i="70"/>
  <c r="P105" i="70"/>
  <c r="P100" i="72"/>
  <c r="O22" i="21"/>
  <c r="O24" i="27"/>
  <c r="O24" i="29"/>
  <c r="P99" i="71"/>
  <c r="P101" i="71"/>
  <c r="P103" i="71"/>
  <c r="P105" i="71"/>
  <c r="P99" i="72"/>
  <c r="P101" i="72"/>
  <c r="P99" i="74"/>
  <c r="P101" i="74"/>
  <c r="P104" i="17"/>
  <c r="P105" i="32"/>
  <c r="P103" i="41"/>
  <c r="P103" i="43"/>
  <c r="P102" i="45"/>
  <c r="P101" i="53"/>
  <c r="P101" i="58"/>
  <c r="P101" i="61"/>
  <c r="P100" i="64"/>
  <c r="P99" i="66"/>
  <c r="I10" i="28"/>
  <c r="D94" i="28" s="1"/>
  <c r="N87" i="72"/>
  <c r="I10" i="83"/>
  <c r="D93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89"/>
  <c r="D93" i="89" s="1"/>
  <c r="O22" i="3"/>
  <c r="P107" i="69"/>
  <c r="P99" i="68"/>
  <c r="O17" i="79"/>
  <c r="P100" i="82"/>
  <c r="P100" i="83"/>
  <c r="I10" i="73"/>
  <c r="N6" i="73" s="1"/>
  <c r="I10" i="46"/>
  <c r="D94" i="46" s="1"/>
  <c r="I10" i="18"/>
  <c r="N5" i="18" s="1"/>
  <c r="O20" i="3"/>
  <c r="I10" i="17"/>
  <c r="D94" i="17" s="1"/>
  <c r="O18" i="39"/>
  <c r="P101" i="34"/>
  <c r="P100" i="39"/>
  <c r="P100" i="42"/>
  <c r="O21" i="3"/>
  <c r="O21" i="17"/>
  <c r="O21" i="18"/>
  <c r="O21" i="21"/>
  <c r="O17" i="63"/>
  <c r="O17" i="59"/>
  <c r="O18" i="55"/>
  <c r="O18" i="53"/>
  <c r="O21" i="39"/>
  <c r="O21" i="44"/>
  <c r="O19" i="46"/>
  <c r="O17" i="64"/>
  <c r="P99" i="73"/>
  <c r="O18" i="69"/>
  <c r="O20" i="69"/>
  <c r="O24" i="69"/>
  <c r="O25" i="70"/>
  <c r="O24" i="18"/>
  <c r="O24" i="21"/>
  <c r="O27" i="28"/>
  <c r="O23" i="44"/>
  <c r="O21" i="46"/>
  <c r="O21" i="53"/>
  <c r="O21" i="54"/>
  <c r="O21" i="57"/>
  <c r="P101" i="64"/>
  <c r="P100" i="66"/>
  <c r="P100" i="67"/>
  <c r="P106" i="71"/>
  <c r="P102" i="72"/>
  <c r="O18" i="77"/>
  <c r="O17" i="82"/>
  <c r="M87" i="91"/>
  <c r="I12" i="22"/>
  <c r="I13" i="22" s="1"/>
  <c r="O17" i="42"/>
  <c r="I12" i="21"/>
  <c r="I13" i="21" s="1"/>
  <c r="I12" i="94"/>
  <c r="I12" i="17"/>
  <c r="I13" i="17" s="1"/>
  <c r="O19" i="32"/>
  <c r="O59" i="53"/>
  <c r="I12" i="93"/>
  <c r="I12" i="77"/>
  <c r="I13" i="77" s="1"/>
  <c r="I12" i="45"/>
  <c r="I13" i="45" s="1"/>
  <c r="I12" i="90"/>
  <c r="I13" i="90" s="1"/>
  <c r="O17" i="88"/>
  <c r="O17" i="90"/>
  <c r="O17" i="92"/>
  <c r="P99" i="84"/>
  <c r="I12" i="71"/>
  <c r="I13" i="71" s="1"/>
  <c r="I12" i="78"/>
  <c r="I13" i="78" s="1"/>
  <c r="I12" i="19"/>
  <c r="I12" i="29"/>
  <c r="I12" i="24"/>
  <c r="I13" i="24" s="1"/>
  <c r="O21" i="28"/>
  <c r="O20" i="31"/>
  <c r="P103" i="19"/>
  <c r="P104" i="31"/>
  <c r="I12" i="95"/>
  <c r="I13" i="95" s="1"/>
  <c r="I12" i="39"/>
  <c r="I13" i="39" s="1"/>
  <c r="I12" i="58"/>
  <c r="I13" i="58" s="1"/>
  <c r="I12" i="79"/>
  <c r="I13" i="79" s="1"/>
  <c r="I12" i="43"/>
  <c r="I13" i="43" s="1"/>
  <c r="I12" i="91"/>
  <c r="I13" i="91" s="1"/>
  <c r="O17" i="70"/>
  <c r="O19" i="41"/>
  <c r="P99" i="17"/>
  <c r="P100" i="3"/>
  <c r="O23" i="71"/>
  <c r="O18" i="29"/>
  <c r="O17" i="30"/>
  <c r="O18" i="18"/>
  <c r="O21" i="24"/>
  <c r="O23" i="28"/>
  <c r="O19" i="43"/>
  <c r="O19" i="44"/>
  <c r="O17" i="46"/>
  <c r="O17" i="58"/>
  <c r="P102" i="3"/>
  <c r="O21" i="20"/>
  <c r="P104" i="27"/>
  <c r="P99" i="58"/>
  <c r="O17" i="61"/>
  <c r="O18" i="58"/>
  <c r="O20" i="42"/>
  <c r="O23" i="27"/>
  <c r="P107" i="3"/>
  <c r="O20" i="28"/>
  <c r="P104" i="30"/>
  <c r="P100" i="30"/>
  <c r="P102" i="20"/>
  <c r="P103" i="24"/>
  <c r="P101" i="41"/>
  <c r="O20" i="24"/>
  <c r="P100" i="45"/>
  <c r="P106" i="70"/>
  <c r="O18" i="65"/>
  <c r="O24" i="3"/>
  <c r="P101" i="77"/>
  <c r="P101" i="79"/>
  <c r="P100" i="80"/>
  <c r="P99" i="29"/>
  <c r="O17" i="31"/>
  <c r="O19" i="68"/>
  <c r="O26" i="70"/>
  <c r="O18" i="75"/>
  <c r="O18" i="79"/>
  <c r="P99" i="81"/>
  <c r="O18" i="85"/>
  <c r="O22" i="31"/>
  <c r="O23" i="23"/>
  <c r="O23" i="32"/>
  <c r="I12" i="96"/>
  <c r="I13" i="96" s="1"/>
  <c r="I12" i="27"/>
  <c r="I13" i="27" s="1"/>
  <c r="I12" i="35"/>
  <c r="I13" i="35" s="1"/>
  <c r="H21" i="35" s="1"/>
  <c r="I12" i="92"/>
  <c r="I13" i="92" s="1"/>
  <c r="I12" i="31"/>
  <c r="I12" i="61"/>
  <c r="I13" i="61" s="1"/>
  <c r="I12" i="64"/>
  <c r="I13" i="64" s="1"/>
  <c r="I12" i="80"/>
  <c r="I13" i="80" s="1"/>
  <c r="I12" i="56"/>
  <c r="I13" i="56" s="1"/>
  <c r="I12" i="53"/>
  <c r="I13" i="53" s="1"/>
  <c r="I12" i="13"/>
  <c r="I13" i="13" s="1"/>
  <c r="I12" i="70"/>
  <c r="I13" i="70" s="1"/>
  <c r="I12" i="41"/>
  <c r="I13" i="41" s="1"/>
  <c r="I12" i="73"/>
  <c r="I13" i="73" s="1"/>
  <c r="I12" i="59"/>
  <c r="I13" i="59" s="1"/>
  <c r="I12" i="54"/>
  <c r="I13" i="54" s="1"/>
  <c r="I12" i="42"/>
  <c r="I13" i="42" s="1"/>
  <c r="I12" i="57"/>
  <c r="I13" i="57" s="1"/>
  <c r="O18" i="73"/>
  <c r="O69" i="45"/>
  <c r="O20" i="43"/>
  <c r="P102" i="56"/>
  <c r="P99" i="79"/>
  <c r="O17" i="83"/>
  <c r="I12" i="3"/>
  <c r="I13" i="3" s="1"/>
  <c r="I12" i="76"/>
  <c r="I13" i="76" s="1"/>
  <c r="I12" i="85"/>
  <c r="I13" i="85" s="1"/>
  <c r="I12" i="23"/>
  <c r="I12" i="30"/>
  <c r="I12" i="82"/>
  <c r="I13" i="82" s="1"/>
  <c r="I12" i="69"/>
  <c r="I13" i="69" s="1"/>
  <c r="I12" i="62"/>
  <c r="I13" i="62" s="1"/>
  <c r="I12" i="72"/>
  <c r="I13" i="72" s="1"/>
  <c r="I12" i="84"/>
  <c r="I13" i="84" s="1"/>
  <c r="E17" i="84" s="1"/>
  <c r="B20" i="84" s="1"/>
  <c r="I12" i="34"/>
  <c r="I13" i="34" s="1"/>
  <c r="I12" i="88"/>
  <c r="I13" i="88" s="1"/>
  <c r="I12" i="32"/>
  <c r="I13" i="32" s="1"/>
  <c r="I12" i="75"/>
  <c r="I13" i="75" s="1"/>
  <c r="I12" i="60"/>
  <c r="I13" i="60" s="1"/>
  <c r="I12" i="33"/>
  <c r="I13" i="33" s="1"/>
  <c r="I12" i="87"/>
  <c r="I13" i="87" s="1"/>
  <c r="P100" i="22"/>
  <c r="O21" i="29"/>
  <c r="O17" i="39"/>
  <c r="P100" i="55"/>
  <c r="O18" i="61"/>
  <c r="I12" i="55"/>
  <c r="I13" i="55" s="1"/>
  <c r="I12" i="63"/>
  <c r="I13" i="63" s="1"/>
  <c r="I12" i="81"/>
  <c r="I13" i="81" s="1"/>
  <c r="I12" i="46"/>
  <c r="I13" i="46" s="1"/>
  <c r="I12" i="86"/>
  <c r="I13" i="86" s="1"/>
  <c r="I12" i="65"/>
  <c r="I13" i="65" s="1"/>
  <c r="I12" i="25"/>
  <c r="I13" i="25" s="1"/>
  <c r="I12" i="28"/>
  <c r="I12" i="67"/>
  <c r="I13" i="67" s="1"/>
  <c r="I12" i="83"/>
  <c r="I13" i="83" s="1"/>
  <c r="I12" i="18"/>
  <c r="I12" i="89"/>
  <c r="I13" i="89" s="1"/>
  <c r="I12" i="66"/>
  <c r="I13" i="66" s="1"/>
  <c r="I12" i="20"/>
  <c r="I13" i="20" s="1"/>
  <c r="I12" i="26"/>
  <c r="I13" i="26" s="1"/>
  <c r="I12" i="44"/>
  <c r="I13" i="44" s="1"/>
  <c r="O17" i="19"/>
  <c r="P99" i="34"/>
  <c r="F17" i="26"/>
  <c r="D18" i="26" s="1"/>
  <c r="B18" i="26" s="1"/>
  <c r="O17" i="45"/>
  <c r="P99" i="53"/>
  <c r="P101" i="22"/>
  <c r="P102" i="31"/>
  <c r="P100" i="44"/>
  <c r="O17" i="53"/>
  <c r="O20" i="21"/>
  <c r="P103" i="20"/>
  <c r="P103" i="29"/>
  <c r="P99" i="45"/>
  <c r="P101" i="21"/>
  <c r="P102" i="19"/>
  <c r="P103" i="34"/>
  <c r="P99" i="75"/>
  <c r="O17" i="81"/>
  <c r="O18" i="88"/>
  <c r="P101" i="43"/>
  <c r="P100" i="31"/>
  <c r="P101" i="17"/>
  <c r="P101" i="18"/>
  <c r="P101" i="20"/>
  <c r="O22" i="20"/>
  <c r="P100" i="46"/>
  <c r="P102" i="71"/>
  <c r="P104" i="71"/>
  <c r="P103" i="73"/>
  <c r="P102" i="74"/>
  <c r="O21" i="69"/>
  <c r="O24" i="19"/>
  <c r="O26" i="27"/>
  <c r="O26" i="29"/>
  <c r="P106" i="18"/>
  <c r="P106" i="22"/>
  <c r="O22" i="46"/>
  <c r="O19" i="35"/>
  <c r="O20" i="23"/>
  <c r="O20" i="73"/>
  <c r="O19" i="17"/>
  <c r="P102" i="21"/>
  <c r="P102" i="22"/>
  <c r="O19" i="22"/>
  <c r="P99" i="27"/>
  <c r="O70" i="27"/>
  <c r="O68" i="27"/>
  <c r="O66" i="27"/>
  <c r="O64" i="27"/>
  <c r="O62" i="27"/>
  <c r="O58" i="27"/>
  <c r="O56" i="27"/>
  <c r="O54" i="27"/>
  <c r="O52" i="27"/>
  <c r="O50" i="27"/>
  <c r="O46" i="27"/>
  <c r="O44" i="27"/>
  <c r="O18" i="27"/>
  <c r="P105" i="28"/>
  <c r="P101" i="29"/>
  <c r="P100" i="32"/>
  <c r="O18" i="56"/>
  <c r="P103" i="22"/>
  <c r="P106" i="28"/>
  <c r="O18" i="64"/>
  <c r="O17" i="65"/>
  <c r="O17" i="67"/>
  <c r="P101" i="54"/>
  <c r="O27" i="27"/>
  <c r="O19" i="3"/>
  <c r="P102" i="34"/>
  <c r="R12" i="36"/>
  <c r="T12" i="36" s="1"/>
  <c r="P100" i="41"/>
  <c r="P99" i="54"/>
  <c r="P103" i="30"/>
  <c r="O17" i="55"/>
  <c r="O17" i="57"/>
  <c r="O18" i="46"/>
  <c r="O21" i="42"/>
  <c r="O19" i="53"/>
  <c r="P107" i="70"/>
  <c r="P100" i="69"/>
  <c r="P104" i="69"/>
  <c r="O23" i="18"/>
  <c r="O23" i="19"/>
  <c r="P107" i="27"/>
  <c r="O27" i="69"/>
  <c r="P99" i="82"/>
  <c r="P107" i="21"/>
  <c r="P108" i="32"/>
  <c r="P106" i="41"/>
  <c r="P104" i="53"/>
  <c r="P104" i="56"/>
  <c r="O21" i="66"/>
  <c r="P102" i="58"/>
  <c r="P102" i="18"/>
  <c r="O20" i="18"/>
  <c r="P102" i="23"/>
  <c r="P99" i="28"/>
  <c r="O17" i="43"/>
  <c r="P102" i="29"/>
  <c r="P99" i="43"/>
  <c r="O21" i="34"/>
  <c r="P104" i="73"/>
  <c r="O17" i="80"/>
  <c r="O19" i="74"/>
  <c r="O19" i="18"/>
  <c r="O19" i="19"/>
  <c r="P99" i="20"/>
  <c r="O53" i="27"/>
  <c r="O19" i="28"/>
  <c r="P100" i="29"/>
  <c r="P102" i="30"/>
  <c r="O21" i="30"/>
  <c r="O18" i="30"/>
  <c r="O20" i="34"/>
  <c r="P103" i="35"/>
  <c r="O18" i="35"/>
  <c r="P101" i="30"/>
  <c r="P101" i="32"/>
  <c r="P101" i="55"/>
  <c r="P99" i="77"/>
  <c r="P108" i="70"/>
  <c r="O17" i="3"/>
  <c r="P99" i="19"/>
  <c r="O20" i="20"/>
  <c r="O20" i="27"/>
  <c r="O17" i="32"/>
  <c r="P100" i="34"/>
  <c r="O17" i="41"/>
  <c r="P101" i="42"/>
  <c r="P101" i="3"/>
  <c r="P100" i="17"/>
  <c r="P100" i="19"/>
  <c r="P100" i="21"/>
  <c r="P99" i="41"/>
  <c r="P102" i="24"/>
  <c r="P99" i="67"/>
  <c r="P99" i="3"/>
  <c r="P101" i="28"/>
  <c r="P101" i="24"/>
  <c r="P99" i="57"/>
  <c r="O19" i="42"/>
  <c r="O17" i="24"/>
  <c r="P100" i="28"/>
  <c r="O19" i="34"/>
  <c r="O20" i="29"/>
  <c r="O19" i="23"/>
  <c r="O18" i="19"/>
  <c r="O19" i="20"/>
  <c r="O20" i="17"/>
  <c r="O20" i="19"/>
  <c r="O19" i="39"/>
  <c r="O17" i="54"/>
  <c r="P102" i="17"/>
  <c r="O21" i="19"/>
  <c r="P103" i="31"/>
  <c r="P99" i="56"/>
  <c r="O17" i="62"/>
  <c r="O18" i="57"/>
  <c r="P103" i="18"/>
  <c r="P102" i="42"/>
  <c r="P102" i="43"/>
  <c r="O20" i="45"/>
  <c r="P100" i="54"/>
  <c r="P103" i="70"/>
  <c r="P101" i="73"/>
  <c r="O22" i="42"/>
  <c r="P101" i="46"/>
  <c r="O19" i="62"/>
  <c r="P105" i="21"/>
  <c r="O25" i="32"/>
  <c r="O25" i="34"/>
  <c r="O23" i="39"/>
  <c r="P104" i="44"/>
  <c r="P103" i="45"/>
  <c r="O20" i="62"/>
  <c r="O26" i="32"/>
  <c r="O24" i="39"/>
  <c r="O24" i="42"/>
  <c r="O24" i="43"/>
  <c r="O28" i="27"/>
  <c r="P104" i="58"/>
  <c r="O17" i="21"/>
  <c r="O61" i="27"/>
  <c r="O43" i="27"/>
  <c r="O41" i="27"/>
  <c r="P104" i="29"/>
  <c r="P99" i="32"/>
  <c r="O68" i="32"/>
  <c r="O64" i="32"/>
  <c r="O62" i="32"/>
  <c r="O58" i="32"/>
  <c r="O56" i="32"/>
  <c r="O52" i="32"/>
  <c r="O42" i="32"/>
  <c r="O36" i="32"/>
  <c r="O18" i="32"/>
  <c r="O17" i="34"/>
  <c r="P100" i="35"/>
  <c r="O22" i="23"/>
  <c r="O31" i="64"/>
  <c r="P100" i="70"/>
  <c r="P103" i="74"/>
  <c r="P99" i="69"/>
  <c r="P101" i="69"/>
  <c r="P103" i="69"/>
  <c r="P104" i="20"/>
  <c r="P107" i="28"/>
  <c r="O17" i="75"/>
  <c r="O23" i="42"/>
  <c r="O23" i="43"/>
  <c r="O21" i="58"/>
  <c r="P100" i="68"/>
  <c r="P107" i="23"/>
  <c r="O27" i="29"/>
  <c r="P109" i="69"/>
  <c r="P99" i="23"/>
  <c r="O22" i="28"/>
  <c r="O17" i="29"/>
  <c r="P99" i="30"/>
  <c r="O18" i="34"/>
  <c r="O17" i="23"/>
  <c r="P99" i="18"/>
  <c r="P103" i="21"/>
  <c r="O23" i="17"/>
  <c r="P99" i="87"/>
  <c r="O22" i="54"/>
  <c r="P99" i="83"/>
  <c r="P106" i="42"/>
  <c r="P105" i="45"/>
  <c r="P101" i="78"/>
  <c r="O19" i="21"/>
  <c r="P103" i="23"/>
  <c r="P101" i="44"/>
  <c r="N6" i="78"/>
  <c r="C22" i="1"/>
  <c r="O23" i="70"/>
  <c r="O20" i="70"/>
  <c r="O18" i="74"/>
  <c r="O18" i="20"/>
  <c r="P99" i="22"/>
  <c r="O17" i="56"/>
  <c r="O18" i="45"/>
  <c r="C73" i="1"/>
  <c r="O22" i="71"/>
  <c r="O21" i="71"/>
  <c r="O18" i="3"/>
  <c r="O17" i="27"/>
  <c r="O22" i="27"/>
  <c r="O24" i="28"/>
  <c r="O22" i="34"/>
  <c r="O22" i="17"/>
  <c r="O23" i="24"/>
  <c r="P99" i="64"/>
  <c r="O22" i="39"/>
  <c r="P100" i="60"/>
  <c r="O17" i="84"/>
  <c r="O22" i="70"/>
  <c r="O18" i="70"/>
  <c r="O17" i="71"/>
  <c r="O18" i="17"/>
  <c r="P100" i="23"/>
  <c r="P102" i="28"/>
  <c r="P101" i="31"/>
  <c r="O18" i="41"/>
  <c r="O30" i="61"/>
  <c r="O36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17" i="60"/>
  <c r="O20" i="39"/>
  <c r="P103" i="3"/>
  <c r="O22" i="19"/>
  <c r="P105" i="29"/>
  <c r="P105" i="30"/>
  <c r="O17" i="76"/>
  <c r="P102" i="39"/>
  <c r="O24" i="70"/>
  <c r="O19" i="70"/>
  <c r="P100" i="18"/>
  <c r="P101" i="19"/>
  <c r="O72" i="21"/>
  <c r="O70" i="21"/>
  <c r="O68" i="21"/>
  <c r="O66" i="21"/>
  <c r="O62" i="21"/>
  <c r="O60" i="21"/>
  <c r="O58" i="21"/>
  <c r="O56" i="21"/>
  <c r="O48" i="21"/>
  <c r="O40" i="21"/>
  <c r="O36" i="21"/>
  <c r="O30" i="21"/>
  <c r="O18" i="21"/>
  <c r="O72" i="22"/>
  <c r="O70" i="22"/>
  <c r="O68" i="22"/>
  <c r="O64" i="22"/>
  <c r="O62" i="22"/>
  <c r="O56" i="22"/>
  <c r="O54" i="22"/>
  <c r="O52" i="22"/>
  <c r="O48" i="22"/>
  <c r="O18" i="23"/>
  <c r="O18" i="24"/>
  <c r="P100" i="27"/>
  <c r="O21" i="27"/>
  <c r="O19" i="27"/>
  <c r="P104" i="28"/>
  <c r="O19" i="30"/>
  <c r="P99" i="31"/>
  <c r="O18" i="31"/>
  <c r="P99" i="35"/>
  <c r="F17" i="33"/>
  <c r="F17" i="25"/>
  <c r="D18" i="25" s="1"/>
  <c r="B18" i="25" s="1"/>
  <c r="O63" i="55"/>
  <c r="O59" i="55"/>
  <c r="O57" i="55"/>
  <c r="O53" i="55"/>
  <c r="O51" i="55"/>
  <c r="O47" i="55"/>
  <c r="O43" i="55"/>
  <c r="O41" i="55"/>
  <c r="O39" i="55"/>
  <c r="O37" i="55"/>
  <c r="O23" i="29"/>
  <c r="P103" i="17"/>
  <c r="O19" i="55"/>
  <c r="P100" i="57"/>
  <c r="O19" i="65"/>
  <c r="P102" i="68"/>
  <c r="P102" i="69"/>
  <c r="P105" i="23"/>
  <c r="P103" i="39"/>
  <c r="P100" i="62"/>
  <c r="O17" i="77"/>
  <c r="O24" i="17"/>
  <c r="P106" i="23"/>
  <c r="P101" i="59"/>
  <c r="P107" i="31"/>
  <c r="P102" i="61"/>
  <c r="O21" i="62"/>
  <c r="O18" i="81"/>
  <c r="P108" i="24"/>
  <c r="P106" i="44"/>
  <c r="P104" i="46"/>
  <c r="P103" i="59"/>
  <c r="P103" i="61"/>
  <c r="P103" i="63"/>
  <c r="P109" i="70"/>
  <c r="P108" i="71"/>
  <c r="P106" i="73"/>
  <c r="P100" i="81"/>
  <c r="O25" i="77"/>
  <c r="O32" i="79"/>
  <c r="O20" i="58"/>
  <c r="P99" i="65"/>
  <c r="O42" i="80"/>
  <c r="O44" i="80"/>
  <c r="O54" i="80"/>
  <c r="O56" i="80"/>
  <c r="O58" i="80"/>
  <c r="O60" i="80"/>
  <c r="O59" i="82"/>
  <c r="O67" i="82"/>
  <c r="O24" i="83"/>
  <c r="O40" i="83"/>
  <c r="O42" i="83"/>
  <c r="O52" i="83"/>
  <c r="O62" i="83"/>
  <c r="P105" i="20"/>
  <c r="P106" i="32"/>
  <c r="P101" i="62"/>
  <c r="P106" i="17"/>
  <c r="O26" i="23"/>
  <c r="O26" i="24"/>
  <c r="O19" i="29"/>
  <c r="P105" i="42"/>
  <c r="P105" i="43"/>
  <c r="P103" i="54"/>
  <c r="O21" i="64"/>
  <c r="P102" i="64"/>
  <c r="O19" i="75"/>
  <c r="O18" i="84"/>
  <c r="P107" i="17"/>
  <c r="O26" i="19"/>
  <c r="P109" i="27"/>
  <c r="P110" i="28"/>
  <c r="P103" i="62"/>
  <c r="P103" i="60"/>
  <c r="P102" i="65"/>
  <c r="P105" i="74"/>
  <c r="P101" i="75"/>
  <c r="P100" i="74"/>
  <c r="O17" i="69"/>
  <c r="P101" i="57"/>
  <c r="O25" i="20"/>
  <c r="P103" i="55"/>
  <c r="P103" i="56"/>
  <c r="P100" i="76"/>
  <c r="P102" i="66"/>
  <c r="P102" i="67"/>
  <c r="O36" i="81"/>
  <c r="O56" i="81"/>
  <c r="O63" i="88"/>
  <c r="O34" i="21"/>
  <c r="O35" i="55"/>
  <c r="O33" i="55"/>
  <c r="O31" i="55"/>
  <c r="O27" i="55"/>
  <c r="O23" i="87"/>
  <c r="O30" i="73"/>
  <c r="O34" i="73"/>
  <c r="O36" i="73"/>
  <c r="O38" i="73"/>
  <c r="O40" i="73"/>
  <c r="O42" i="73"/>
  <c r="O44" i="73"/>
  <c r="O46" i="73"/>
  <c r="O50" i="73"/>
  <c r="O52" i="73"/>
  <c r="O54" i="73"/>
  <c r="O56" i="73"/>
  <c r="O62" i="73"/>
  <c r="O64" i="73"/>
  <c r="O64" i="23"/>
  <c r="O19" i="71"/>
  <c r="F18" i="1"/>
  <c r="O17" i="18"/>
  <c r="O17" i="22"/>
  <c r="P101" i="23"/>
  <c r="P99" i="24"/>
  <c r="O19" i="24"/>
  <c r="P103" i="27"/>
  <c r="P101" i="27"/>
  <c r="O20" i="30"/>
  <c r="O20" i="32"/>
  <c r="O21" i="70"/>
  <c r="O20" i="74"/>
  <c r="O18" i="72"/>
  <c r="O18" i="71"/>
  <c r="O17" i="17"/>
  <c r="O18" i="22"/>
  <c r="P100" i="24"/>
  <c r="P102" i="27"/>
  <c r="O17" i="44"/>
  <c r="O20" i="53"/>
  <c r="O25" i="69"/>
  <c r="O20" i="71"/>
  <c r="O19" i="73"/>
  <c r="F48" i="1"/>
  <c r="F52" i="1" s="1"/>
  <c r="O17" i="20"/>
  <c r="O21" i="23"/>
  <c r="O20" i="35"/>
  <c r="O17" i="35"/>
  <c r="O18" i="42"/>
  <c r="P99" i="42"/>
  <c r="P99" i="55"/>
  <c r="P106" i="30"/>
  <c r="O24" i="71"/>
  <c r="O21" i="73"/>
  <c r="O19" i="72"/>
  <c r="O17" i="73"/>
  <c r="O33" i="27"/>
  <c r="O62" i="29"/>
  <c r="O22" i="29"/>
  <c r="P101" i="39"/>
  <c r="O18" i="43"/>
  <c r="O71" i="46"/>
  <c r="O63" i="46"/>
  <c r="O59" i="46"/>
  <c r="O57" i="46"/>
  <c r="O55" i="46"/>
  <c r="O53" i="46"/>
  <c r="O51" i="46"/>
  <c r="O47" i="46"/>
  <c r="O31" i="46"/>
  <c r="O27" i="46"/>
  <c r="O70" i="53"/>
  <c r="O68" i="53"/>
  <c r="O60" i="53"/>
  <c r="O58" i="53"/>
  <c r="O56" i="53"/>
  <c r="O52" i="53"/>
  <c r="O44" i="53"/>
  <c r="P102" i="32"/>
  <c r="P100" i="43"/>
  <c r="O18" i="68"/>
  <c r="O20" i="44"/>
  <c r="O23" i="30"/>
  <c r="O21" i="22"/>
  <c r="P102" i="44"/>
  <c r="P104" i="19"/>
  <c r="P106" i="29"/>
  <c r="P103" i="42"/>
  <c r="P105" i="17"/>
  <c r="P104" i="24"/>
  <c r="O23" i="31"/>
  <c r="O18" i="60"/>
  <c r="P104" i="18"/>
  <c r="O25" i="30"/>
  <c r="P105" i="31"/>
  <c r="P105" i="34"/>
  <c r="O19" i="61"/>
  <c r="O19" i="63"/>
  <c r="P106" i="24"/>
  <c r="O25" i="17"/>
  <c r="O20" i="68"/>
  <c r="P108" i="23"/>
  <c r="O18" i="54"/>
  <c r="O22" i="32"/>
  <c r="P105" i="27"/>
  <c r="O25" i="28"/>
  <c r="O23" i="34"/>
  <c r="O21" i="43"/>
  <c r="O19" i="57"/>
  <c r="P99" i="59"/>
  <c r="P99" i="78"/>
  <c r="O33" i="79"/>
  <c r="P105" i="24"/>
  <c r="O26" i="28"/>
  <c r="O24" i="32"/>
  <c r="P103" i="44"/>
  <c r="P101" i="56"/>
  <c r="P100" i="63"/>
  <c r="O35" i="80"/>
  <c r="O34" i="82"/>
  <c r="O70" i="82"/>
  <c r="P105" i="18"/>
  <c r="O24" i="22"/>
  <c r="O20" i="64"/>
  <c r="P100" i="65"/>
  <c r="O25" i="71"/>
  <c r="O19" i="45"/>
  <c r="O20" i="41"/>
  <c r="O22" i="18"/>
  <c r="O22" i="22"/>
  <c r="P104" i="23"/>
  <c r="P101" i="45"/>
  <c r="P102" i="70"/>
  <c r="P104" i="70"/>
  <c r="P99" i="76"/>
  <c r="P105" i="69"/>
  <c r="O23" i="22"/>
  <c r="O24" i="24"/>
  <c r="O22" i="43"/>
  <c r="O20" i="56"/>
  <c r="O19" i="59"/>
  <c r="P99" i="80"/>
  <c r="P102" i="62"/>
  <c r="P107" i="20"/>
  <c r="P108" i="34"/>
  <c r="O25" i="22"/>
  <c r="O26" i="34"/>
  <c r="O22" i="53"/>
  <c r="O21" i="61"/>
  <c r="O27" i="70"/>
  <c r="O26" i="22"/>
  <c r="O26" i="30"/>
  <c r="P107" i="30"/>
  <c r="P102" i="53"/>
  <c r="O21" i="56"/>
  <c r="O23" i="45"/>
  <c r="O26" i="71"/>
  <c r="O24" i="73"/>
  <c r="O19" i="77"/>
  <c r="O26" i="3"/>
  <c r="P106" i="39"/>
  <c r="P106" i="43"/>
  <c r="P104" i="54"/>
  <c r="P105" i="22"/>
  <c r="O25" i="24"/>
  <c r="O21" i="55"/>
  <c r="O19" i="66"/>
  <c r="O25" i="19"/>
  <c r="O20" i="65"/>
  <c r="O18" i="82"/>
  <c r="P104" i="55"/>
  <c r="P107" i="24"/>
  <c r="P108" i="27"/>
  <c r="P103" i="58"/>
  <c r="P102" i="60"/>
  <c r="P107" i="18"/>
  <c r="P109" i="29"/>
  <c r="P108" i="31"/>
  <c r="P104" i="57"/>
  <c r="P103" i="64"/>
  <c r="P104" i="72"/>
  <c r="P101" i="76"/>
  <c r="F18" i="2"/>
  <c r="O41" i="45"/>
  <c r="O29" i="45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48" i="64"/>
  <c r="O70" i="64"/>
  <c r="O64" i="35"/>
  <c r="O36" i="35"/>
  <c r="O29" i="65"/>
  <c r="O33" i="65"/>
  <c r="O35" i="65"/>
  <c r="O37" i="65"/>
  <c r="O39" i="65"/>
  <c r="O41" i="65"/>
  <c r="O43" i="65"/>
  <c r="O45" i="65"/>
  <c r="O53" i="65"/>
  <c r="O55" i="65"/>
  <c r="O57" i="65"/>
  <c r="O61" i="65"/>
  <c r="O63" i="65"/>
  <c r="O65" i="65"/>
  <c r="O64" i="21"/>
  <c r="O44" i="23"/>
  <c r="O34" i="32"/>
  <c r="O32" i="32"/>
  <c r="O55" i="44"/>
  <c r="O41" i="46"/>
  <c r="O33" i="67"/>
  <c r="O59" i="67"/>
  <c r="O61" i="67"/>
  <c r="O69" i="67"/>
  <c r="O28" i="83"/>
  <c r="O38" i="24"/>
  <c r="O48" i="35"/>
  <c r="O43" i="63"/>
  <c r="O36" i="69"/>
  <c r="O38" i="69"/>
  <c r="O40" i="69"/>
  <c r="O46" i="69"/>
  <c r="O48" i="69"/>
  <c r="O52" i="69"/>
  <c r="O56" i="69"/>
  <c r="O60" i="69"/>
  <c r="O62" i="69"/>
  <c r="O64" i="69"/>
  <c r="O70" i="69"/>
  <c r="O33" i="13"/>
  <c r="O60" i="25"/>
  <c r="O44" i="25"/>
  <c r="O20" i="25"/>
  <c r="O46" i="26"/>
  <c r="O20" i="26"/>
  <c r="O32" i="62"/>
  <c r="O56" i="62"/>
  <c r="O66" i="62"/>
  <c r="O45" i="66"/>
  <c r="O65" i="67"/>
  <c r="O35" i="74"/>
  <c r="O39" i="74"/>
  <c r="O41" i="74"/>
  <c r="O47" i="74"/>
  <c r="O49" i="74"/>
  <c r="O51" i="74"/>
  <c r="O53" i="74"/>
  <c r="O65" i="74"/>
  <c r="O69" i="74"/>
  <c r="O42" i="27"/>
  <c r="O68" i="44"/>
  <c r="O66" i="44"/>
  <c r="O62" i="44"/>
  <c r="O58" i="44"/>
  <c r="O56" i="44"/>
  <c r="O54" i="44"/>
  <c r="O50" i="44"/>
  <c r="O48" i="44"/>
  <c r="O44" i="44"/>
  <c r="O40" i="44"/>
  <c r="O36" i="44"/>
  <c r="O32" i="44"/>
  <c r="O30" i="44"/>
  <c r="O59" i="45"/>
  <c r="O47" i="45"/>
  <c r="O45" i="45"/>
  <c r="O35" i="45"/>
  <c r="O31" i="45"/>
  <c r="O52" i="46"/>
  <c r="O44" i="46"/>
  <c r="O71" i="58"/>
  <c r="O67" i="58"/>
  <c r="O61" i="58"/>
  <c r="O53" i="58"/>
  <c r="O51" i="58"/>
  <c r="O47" i="58"/>
  <c r="O45" i="58"/>
  <c r="O43" i="58"/>
  <c r="O39" i="58"/>
  <c r="O37" i="58"/>
  <c r="O35" i="58"/>
  <c r="O33" i="58"/>
  <c r="O64" i="60"/>
  <c r="O72" i="87"/>
  <c r="O72" i="93"/>
  <c r="O71" i="33"/>
  <c r="O67" i="33"/>
  <c r="O63" i="33"/>
  <c r="O61" i="33"/>
  <c r="O55" i="33"/>
  <c r="O53" i="33"/>
  <c r="O47" i="33"/>
  <c r="O45" i="33"/>
  <c r="O43" i="33"/>
  <c r="O41" i="33"/>
  <c r="O39" i="33"/>
  <c r="O37" i="33"/>
  <c r="O35" i="33"/>
  <c r="O31" i="33"/>
  <c r="O29" i="33"/>
  <c r="O27" i="33"/>
  <c r="O25" i="33"/>
  <c r="O23" i="33"/>
  <c r="O21" i="33"/>
  <c r="O19" i="33"/>
  <c r="O29" i="64"/>
  <c r="O43" i="64"/>
  <c r="O53" i="64"/>
  <c r="O55" i="64"/>
  <c r="O57" i="64"/>
  <c r="O43" i="71"/>
  <c r="O61" i="71"/>
  <c r="O63" i="71"/>
  <c r="O65" i="71"/>
  <c r="O67" i="71"/>
  <c r="O69" i="71"/>
  <c r="O47" i="83"/>
  <c r="P109" i="95"/>
  <c r="P111" i="95"/>
  <c r="P117" i="95"/>
  <c r="P119" i="95"/>
  <c r="P125" i="95"/>
  <c r="P127" i="95"/>
  <c r="D94" i="78"/>
  <c r="O45" i="95"/>
  <c r="O55" i="95"/>
  <c r="O61" i="95"/>
  <c r="O69" i="95"/>
  <c r="O18" i="91"/>
  <c r="O35" i="79"/>
  <c r="O37" i="79"/>
  <c r="O41" i="79"/>
  <c r="O47" i="79"/>
  <c r="O53" i="79"/>
  <c r="O69" i="79"/>
  <c r="O20" i="78"/>
  <c r="O37" i="74"/>
  <c r="O55" i="74"/>
  <c r="O24" i="67"/>
  <c r="O26" i="67"/>
  <c r="O34" i="67"/>
  <c r="O36" i="67"/>
  <c r="O38" i="67"/>
  <c r="O44" i="67"/>
  <c r="O46" i="67"/>
  <c r="O48" i="67"/>
  <c r="O50" i="67"/>
  <c r="O52" i="67"/>
  <c r="O56" i="67"/>
  <c r="O60" i="67"/>
  <c r="O62" i="67"/>
  <c r="O64" i="67"/>
  <c r="O66" i="67"/>
  <c r="O70" i="67"/>
  <c r="O59" i="64"/>
  <c r="O35" i="59"/>
  <c r="O47" i="59"/>
  <c r="O59" i="59"/>
  <c r="O22" i="59"/>
  <c r="O71" i="56"/>
  <c r="O69" i="56"/>
  <c r="O67" i="56"/>
  <c r="O65" i="56"/>
  <c r="O59" i="56"/>
  <c r="O57" i="56"/>
  <c r="O55" i="56"/>
  <c r="O49" i="56"/>
  <c r="O47" i="56"/>
  <c r="O45" i="56"/>
  <c r="O35" i="56"/>
  <c r="O27" i="56"/>
  <c r="O70" i="31"/>
  <c r="O68" i="31"/>
  <c r="O66" i="31"/>
  <c r="O48" i="31"/>
  <c r="O44" i="31"/>
  <c r="O42" i="31"/>
  <c r="O38" i="31"/>
  <c r="O36" i="31"/>
  <c r="O30" i="31"/>
  <c r="O65" i="21"/>
  <c r="O53" i="21"/>
  <c r="O29" i="21"/>
  <c r="O71" i="20"/>
  <c r="O47" i="20"/>
  <c r="O56" i="39"/>
  <c r="O52" i="39"/>
  <c r="O28" i="39"/>
  <c r="O66" i="46"/>
  <c r="O72" i="56"/>
  <c r="O64" i="56"/>
  <c r="O62" i="56"/>
  <c r="O58" i="56"/>
  <c r="O56" i="56"/>
  <c r="O52" i="56"/>
  <c r="O48" i="56"/>
  <c r="O46" i="56"/>
  <c r="O44" i="56"/>
  <c r="O42" i="56"/>
  <c r="O23" i="88"/>
  <c r="O31" i="95"/>
  <c r="O67" i="64"/>
  <c r="O29" i="77"/>
  <c r="O62" i="17"/>
  <c r="O33" i="26"/>
  <c r="O41" i="31"/>
  <c r="O43" i="35"/>
  <c r="O57" i="61"/>
  <c r="O64" i="86"/>
  <c r="O56" i="25"/>
  <c r="O50" i="29"/>
  <c r="O64" i="34"/>
  <c r="O62" i="34"/>
  <c r="O60" i="34"/>
  <c r="O50" i="34"/>
  <c r="O38" i="34"/>
  <c r="O30" i="34"/>
  <c r="O40" i="56"/>
  <c r="O38" i="56"/>
  <c r="O36" i="56"/>
  <c r="O34" i="56"/>
  <c r="O32" i="56"/>
  <c r="F88" i="1"/>
  <c r="F89" i="1" s="1"/>
  <c r="F91" i="1" s="1"/>
  <c r="F92" i="1" s="1"/>
  <c r="F93" i="1" s="1"/>
  <c r="O37" i="70"/>
  <c r="O41" i="70"/>
  <c r="O45" i="70"/>
  <c r="O55" i="70"/>
  <c r="O57" i="70"/>
  <c r="O61" i="70"/>
  <c r="O63" i="70"/>
  <c r="O67" i="70"/>
  <c r="O62" i="72"/>
  <c r="O39" i="88"/>
  <c r="O51" i="39"/>
  <c r="O66" i="42"/>
  <c r="O64" i="42"/>
  <c r="O62" i="42"/>
  <c r="O60" i="42"/>
  <c r="O56" i="42"/>
  <c r="O54" i="42"/>
  <c r="O52" i="42"/>
  <c r="O48" i="42"/>
  <c r="O46" i="42"/>
  <c r="O35" i="77"/>
  <c r="O39" i="77"/>
  <c r="O45" i="77"/>
  <c r="O47" i="77"/>
  <c r="O53" i="77"/>
  <c r="O57" i="77"/>
  <c r="O65" i="77"/>
  <c r="O67" i="77"/>
  <c r="O34" i="83"/>
  <c r="O38" i="83"/>
  <c r="O48" i="83"/>
  <c r="O60" i="83"/>
  <c r="O70" i="83"/>
  <c r="O64" i="89"/>
  <c r="O70" i="58"/>
  <c r="O68" i="58"/>
  <c r="O64" i="58"/>
  <c r="O60" i="58"/>
  <c r="O56" i="58"/>
  <c r="O59" i="77"/>
  <c r="O64" i="13"/>
  <c r="O36" i="17"/>
  <c r="O70" i="13"/>
  <c r="O68" i="13"/>
  <c r="O66" i="13"/>
  <c r="O62" i="13"/>
  <c r="O60" i="13"/>
  <c r="O58" i="13"/>
  <c r="O56" i="13"/>
  <c r="O54" i="13"/>
  <c r="O52" i="13"/>
  <c r="O50" i="13"/>
  <c r="O48" i="13"/>
  <c r="O34" i="13"/>
  <c r="O22" i="13"/>
  <c r="O56" i="17"/>
  <c r="O54" i="17"/>
  <c r="O52" i="17"/>
  <c r="O48" i="17"/>
  <c r="O46" i="17"/>
  <c r="O44" i="17"/>
  <c r="O42" i="17"/>
  <c r="O40" i="17"/>
  <c r="O34" i="17"/>
  <c r="O57" i="19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7" i="25"/>
  <c r="O35" i="25"/>
  <c r="O33" i="25"/>
  <c r="O31" i="25"/>
  <c r="O29" i="25"/>
  <c r="O23" i="25"/>
  <c r="O21" i="25"/>
  <c r="O17" i="25"/>
  <c r="O71" i="26"/>
  <c r="O69" i="21"/>
  <c r="O55" i="21"/>
  <c r="O51" i="21"/>
  <c r="O47" i="21"/>
  <c r="O45" i="21"/>
  <c r="O39" i="21"/>
  <c r="O31" i="21"/>
  <c r="O69" i="26"/>
  <c r="O67" i="26"/>
  <c r="O65" i="26"/>
  <c r="O63" i="26"/>
  <c r="O61" i="26"/>
  <c r="O59" i="26"/>
  <c r="O57" i="26"/>
  <c r="O55" i="26"/>
  <c r="O53" i="26"/>
  <c r="O51" i="26"/>
  <c r="O49" i="26"/>
  <c r="O47" i="26"/>
  <c r="O41" i="26"/>
  <c r="O39" i="26"/>
  <c r="O37" i="26"/>
  <c r="O31" i="26"/>
  <c r="O25" i="26"/>
  <c r="O23" i="26"/>
  <c r="O21" i="26"/>
  <c r="O45" i="29"/>
  <c r="O39" i="31"/>
  <c r="O35" i="31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71" i="57"/>
  <c r="O37" i="57"/>
  <c r="O36" i="59"/>
  <c r="O61" i="61"/>
  <c r="O56" i="63"/>
  <c r="O66" i="63"/>
  <c r="O68" i="63"/>
  <c r="O44" i="68"/>
  <c r="O29" i="73"/>
  <c r="O45" i="73"/>
  <c r="O49" i="73"/>
  <c r="O51" i="73"/>
  <c r="O52" i="74"/>
  <c r="O32" i="77"/>
  <c r="O36" i="77"/>
  <c r="O23" i="78"/>
  <c r="O61" i="78"/>
  <c r="O69" i="78"/>
  <c r="O23" i="79"/>
  <c r="O29" i="79"/>
  <c r="O43" i="79"/>
  <c r="O49" i="79"/>
  <c r="O59" i="79"/>
  <c r="O65" i="79"/>
  <c r="O24" i="85"/>
  <c r="O64" i="87"/>
  <c r="O65" i="53"/>
  <c r="O63" i="53"/>
  <c r="O57" i="53"/>
  <c r="O47" i="53"/>
  <c r="O41" i="53"/>
  <c r="O37" i="53"/>
  <c r="O35" i="53"/>
  <c r="O27" i="60"/>
  <c r="O37" i="80"/>
  <c r="O51" i="80"/>
  <c r="O71" i="80"/>
  <c r="O26" i="82"/>
  <c r="O32" i="82"/>
  <c r="O38" i="82"/>
  <c r="O52" i="82"/>
  <c r="O68" i="82"/>
  <c r="C39" i="1"/>
  <c r="C79" i="1"/>
  <c r="C8" i="1"/>
  <c r="C76" i="1"/>
  <c r="C59" i="1"/>
  <c r="O42" i="67"/>
  <c r="O55" i="75"/>
  <c r="O24" i="80"/>
  <c r="O67" i="89"/>
  <c r="O59" i="42"/>
  <c r="C80" i="1"/>
  <c r="C14" i="1"/>
  <c r="C10" i="1"/>
  <c r="C62" i="1"/>
  <c r="C61" i="1"/>
  <c r="C28" i="1"/>
  <c r="O55" i="42"/>
  <c r="C50" i="1"/>
  <c r="C82" i="1"/>
  <c r="C77" i="1"/>
  <c r="C56" i="1"/>
  <c r="F14" i="1"/>
  <c r="E19" i="1" s="1"/>
  <c r="F19" i="1" s="1"/>
  <c r="O48" i="3"/>
  <c r="O60" i="18"/>
  <c r="O39" i="22"/>
  <c r="O50" i="30"/>
  <c r="O54" i="58"/>
  <c r="O50" i="58"/>
  <c r="O48" i="58"/>
  <c r="O46" i="58"/>
  <c r="O42" i="58"/>
  <c r="O36" i="58"/>
  <c r="O34" i="58"/>
  <c r="O32" i="58"/>
  <c r="O28" i="58"/>
  <c r="O26" i="58"/>
  <c r="I12" i="68"/>
  <c r="I13" i="68" s="1"/>
  <c r="I12" i="99"/>
  <c r="I12" i="97"/>
  <c r="I12" i="98"/>
  <c r="A2" i="1"/>
  <c r="A2" i="2" s="1"/>
  <c r="A4" i="1"/>
  <c r="O26" i="66"/>
  <c r="O32" i="66"/>
  <c r="O34" i="66"/>
  <c r="O36" i="66"/>
  <c r="O42" i="66"/>
  <c r="O46" i="66"/>
  <c r="O48" i="66"/>
  <c r="O60" i="66"/>
  <c r="O70" i="66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31" i="72"/>
  <c r="O33" i="72"/>
  <c r="O35" i="72"/>
  <c r="O37" i="72"/>
  <c r="O39" i="72"/>
  <c r="O43" i="72"/>
  <c r="O49" i="72"/>
  <c r="O51" i="72"/>
  <c r="O53" i="72"/>
  <c r="O57" i="72"/>
  <c r="O61" i="72"/>
  <c r="O65" i="72"/>
  <c r="O69" i="72"/>
  <c r="O71" i="72"/>
  <c r="O69" i="77"/>
  <c r="O71" i="77"/>
  <c r="O24" i="86"/>
  <c r="O30" i="86"/>
  <c r="O38" i="86"/>
  <c r="O40" i="86"/>
  <c r="O42" i="86"/>
  <c r="O48" i="86"/>
  <c r="O50" i="86"/>
  <c r="O52" i="86"/>
  <c r="O56" i="86"/>
  <c r="O58" i="86"/>
  <c r="O60" i="86"/>
  <c r="O62" i="86"/>
  <c r="O70" i="86"/>
  <c r="O27" i="92"/>
  <c r="O29" i="92"/>
  <c r="O33" i="92"/>
  <c r="O53" i="92"/>
  <c r="O59" i="92"/>
  <c r="O62" i="96"/>
  <c r="O64" i="96"/>
  <c r="O71" i="3"/>
  <c r="O69" i="3"/>
  <c r="O67" i="3"/>
  <c r="O65" i="3"/>
  <c r="O63" i="3"/>
  <c r="O61" i="3"/>
  <c r="O59" i="3"/>
  <c r="O55" i="3"/>
  <c r="O51" i="3"/>
  <c r="O49" i="3"/>
  <c r="O47" i="3"/>
  <c r="O45" i="3"/>
  <c r="O44" i="3"/>
  <c r="O42" i="3"/>
  <c r="O36" i="3"/>
  <c r="O69" i="13"/>
  <c r="O61" i="13"/>
  <c r="O59" i="13"/>
  <c r="O55" i="13"/>
  <c r="O53" i="13"/>
  <c r="O49" i="13"/>
  <c r="O41" i="13"/>
  <c r="O31" i="13"/>
  <c r="O23" i="13"/>
  <c r="O21" i="13"/>
  <c r="O19" i="13"/>
  <c r="O44" i="24"/>
  <c r="O42" i="24"/>
  <c r="O36" i="24"/>
  <c r="O34" i="24"/>
  <c r="O32" i="24"/>
  <c r="O70" i="25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72" i="35"/>
  <c r="O70" i="35"/>
  <c r="O68" i="35"/>
  <c r="O60" i="35"/>
  <c r="O52" i="35"/>
  <c r="O46" i="35"/>
  <c r="O42" i="35"/>
  <c r="O40" i="35"/>
  <c r="O38" i="35"/>
  <c r="O34" i="35"/>
  <c r="O32" i="35"/>
  <c r="O28" i="35"/>
  <c r="O40" i="42"/>
  <c r="O38" i="42"/>
  <c r="O36" i="42"/>
  <c r="O34" i="42"/>
  <c r="O61" i="66"/>
  <c r="O63" i="66"/>
  <c r="O65" i="66"/>
  <c r="O67" i="66"/>
  <c r="O25" i="91"/>
  <c r="O64" i="93"/>
  <c r="O20" i="96"/>
  <c r="O28" i="96"/>
  <c r="O30" i="96"/>
  <c r="O66" i="96"/>
  <c r="O39" i="96"/>
  <c r="O53" i="96"/>
  <c r="O57" i="96"/>
  <c r="O69" i="96"/>
  <c r="O55" i="94"/>
  <c r="O21" i="94"/>
  <c r="O64" i="92"/>
  <c r="O21" i="86"/>
  <c r="O17" i="86"/>
  <c r="O67" i="86"/>
  <c r="O46" i="85"/>
  <c r="O58" i="85"/>
  <c r="O68" i="85"/>
  <c r="O72" i="84"/>
  <c r="O66" i="83"/>
  <c r="O23" i="81"/>
  <c r="O47" i="81"/>
  <c r="O51" i="81"/>
  <c r="O69" i="81"/>
  <c r="P115" i="81"/>
  <c r="P151" i="55"/>
  <c r="P145" i="55"/>
  <c r="P139" i="55"/>
  <c r="P137" i="55"/>
  <c r="P135" i="55"/>
  <c r="P133" i="55"/>
  <c r="P131" i="55"/>
  <c r="P129" i="55"/>
  <c r="P117" i="55"/>
  <c r="P115" i="55"/>
  <c r="P113" i="55"/>
  <c r="P111" i="55"/>
  <c r="P107" i="55"/>
  <c r="O30" i="74"/>
  <c r="O24" i="74"/>
  <c r="O17" i="74"/>
  <c r="O55" i="96"/>
  <c r="O40" i="95"/>
  <c r="O72" i="95"/>
  <c r="O22" i="95"/>
  <c r="O42" i="95"/>
  <c r="O48" i="95"/>
  <c r="O56" i="95"/>
  <c r="O17" i="94"/>
  <c r="O19" i="94"/>
  <c r="O37" i="94"/>
  <c r="O39" i="94"/>
  <c r="O41" i="94"/>
  <c r="O47" i="94"/>
  <c r="O57" i="94"/>
  <c r="O59" i="94"/>
  <c r="O63" i="94"/>
  <c r="O65" i="94"/>
  <c r="O67" i="94"/>
  <c r="O69" i="94"/>
  <c r="O31" i="93"/>
  <c r="O35" i="93"/>
  <c r="O45" i="93"/>
  <c r="O53" i="93"/>
  <c r="O61" i="93"/>
  <c r="O65" i="93"/>
  <c r="O25" i="93"/>
  <c r="O29" i="93"/>
  <c r="O33" i="93"/>
  <c r="O37" i="93"/>
  <c r="O43" i="93"/>
  <c r="O51" i="93"/>
  <c r="O59" i="93"/>
  <c r="O63" i="93"/>
  <c r="O21" i="92"/>
  <c r="O23" i="92"/>
  <c r="O25" i="92"/>
  <c r="O37" i="92"/>
  <c r="O39" i="92"/>
  <c r="O41" i="92"/>
  <c r="O43" i="92"/>
  <c r="O45" i="92"/>
  <c r="O47" i="92"/>
  <c r="O61" i="92"/>
  <c r="O63" i="92"/>
  <c r="O65" i="92"/>
  <c r="O21" i="91"/>
  <c r="O29" i="91"/>
  <c r="O35" i="91"/>
  <c r="O39" i="91"/>
  <c r="O41" i="91"/>
  <c r="O43" i="91"/>
  <c r="O45" i="91"/>
  <c r="O28" i="90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8" i="87"/>
  <c r="O38" i="87"/>
  <c r="O18" i="86"/>
  <c r="O33" i="86"/>
  <c r="O35" i="86"/>
  <c r="O37" i="86"/>
  <c r="O32" i="84"/>
  <c r="O42" i="84"/>
  <c r="O52" i="84"/>
  <c r="O58" i="84"/>
  <c r="O68" i="83"/>
  <c r="O31" i="82"/>
  <c r="O37" i="82"/>
  <c r="O27" i="82"/>
  <c r="O54" i="81"/>
  <c r="O22" i="80"/>
  <c r="O28" i="80"/>
  <c r="O48" i="80"/>
  <c r="O62" i="80"/>
  <c r="O33" i="80"/>
  <c r="O53" i="80"/>
  <c r="O41" i="77"/>
  <c r="O49" i="77"/>
  <c r="O63" i="77"/>
  <c r="O30" i="76"/>
  <c r="O38" i="76"/>
  <c r="O66" i="75"/>
  <c r="O26" i="74"/>
  <c r="O28" i="74"/>
  <c r="O32" i="74"/>
  <c r="O34" i="74"/>
  <c r="O36" i="74"/>
  <c r="O38" i="74"/>
  <c r="O42" i="74"/>
  <c r="O44" i="74"/>
  <c r="O54" i="74"/>
  <c r="O56" i="74"/>
  <c r="O58" i="74"/>
  <c r="O60" i="74"/>
  <c r="O62" i="74"/>
  <c r="O64" i="74"/>
  <c r="O66" i="74"/>
  <c r="O68" i="74"/>
  <c r="O70" i="74"/>
  <c r="O72" i="74"/>
  <c r="O53" i="73"/>
  <c r="O55" i="73"/>
  <c r="O59" i="73"/>
  <c r="O63" i="73"/>
  <c r="O65" i="73"/>
  <c r="O67" i="73"/>
  <c r="O69" i="73"/>
  <c r="O71" i="73"/>
  <c r="O50" i="72"/>
  <c r="O52" i="72"/>
  <c r="O29" i="71"/>
  <c r="O31" i="71"/>
  <c r="O37" i="71"/>
  <c r="O55" i="71"/>
  <c r="O30" i="71"/>
  <c r="O32" i="71"/>
  <c r="O34" i="71"/>
  <c r="O36" i="71"/>
  <c r="O38" i="71"/>
  <c r="O48" i="71"/>
  <c r="O50" i="71"/>
  <c r="O52" i="71"/>
  <c r="O54" i="71"/>
  <c r="O62" i="71"/>
  <c r="O64" i="71"/>
  <c r="O66" i="71"/>
  <c r="O68" i="71"/>
  <c r="O70" i="71"/>
  <c r="O72" i="71"/>
  <c r="O35" i="71"/>
  <c r="O47" i="71"/>
  <c r="O53" i="71"/>
  <c r="O71" i="71"/>
  <c r="O35" i="70"/>
  <c r="O43" i="70"/>
  <c r="O65" i="70"/>
  <c r="O69" i="70"/>
  <c r="O28" i="70"/>
  <c r="O31" i="70"/>
  <c r="O33" i="70"/>
  <c r="O39" i="70"/>
  <c r="O59" i="70"/>
  <c r="O49" i="69"/>
  <c r="O23" i="67"/>
  <c r="O25" i="67"/>
  <c r="O35" i="67"/>
  <c r="O37" i="67"/>
  <c r="O39" i="67"/>
  <c r="O41" i="67"/>
  <c r="O43" i="67"/>
  <c r="O45" i="67"/>
  <c r="O47" i="67"/>
  <c r="O49" i="67"/>
  <c r="O57" i="67"/>
  <c r="O47" i="64"/>
  <c r="O61" i="64"/>
  <c r="O63" i="64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45" i="60"/>
  <c r="O22" i="61"/>
  <c r="O24" i="59"/>
  <c r="O26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2" i="58"/>
  <c r="O72" i="57"/>
  <c r="O66" i="57"/>
  <c r="O64" i="57"/>
  <c r="O62" i="57"/>
  <c r="O58" i="57"/>
  <c r="O56" i="57"/>
  <c r="O48" i="57"/>
  <c r="O46" i="57"/>
  <c r="O38" i="57"/>
  <c r="O36" i="57"/>
  <c r="O30" i="57"/>
  <c r="O69" i="54"/>
  <c r="O65" i="54"/>
  <c r="O55" i="54"/>
  <c r="O53" i="54"/>
  <c r="O51" i="54"/>
  <c r="O45" i="54"/>
  <c r="O43" i="54"/>
  <c r="O39" i="54"/>
  <c r="O35" i="54"/>
  <c r="O58" i="54"/>
  <c r="O67" i="53"/>
  <c r="O63" i="44"/>
  <c r="O41" i="44"/>
  <c r="O27" i="44"/>
  <c r="O60" i="43"/>
  <c r="O48" i="43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27" i="41"/>
  <c r="O25" i="41"/>
  <c r="O68" i="39"/>
  <c r="O66" i="39"/>
  <c r="O64" i="39"/>
  <c r="O48" i="39"/>
  <c r="O46" i="39"/>
  <c r="O44" i="39"/>
  <c r="O36" i="39"/>
  <c r="O34" i="39"/>
  <c r="O32" i="39"/>
  <c r="O49" i="34"/>
  <c r="O39" i="34"/>
  <c r="O31" i="34"/>
  <c r="O31" i="32"/>
  <c r="O67" i="31"/>
  <c r="O55" i="31"/>
  <c r="O65" i="30"/>
  <c r="O63" i="30"/>
  <c r="O55" i="30"/>
  <c r="O51" i="30"/>
  <c r="O47" i="30"/>
  <c r="O43" i="30"/>
  <c r="O41" i="30"/>
  <c r="O39" i="30"/>
  <c r="O37" i="30"/>
  <c r="O35" i="30"/>
  <c r="O64" i="29"/>
  <c r="O60" i="29"/>
  <c r="O48" i="29"/>
  <c r="O69" i="28"/>
  <c r="O65" i="28"/>
  <c r="O61" i="28"/>
  <c r="O57" i="28"/>
  <c r="O55" i="28"/>
  <c r="O53" i="28"/>
  <c r="O51" i="28"/>
  <c r="O49" i="28"/>
  <c r="O47" i="28"/>
  <c r="O45" i="28"/>
  <c r="O31" i="28"/>
  <c r="O60" i="28"/>
  <c r="O54" i="28"/>
  <c r="O52" i="28"/>
  <c r="O50" i="28"/>
  <c r="O44" i="28"/>
  <c r="O40" i="28"/>
  <c r="O43" i="24"/>
  <c r="O41" i="24"/>
  <c r="O39" i="24"/>
  <c r="O37" i="24"/>
  <c r="O31" i="24"/>
  <c r="O29" i="24"/>
  <c r="O70" i="23"/>
  <c r="O68" i="23"/>
  <c r="O66" i="23"/>
  <c r="O60" i="23"/>
  <c r="O52" i="23"/>
  <c r="O50" i="23"/>
  <c r="O48" i="23"/>
  <c r="O42" i="23"/>
  <c r="O38" i="23"/>
  <c r="O36" i="23"/>
  <c r="O34" i="23"/>
  <c r="O32" i="23"/>
  <c r="O30" i="23"/>
  <c r="O69" i="22"/>
  <c r="O63" i="22"/>
  <c r="O53" i="22"/>
  <c r="O45" i="22"/>
  <c r="O43" i="22"/>
  <c r="O41" i="22"/>
  <c r="O37" i="22"/>
  <c r="O35" i="22"/>
  <c r="O33" i="22"/>
  <c r="O68" i="19"/>
  <c r="O43" i="19"/>
  <c r="O41" i="19"/>
  <c r="O62" i="18"/>
  <c r="O56" i="18"/>
  <c r="O52" i="18"/>
  <c r="O50" i="18"/>
  <c r="O46" i="18"/>
  <c r="O41" i="18"/>
  <c r="O29" i="18"/>
  <c r="I10" i="82"/>
  <c r="D94" i="82" s="1"/>
  <c r="I10" i="99"/>
  <c r="I10" i="97"/>
  <c r="I10" i="98"/>
  <c r="I10" i="35"/>
  <c r="D93" i="35" s="1"/>
  <c r="C99" i="35" s="1"/>
  <c r="I10" i="56"/>
  <c r="D92" i="56" s="1"/>
  <c r="B105" i="56" s="1"/>
  <c r="I10" i="61"/>
  <c r="N6" i="61" s="1"/>
  <c r="I10" i="13"/>
  <c r="I10" i="33"/>
  <c r="D94" i="33" s="1"/>
  <c r="I10" i="75"/>
  <c r="D94" i="75" s="1"/>
  <c r="I10" i="74"/>
  <c r="I10" i="20"/>
  <c r="I10" i="85"/>
  <c r="D94" i="85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76" i="2"/>
  <c r="J94" i="90"/>
  <c r="J95" i="90" s="1"/>
  <c r="J94" i="99"/>
  <c r="J94" i="98"/>
  <c r="J94" i="97"/>
  <c r="C82" i="2"/>
  <c r="C10" i="2"/>
  <c r="C55" i="2"/>
  <c r="O65" i="20"/>
  <c r="O59" i="20"/>
  <c r="O57" i="20"/>
  <c r="O51" i="20"/>
  <c r="O49" i="20"/>
  <c r="O40" i="20"/>
  <c r="O36" i="20"/>
  <c r="O34" i="20"/>
  <c r="O55" i="19"/>
  <c r="O44" i="19"/>
  <c r="O42" i="19"/>
  <c r="O40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8" i="76"/>
  <c r="O32" i="76"/>
  <c r="O34" i="76"/>
  <c r="O36" i="76"/>
  <c r="O46" i="76"/>
  <c r="O56" i="76"/>
  <c r="O68" i="76"/>
  <c r="O23" i="75"/>
  <c r="O30" i="75"/>
  <c r="O32" i="75"/>
  <c r="O40" i="75"/>
  <c r="O52" i="75"/>
  <c r="O58" i="75"/>
  <c r="O60" i="75"/>
  <c r="O62" i="75"/>
  <c r="O64" i="75"/>
  <c r="O68" i="75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5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28" i="18"/>
  <c r="O46" i="78"/>
  <c r="O52" i="78"/>
  <c r="O66" i="78"/>
  <c r="O70" i="78"/>
  <c r="O27" i="78"/>
  <c r="O33" i="78"/>
  <c r="O59" i="78"/>
  <c r="P149" i="55"/>
  <c r="I10" i="95"/>
  <c r="N6" i="95" s="1"/>
  <c r="I10" i="55"/>
  <c r="N5" i="55" s="1"/>
  <c r="I10" i="21"/>
  <c r="I10" i="27"/>
  <c r="I10" i="25"/>
  <c r="I10" i="30"/>
  <c r="N6" i="30" s="1"/>
  <c r="I10" i="3"/>
  <c r="I10" i="54"/>
  <c r="I10" i="68"/>
  <c r="I10" i="19"/>
  <c r="I10" i="63"/>
  <c r="I10" i="45"/>
  <c r="N5" i="45" s="1"/>
  <c r="I10" i="66"/>
  <c r="N5" i="66" s="1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N6" i="70" s="1"/>
  <c r="I10" i="96"/>
  <c r="N6" i="96" s="1"/>
  <c r="I10" i="58"/>
  <c r="I10" i="57"/>
  <c r="I10" i="71"/>
  <c r="N6" i="71" s="1"/>
  <c r="I10" i="86"/>
  <c r="I10" i="22"/>
  <c r="N6" i="22" s="1"/>
  <c r="I10" i="80"/>
  <c r="I10" i="29"/>
  <c r="I10" i="44"/>
  <c r="D92" i="44" s="1"/>
  <c r="B107" i="44" s="1"/>
  <c r="I10" i="31"/>
  <c r="N5" i="31" s="1"/>
  <c r="I10" i="26"/>
  <c r="D93" i="26" s="1"/>
  <c r="I10" i="60"/>
  <c r="N6" i="60" s="1"/>
  <c r="I10" i="39"/>
  <c r="N6" i="39" s="1"/>
  <c r="I10" i="43"/>
  <c r="D94" i="43" s="1"/>
  <c r="I10" i="84"/>
  <c r="I10" i="59"/>
  <c r="I10" i="77"/>
  <c r="D94" i="77" s="1"/>
  <c r="I10" i="87"/>
  <c r="D94" i="87" s="1"/>
  <c r="I10" i="24"/>
  <c r="N5" i="24" s="1"/>
  <c r="I10" i="93"/>
  <c r="I10" i="94"/>
  <c r="I10" i="88"/>
  <c r="I10" i="72"/>
  <c r="N6" i="72" s="1"/>
  <c r="I10" i="81"/>
  <c r="I10" i="91"/>
  <c r="I10" i="69"/>
  <c r="N6" i="69" s="1"/>
  <c r="I10" i="67"/>
  <c r="N6" i="67" s="1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5" i="73"/>
  <c r="O37" i="73"/>
  <c r="O41" i="73"/>
  <c r="O43" i="73"/>
  <c r="O23" i="72"/>
  <c r="O27" i="71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1" i="80"/>
  <c r="O39" i="80"/>
  <c r="O47" i="80"/>
  <c r="O55" i="80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I21" i="82"/>
  <c r="O38" i="13"/>
  <c r="O67" i="21"/>
  <c r="O69" i="43"/>
  <c r="O72" i="54"/>
  <c r="O70" i="54"/>
  <c r="O68" i="54"/>
  <c r="O66" i="54"/>
  <c r="O49" i="55"/>
  <c r="O23" i="65"/>
  <c r="O44" i="71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5" i="95"/>
  <c r="O27" i="95"/>
  <c r="O33" i="95"/>
  <c r="O41" i="95"/>
  <c r="O45" i="23"/>
  <c r="O39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1" i="31"/>
  <c r="O29" i="31"/>
  <c r="O67" i="32"/>
  <c r="O37" i="32"/>
  <c r="O59" i="33"/>
  <c r="O51" i="33"/>
  <c r="O42" i="34"/>
  <c r="O32" i="34"/>
  <c r="O63" i="41"/>
  <c r="O61" i="4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36" i="64"/>
  <c r="O25" i="65"/>
  <c r="O31" i="65"/>
  <c r="O29" i="67"/>
  <c r="O40" i="70"/>
  <c r="O71" i="70"/>
  <c r="O45" i="71"/>
  <c r="O49" i="71"/>
  <c r="O56" i="72"/>
  <c r="O58" i="72"/>
  <c r="O72" i="72"/>
  <c r="O39" i="73"/>
  <c r="O25" i="79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1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52" i="21"/>
  <c r="O44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10" i="66"/>
  <c r="P112" i="66"/>
  <c r="P114" i="66"/>
  <c r="P120" i="66"/>
  <c r="P122" i="66"/>
  <c r="P124" i="66"/>
  <c r="P126" i="66"/>
  <c r="P110" i="68"/>
  <c r="P122" i="70"/>
  <c r="P117" i="71"/>
  <c r="P129" i="71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7" i="81"/>
  <c r="P113" i="81"/>
  <c r="P117" i="81"/>
  <c r="P119" i="81"/>
  <c r="P121" i="81"/>
  <c r="P123" i="81"/>
  <c r="P125" i="81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12" i="86"/>
  <c r="P121" i="87"/>
  <c r="P125" i="87"/>
  <c r="P113" i="88"/>
  <c r="P125" i="88"/>
  <c r="P130" i="92"/>
  <c r="P100" i="93"/>
  <c r="P102" i="93"/>
  <c r="P106" i="93"/>
  <c r="P108" i="93"/>
  <c r="P112" i="93"/>
  <c r="P114" i="93"/>
  <c r="P124" i="93"/>
  <c r="P130" i="93"/>
  <c r="P114" i="64"/>
  <c r="P116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N87" i="41" s="1"/>
  <c r="J92" i="54"/>
  <c r="N87" i="54" s="1"/>
  <c r="J92" i="71"/>
  <c r="N87" i="71" s="1"/>
  <c r="J92" i="68"/>
  <c r="N87" i="68" s="1"/>
  <c r="J92" i="81"/>
  <c r="N87" i="81" s="1"/>
  <c r="J92" i="83"/>
  <c r="N87" i="83" s="1"/>
  <c r="M19" i="2"/>
  <c r="J92" i="35"/>
  <c r="L86" i="35" s="1"/>
  <c r="J92" i="19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L86" i="32" s="1"/>
  <c r="J92" i="89"/>
  <c r="N87" i="89" s="1"/>
  <c r="P113" i="64"/>
  <c r="P117" i="64"/>
  <c r="P119" i="64"/>
  <c r="P123" i="64"/>
  <c r="P125" i="64"/>
  <c r="P129" i="64"/>
  <c r="P141" i="27"/>
  <c r="P135" i="27"/>
  <c r="P123" i="27"/>
  <c r="P117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2" i="32"/>
  <c r="P127" i="61"/>
  <c r="P129" i="61"/>
  <c r="P107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2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09" i="45"/>
  <c r="P107" i="45"/>
  <c r="P118" i="54"/>
  <c r="P116" i="54"/>
  <c r="P114" i="54"/>
  <c r="P112" i="54"/>
  <c r="P106" i="54"/>
  <c r="P154" i="55"/>
  <c r="P126" i="55"/>
  <c r="P124" i="55"/>
  <c r="P122" i="55"/>
  <c r="P120" i="55"/>
  <c r="P118" i="55"/>
  <c r="P116" i="55"/>
  <c r="P114" i="55"/>
  <c r="P112" i="55"/>
  <c r="P108" i="55"/>
  <c r="P106" i="55"/>
  <c r="P145" i="56"/>
  <c r="P133" i="56"/>
  <c r="P129" i="56"/>
  <c r="P121" i="56"/>
  <c r="P105" i="60"/>
  <c r="P107" i="60"/>
  <c r="P113" i="60"/>
  <c r="P105" i="61"/>
  <c r="P107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3" i="28"/>
  <c r="P154" i="29"/>
  <c r="P144" i="29"/>
  <c r="P140" i="29"/>
  <c r="P130" i="29"/>
  <c r="P128" i="29"/>
  <c r="P126" i="29"/>
  <c r="P124" i="29"/>
  <c r="P120" i="29"/>
  <c r="P116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28" i="58"/>
  <c r="P118" i="58"/>
  <c r="P112" i="58"/>
  <c r="P106" i="58"/>
  <c r="P117" i="59"/>
  <c r="P123" i="59"/>
  <c r="P129" i="59"/>
  <c r="P123" i="62"/>
  <c r="P113" i="66"/>
  <c r="P121" i="66"/>
  <c r="P115" i="68"/>
  <c r="P117" i="68"/>
  <c r="P112" i="69"/>
  <c r="P116" i="69"/>
  <c r="P118" i="69"/>
  <c r="P120" i="69"/>
  <c r="P128" i="69"/>
  <c r="P111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3" i="73"/>
  <c r="P117" i="73"/>
  <c r="P125" i="73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25" i="78"/>
  <c r="P129" i="78"/>
  <c r="P102" i="79"/>
  <c r="P104" i="79"/>
  <c r="P112" i="79"/>
  <c r="P118" i="79"/>
  <c r="P120" i="79"/>
  <c r="P102" i="80"/>
  <c r="P104" i="80"/>
  <c r="P108" i="80"/>
  <c r="P110" i="80"/>
  <c r="P120" i="80"/>
  <c r="P124" i="80"/>
  <c r="P128" i="80"/>
  <c r="P130" i="80"/>
  <c r="P102" i="81"/>
  <c r="P104" i="81"/>
  <c r="P114" i="81"/>
  <c r="P118" i="81"/>
  <c r="P120" i="82"/>
  <c r="P128" i="82"/>
  <c r="P130" i="82"/>
  <c r="P101" i="83"/>
  <c r="P103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6" i="87"/>
  <c r="P100" i="88"/>
  <c r="P108" i="88"/>
  <c r="P110" i="88"/>
  <c r="P112" i="88"/>
  <c r="P118" i="88"/>
  <c r="P120" i="88"/>
  <c r="P126" i="88"/>
  <c r="P128" i="88"/>
  <c r="P100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07" i="43"/>
  <c r="P154" i="44"/>
  <c r="P152" i="44"/>
  <c r="P150" i="44"/>
  <c r="P142" i="44"/>
  <c r="P140" i="44"/>
  <c r="P136" i="44"/>
  <c r="P132" i="44"/>
  <c r="P110" i="44"/>
  <c r="P112" i="45"/>
  <c r="P119" i="54"/>
  <c r="P104" i="61"/>
  <c r="P102" i="96"/>
  <c r="P112" i="78"/>
  <c r="P122" i="78"/>
  <c r="P124" i="78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08" i="45"/>
  <c r="P106" i="45"/>
  <c r="P153" i="54"/>
  <c r="P143" i="54"/>
  <c r="P141" i="54"/>
  <c r="P135" i="54"/>
  <c r="P133" i="54"/>
  <c r="P123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36" i="19"/>
  <c r="P116" i="19"/>
  <c r="P153" i="20"/>
  <c r="P134" i="22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L86" i="76" s="1"/>
  <c r="J92" i="28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F19" i="2" s="1"/>
  <c r="P109" i="81"/>
  <c r="P127" i="81"/>
  <c r="C73" i="2"/>
  <c r="C14" i="2"/>
  <c r="C61" i="2"/>
  <c r="C39" i="2"/>
  <c r="P153" i="17"/>
  <c r="P151" i="17"/>
  <c r="P133" i="17"/>
  <c r="P115" i="17"/>
  <c r="P134" i="19"/>
  <c r="P149" i="20"/>
  <c r="P154" i="22"/>
  <c r="P136" i="22"/>
  <c r="P126" i="22"/>
  <c r="P118" i="22"/>
  <c r="P110" i="22"/>
  <c r="J92" i="61"/>
  <c r="N87" i="61" s="1"/>
  <c r="J92" i="79"/>
  <c r="L86" i="79" s="1"/>
  <c r="J92" i="23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J92" i="17"/>
  <c r="L86" i="17" s="1"/>
  <c r="J92" i="21"/>
  <c r="N87" i="21" s="1"/>
  <c r="J92" i="90"/>
  <c r="M87" i="90" s="1"/>
  <c r="J92" i="74"/>
  <c r="N87" i="74" s="1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14" i="61"/>
  <c r="P116" i="61"/>
  <c r="P118" i="61"/>
  <c r="P122" i="61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6" i="72"/>
  <c r="P120" i="72"/>
  <c r="P124" i="72"/>
  <c r="P126" i="72"/>
  <c r="P108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26" i="13"/>
  <c r="P110" i="13"/>
  <c r="P102" i="13"/>
  <c r="P154" i="18"/>
  <c r="P146" i="18"/>
  <c r="P13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L86" i="30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22" i="53"/>
  <c r="M87" i="72"/>
  <c r="L86" i="72"/>
  <c r="L86" i="91"/>
  <c r="N87" i="91"/>
  <c r="L86" i="92"/>
  <c r="N87" i="92"/>
  <c r="P153" i="53"/>
  <c r="P151" i="53"/>
  <c r="P149" i="53"/>
  <c r="P143" i="53"/>
  <c r="P139" i="53"/>
  <c r="P137" i="53"/>
  <c r="P131" i="53"/>
  <c r="P125" i="53"/>
  <c r="P123" i="53"/>
  <c r="P115" i="53"/>
  <c r="P113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08" i="58"/>
  <c r="P111" i="63"/>
  <c r="P115" i="63"/>
  <c r="P117" i="63"/>
  <c r="P119" i="63"/>
  <c r="P125" i="63"/>
  <c r="P129" i="63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38" i="27"/>
  <c r="P132" i="27"/>
  <c r="P128" i="27"/>
  <c r="P118" i="27"/>
  <c r="P112" i="27"/>
  <c r="O63" i="28"/>
  <c r="O18" i="28"/>
  <c r="P99" i="39"/>
  <c r="P99" i="44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1" i="30"/>
  <c r="P153" i="31"/>
  <c r="P147" i="31"/>
  <c r="P145" i="31"/>
  <c r="P139" i="31"/>
  <c r="P135" i="31"/>
  <c r="P133" i="31"/>
  <c r="P124" i="31"/>
  <c r="P122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09" i="44"/>
  <c r="P154" i="45"/>
  <c r="P149" i="45"/>
  <c r="P147" i="45"/>
  <c r="P139" i="58"/>
  <c r="P135" i="58"/>
  <c r="O23" i="59"/>
  <c r="O43" i="59"/>
  <c r="O69" i="59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55" i="66"/>
  <c r="O21" i="41"/>
  <c r="P100" i="53"/>
  <c r="O19" i="54"/>
  <c r="O19" i="56"/>
  <c r="P100" i="56"/>
  <c r="O19" i="58"/>
  <c r="O18" i="59"/>
  <c r="O18" i="63"/>
  <c r="P99" i="63"/>
  <c r="O17" i="68"/>
  <c r="O53" i="69"/>
  <c r="O47" i="70"/>
  <c r="O25" i="72"/>
  <c r="O32" i="73"/>
  <c r="O48" i="73"/>
  <c r="O24" i="76"/>
  <c r="O66" i="76"/>
  <c r="O66" i="77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8" i="82"/>
  <c r="P112" i="82"/>
  <c r="P122" i="82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15" i="86"/>
  <c r="P103" i="91"/>
  <c r="P121" i="91"/>
  <c r="O28" i="28"/>
  <c r="O27" i="30"/>
  <c r="P107" i="32"/>
  <c r="O24" i="41"/>
  <c r="P104" i="74"/>
  <c r="P128" i="89"/>
  <c r="P109" i="90"/>
  <c r="P102" i="92"/>
  <c r="P108" i="92"/>
  <c r="P110" i="92"/>
  <c r="O23" i="74"/>
  <c r="O26" i="17"/>
  <c r="O28" i="30"/>
  <c r="P101" i="89"/>
  <c r="P119" i="89"/>
  <c r="P121" i="89"/>
  <c r="P123" i="89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21" i="95"/>
  <c r="P123" i="95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10" i="67"/>
  <c r="P126" i="67"/>
  <c r="P128" i="67"/>
  <c r="P122" i="69"/>
  <c r="P124" i="69"/>
  <c r="P126" i="69"/>
  <c r="P126" i="73"/>
  <c r="P130" i="73"/>
  <c r="P107" i="74"/>
  <c r="P109" i="74"/>
  <c r="P113" i="74"/>
  <c r="P113" i="75"/>
  <c r="P128" i="78"/>
  <c r="P103" i="79"/>
  <c r="P105" i="79"/>
  <c r="P109" i="79"/>
  <c r="P129" i="81"/>
  <c r="P119" i="83"/>
  <c r="P103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10" i="95"/>
  <c r="P122" i="95"/>
  <c r="P126" i="95"/>
  <c r="L86" i="13"/>
  <c r="L86" i="73"/>
  <c r="N87" i="73"/>
  <c r="N87" i="80"/>
  <c r="M87" i="92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06" i="46"/>
  <c r="P142" i="55"/>
  <c r="P136" i="55"/>
  <c r="P148" i="56"/>
  <c r="P134" i="56"/>
  <c r="P128" i="56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1" i="86"/>
  <c r="P109" i="86"/>
  <c r="P106" i="88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13" i="65"/>
  <c r="P123" i="66"/>
  <c r="P127" i="66"/>
  <c r="P130" i="69"/>
  <c r="P117" i="72"/>
  <c r="P109" i="80"/>
  <c r="P111" i="80"/>
  <c r="P114" i="88"/>
  <c r="P106" i="91"/>
  <c r="P112" i="91"/>
  <c r="P120" i="91"/>
  <c r="P119" i="93"/>
  <c r="P108" i="81"/>
  <c r="P111" i="83"/>
  <c r="P118" i="85"/>
  <c r="P130" i="85"/>
  <c r="P110" i="86"/>
  <c r="P103" i="88"/>
  <c r="P122" i="88"/>
  <c r="P124" i="88"/>
  <c r="P108" i="89"/>
  <c r="P126" i="89"/>
  <c r="P105" i="90"/>
  <c r="P125" i="94"/>
  <c r="P107" i="95"/>
  <c r="B102" i="35"/>
  <c r="G101" i="35"/>
  <c r="B103" i="35"/>
  <c r="G102" i="35"/>
  <c r="P110" i="18"/>
  <c r="P148" i="21"/>
  <c r="P148" i="25"/>
  <c r="P140" i="26"/>
  <c r="P150" i="3"/>
  <c r="P119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5" i="66"/>
  <c r="P118" i="66"/>
  <c r="P111" i="67"/>
  <c r="P115" i="67"/>
  <c r="P117" i="67"/>
  <c r="P123" i="67"/>
  <c r="P118" i="72"/>
  <c r="P114" i="82"/>
  <c r="P112" i="83"/>
  <c r="P117" i="85"/>
  <c r="P119" i="88"/>
  <c r="P125" i="89"/>
  <c r="P123" i="91"/>
  <c r="P135" i="43"/>
  <c r="P127" i="46"/>
  <c r="P116" i="56"/>
  <c r="P145" i="58"/>
  <c r="P139" i="27"/>
  <c r="P130" i="27"/>
  <c r="P122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38" i="57"/>
  <c r="P125" i="57"/>
  <c r="P121" i="57"/>
  <c r="P116" i="57"/>
  <c r="P111" i="57"/>
  <c r="P118" i="59"/>
  <c r="P125" i="59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26" i="74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20" i="87"/>
  <c r="P122" i="87"/>
  <c r="P126" i="87"/>
  <c r="P103" i="89"/>
  <c r="P106" i="90"/>
  <c r="P115" i="91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4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D55" i="36"/>
  <c r="D88" i="36"/>
  <c r="C61" i="36"/>
  <c r="C86" i="36"/>
  <c r="C55" i="36"/>
  <c r="C28" i="36"/>
  <c r="C59" i="36"/>
  <c r="D78" i="36"/>
  <c r="C19" i="36"/>
  <c r="D22" i="36"/>
  <c r="C63" i="36"/>
  <c r="D31" i="36"/>
  <c r="C93" i="36"/>
  <c r="D38" i="36"/>
  <c r="D56" i="36"/>
  <c r="C94" i="36"/>
  <c r="D83" i="36"/>
  <c r="D51" i="36"/>
  <c r="C70" i="36"/>
  <c r="C73" i="36"/>
  <c r="C91" i="36"/>
  <c r="C22" i="36"/>
  <c r="D85" i="36"/>
  <c r="C29" i="36"/>
  <c r="C72" i="36"/>
  <c r="C32" i="36"/>
  <c r="C39" i="36"/>
  <c r="D25" i="36"/>
  <c r="D82" i="36"/>
  <c r="D21" i="36"/>
  <c r="C26" i="36"/>
  <c r="D91" i="36"/>
  <c r="D81" i="36"/>
  <c r="D59" i="36"/>
  <c r="D92" i="36"/>
  <c r="D61" i="36"/>
  <c r="C23" i="36"/>
  <c r="C33" i="36"/>
  <c r="C80" i="36"/>
  <c r="C71" i="36"/>
  <c r="C84" i="36"/>
  <c r="C88" i="36"/>
  <c r="D46" i="36"/>
  <c r="D30" i="36"/>
  <c r="C40" i="36"/>
  <c r="D20" i="36"/>
  <c r="C69" i="36"/>
  <c r="D77" i="36"/>
  <c r="D72" i="36"/>
  <c r="C24" i="36"/>
  <c r="D47" i="36"/>
  <c r="D66" i="36"/>
  <c r="C85" i="36"/>
  <c r="C60" i="36"/>
  <c r="C45" i="36"/>
  <c r="D49" i="36"/>
  <c r="D54" i="36"/>
  <c r="D45" i="36"/>
  <c r="D87" i="36"/>
  <c r="C34" i="36"/>
  <c r="C20" i="36"/>
  <c r="D94" i="36"/>
  <c r="C66" i="36"/>
  <c r="C37" i="36"/>
  <c r="D33" i="36"/>
  <c r="C92" i="36"/>
  <c r="C50" i="36"/>
  <c r="C46" i="36"/>
  <c r="D84" i="36"/>
  <c r="C57" i="36"/>
  <c r="D37" i="36"/>
  <c r="D74" i="36"/>
  <c r="D41" i="36"/>
  <c r="D26" i="36"/>
  <c r="D48" i="36"/>
  <c r="D40" i="36"/>
  <c r="C47" i="36"/>
  <c r="C64" i="36"/>
  <c r="C21" i="36"/>
  <c r="D80" i="36"/>
  <c r="D29" i="36"/>
  <c r="C35" i="36"/>
  <c r="D32" i="36"/>
  <c r="C53" i="36"/>
  <c r="D43" i="36"/>
  <c r="D42" i="36"/>
  <c r="C54" i="36"/>
  <c r="D44" i="36"/>
  <c r="D34" i="36"/>
  <c r="D89" i="36"/>
  <c r="C79" i="36"/>
  <c r="D36" i="36"/>
  <c r="C30" i="36"/>
  <c r="C25" i="36"/>
  <c r="C36" i="36"/>
  <c r="C65" i="36"/>
  <c r="D24" i="36"/>
  <c r="D50" i="36"/>
  <c r="D18" i="36"/>
  <c r="C51" i="36"/>
  <c r="D65" i="36"/>
  <c r="D19" i="36"/>
  <c r="C31" i="36"/>
  <c r="C77" i="36"/>
  <c r="C81" i="36"/>
  <c r="D63" i="36"/>
  <c r="C38" i="36"/>
  <c r="C68" i="36"/>
  <c r="D58" i="36"/>
  <c r="D69" i="36"/>
  <c r="D73" i="36"/>
  <c r="D52" i="36"/>
  <c r="D53" i="36"/>
  <c r="D57" i="36"/>
  <c r="D75" i="36"/>
  <c r="D70" i="36"/>
  <c r="D86" i="36"/>
  <c r="D39" i="36"/>
  <c r="C44" i="36"/>
  <c r="C90" i="36"/>
  <c r="D67" i="36"/>
  <c r="C89" i="36"/>
  <c r="D28" i="36"/>
  <c r="D79" i="36"/>
  <c r="D62" i="36"/>
  <c r="C76" i="36"/>
  <c r="D71" i="36"/>
  <c r="D35" i="36"/>
  <c r="C27" i="36"/>
  <c r="C56" i="36"/>
  <c r="D68" i="36"/>
  <c r="C83" i="36"/>
  <c r="C41" i="36"/>
  <c r="D60" i="36"/>
  <c r="C52" i="36"/>
  <c r="C75" i="36"/>
  <c r="D76" i="36"/>
  <c r="C42" i="36"/>
  <c r="D27" i="36"/>
  <c r="C78" i="36"/>
  <c r="D90" i="36"/>
  <c r="C43" i="36"/>
  <c r="C67" i="36"/>
  <c r="C58" i="36"/>
  <c r="D64" i="36"/>
  <c r="C49" i="36"/>
  <c r="C48" i="36"/>
  <c r="C74" i="36"/>
  <c r="C62" i="36"/>
  <c r="C82" i="36"/>
  <c r="C18" i="36"/>
  <c r="D23" i="36"/>
  <c r="C87" i="36"/>
  <c r="D93" i="36"/>
  <c r="D13" i="101" l="1"/>
  <c r="I14" i="101" s="1"/>
  <c r="D13" i="102"/>
  <c r="I14" i="102" s="1"/>
  <c r="I13" i="100"/>
  <c r="G17" i="100"/>
  <c r="G18" i="100"/>
  <c r="G19" i="100"/>
  <c r="G20" i="100"/>
  <c r="G21" i="100"/>
  <c r="G22" i="100"/>
  <c r="G23" i="100"/>
  <c r="G24" i="100"/>
  <c r="G25" i="100"/>
  <c r="N5" i="100" s="1"/>
  <c r="G26" i="100"/>
  <c r="G27" i="100"/>
  <c r="G28" i="100"/>
  <c r="G29" i="100"/>
  <c r="G30" i="100"/>
  <c r="G31" i="100"/>
  <c r="I13" i="102"/>
  <c r="E99" i="102"/>
  <c r="F99" i="102" s="1"/>
  <c r="D92" i="100"/>
  <c r="J96" i="100" s="1"/>
  <c r="D93" i="100"/>
  <c r="D94" i="100"/>
  <c r="D94" i="101"/>
  <c r="D93" i="101"/>
  <c r="D92" i="101"/>
  <c r="N5" i="101"/>
  <c r="N6" i="101"/>
  <c r="I13" i="101"/>
  <c r="D13" i="98"/>
  <c r="I14" i="98" s="1"/>
  <c r="D13" i="100"/>
  <c r="B32" i="100"/>
  <c r="F32" i="100"/>
  <c r="G32" i="100" s="1"/>
  <c r="I13" i="94"/>
  <c r="I13" i="93"/>
  <c r="N6" i="83"/>
  <c r="N6" i="89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O87" i="72"/>
  <c r="N6" i="18"/>
  <c r="N7" i="18" s="1"/>
  <c r="D94" i="18"/>
  <c r="O87" i="73"/>
  <c r="I13" i="31"/>
  <c r="I13" i="30"/>
  <c r="I13" i="29"/>
  <c r="I13" i="28"/>
  <c r="D94" i="56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I13" i="23"/>
  <c r="N5" i="90"/>
  <c r="N6" i="90"/>
  <c r="D93" i="82"/>
  <c r="C99" i="82" s="1"/>
  <c r="D94" i="90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4" i="89"/>
  <c r="N5" i="89"/>
  <c r="C148" i="90"/>
  <c r="C149" i="90" s="1"/>
  <c r="C150" i="90" s="1"/>
  <c r="C151" i="90" s="1"/>
  <c r="C152" i="90" s="1"/>
  <c r="C153" i="90" s="1"/>
  <c r="C154" i="90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N6" i="28"/>
  <c r="O87" i="91"/>
  <c r="N5" i="28"/>
  <c r="N6" i="46"/>
  <c r="N5" i="83"/>
  <c r="G21" i="35"/>
  <c r="I21" i="35" s="1"/>
  <c r="D94" i="83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I13" i="19"/>
  <c r="H17" i="33"/>
  <c r="H17" i="26"/>
  <c r="N17" i="26" s="1"/>
  <c r="G17" i="26"/>
  <c r="L17" i="26" s="1"/>
  <c r="I13" i="18"/>
  <c r="N6" i="31"/>
  <c r="N7" i="31" s="1"/>
  <c r="F20" i="1"/>
  <c r="E32" i="1" s="1"/>
  <c r="D92" i="43"/>
  <c r="B107" i="43" s="1"/>
  <c r="N6" i="92"/>
  <c r="D18" i="33"/>
  <c r="G17" i="33"/>
  <c r="G17" i="25"/>
  <c r="M87" i="78"/>
  <c r="O87" i="78" s="1"/>
  <c r="N5" i="34"/>
  <c r="E18" i="25"/>
  <c r="F18" i="25" s="1"/>
  <c r="G18" i="25" s="1"/>
  <c r="H17" i="25"/>
  <c r="E18" i="26"/>
  <c r="F18" i="26" s="1"/>
  <c r="H18" i="26" s="1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D94" i="35"/>
  <c r="D94" i="92"/>
  <c r="N6" i="85"/>
  <c r="D13" i="13"/>
  <c r="I14" i="13" s="1"/>
  <c r="E17" i="13" s="1"/>
  <c r="F17" i="13" s="1"/>
  <c r="H17" i="13" s="1"/>
  <c r="M17" i="13" s="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N5" i="85"/>
  <c r="D92" i="33"/>
  <c r="J96" i="33" s="1"/>
  <c r="E99" i="33" s="1"/>
  <c r="M87" i="32"/>
  <c r="L86" i="19"/>
  <c r="L86" i="81"/>
  <c r="L86" i="41"/>
  <c r="L86" i="53"/>
  <c r="M87" i="41"/>
  <c r="O87" i="41" s="1"/>
  <c r="D13" i="63"/>
  <c r="I14" i="63" s="1"/>
  <c r="D13" i="83"/>
  <c r="I14" i="83" s="1"/>
  <c r="D13" i="71"/>
  <c r="I14" i="71" s="1"/>
  <c r="D13" i="64"/>
  <c r="I14" i="64" s="1"/>
  <c r="D13" i="92"/>
  <c r="I14" i="92" s="1"/>
  <c r="D13" i="43"/>
  <c r="I14" i="43" s="1"/>
  <c r="D13" i="87"/>
  <c r="I14" i="87" s="1"/>
  <c r="D13" i="26"/>
  <c r="D13" i="88"/>
  <c r="I14" i="88" s="1"/>
  <c r="N87" i="31"/>
  <c r="N87" i="58"/>
  <c r="O87" i="58" s="1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N6" i="77"/>
  <c r="N5" i="75"/>
  <c r="N5" i="96"/>
  <c r="N7" i="96" s="1"/>
  <c r="N5" i="69"/>
  <c r="N7" i="69" s="1"/>
  <c r="N6" i="75"/>
  <c r="N5" i="95"/>
  <c r="N7" i="95" s="1"/>
  <c r="D94" i="23"/>
  <c r="N5" i="23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N6" i="56"/>
  <c r="D13" i="58"/>
  <c r="I14" i="58" s="1"/>
  <c r="D13" i="62"/>
  <c r="I14" i="62" s="1"/>
  <c r="D13" i="34"/>
  <c r="I14" i="34" s="1"/>
  <c r="D13" i="28"/>
  <c r="I14" i="28" s="1"/>
  <c r="K33" i="28" s="1"/>
  <c r="L33" i="28" s="1"/>
  <c r="D13" i="97"/>
  <c r="I14" i="97" s="1"/>
  <c r="D13" i="91"/>
  <c r="I14" i="91" s="1"/>
  <c r="D13" i="44"/>
  <c r="I14" i="44" s="1"/>
  <c r="D13" i="23"/>
  <c r="I14" i="23" s="1"/>
  <c r="K31" i="23" s="1"/>
  <c r="L31" i="23" s="1"/>
  <c r="D13" i="89"/>
  <c r="I14" i="89" s="1"/>
  <c r="D13" i="56"/>
  <c r="I14" i="56" s="1"/>
  <c r="D13" i="68"/>
  <c r="I14" i="68" s="1"/>
  <c r="D13" i="31"/>
  <c r="I14" i="31" s="1"/>
  <c r="D13" i="81"/>
  <c r="I14" i="81" s="1"/>
  <c r="D13" i="84"/>
  <c r="I14" i="84" s="1"/>
  <c r="D13" i="27"/>
  <c r="I14" i="27" s="1"/>
  <c r="D13" i="46"/>
  <c r="I14" i="46" s="1"/>
  <c r="D13" i="61"/>
  <c r="I14" i="61" s="1"/>
  <c r="D13" i="73"/>
  <c r="I14" i="73" s="1"/>
  <c r="D13" i="25"/>
  <c r="D13" i="65"/>
  <c r="I14" i="65" s="1"/>
  <c r="D13" i="79"/>
  <c r="I14" i="79" s="1"/>
  <c r="D13" i="90"/>
  <c r="I14" i="90" s="1"/>
  <c r="D13" i="72"/>
  <c r="I14" i="72" s="1"/>
  <c r="D13" i="96"/>
  <c r="I14" i="96" s="1"/>
  <c r="D13" i="39"/>
  <c r="I14" i="39" s="1"/>
  <c r="D13" i="74"/>
  <c r="I14" i="74" s="1"/>
  <c r="D13" i="35"/>
  <c r="D13" i="99"/>
  <c r="I14" i="99" s="1"/>
  <c r="D13" i="3"/>
  <c r="I14" i="3" s="1"/>
  <c r="K30" i="3" s="1"/>
  <c r="L30" i="3" s="1"/>
  <c r="D13" i="57"/>
  <c r="I14" i="57" s="1"/>
  <c r="D13" i="42"/>
  <c r="I14" i="42" s="1"/>
  <c r="D13" i="22"/>
  <c r="I14" i="22" s="1"/>
  <c r="D13" i="29"/>
  <c r="I14" i="29" s="1"/>
  <c r="K32" i="29" s="1"/>
  <c r="L32" i="29" s="1"/>
  <c r="D13" i="54"/>
  <c r="I14" i="54" s="1"/>
  <c r="D13" i="75"/>
  <c r="I14" i="75" s="1"/>
  <c r="D13" i="94"/>
  <c r="I14" i="94" s="1"/>
  <c r="D13" i="80"/>
  <c r="I14" i="80" s="1"/>
  <c r="D13" i="59"/>
  <c r="I14" i="59" s="1"/>
  <c r="D13" i="93"/>
  <c r="I14" i="93" s="1"/>
  <c r="D13" i="55"/>
  <c r="I14" i="55" s="1"/>
  <c r="D13" i="77"/>
  <c r="I14" i="77" s="1"/>
  <c r="D13" i="82"/>
  <c r="I14" i="82" s="1"/>
  <c r="D13" i="85"/>
  <c r="I14" i="85" s="1"/>
  <c r="D13" i="20"/>
  <c r="I14" i="20" s="1"/>
  <c r="D13" i="76"/>
  <c r="I14" i="76" s="1"/>
  <c r="D13" i="30"/>
  <c r="I14" i="30" s="1"/>
  <c r="K32" i="30" s="1"/>
  <c r="D13" i="60"/>
  <c r="I14" i="60" s="1"/>
  <c r="D13" i="32"/>
  <c r="I14" i="32" s="1"/>
  <c r="D13" i="66"/>
  <c r="I14" i="66" s="1"/>
  <c r="D13" i="53"/>
  <c r="I14" i="53" s="1"/>
  <c r="D13" i="21"/>
  <c r="I14" i="21" s="1"/>
  <c r="D13" i="19"/>
  <c r="I14" i="19" s="1"/>
  <c r="K30" i="19" s="1"/>
  <c r="L30" i="19" s="1"/>
  <c r="D13" i="24"/>
  <c r="I14" i="24" s="1"/>
  <c r="D13" i="69"/>
  <c r="I14" i="69" s="1"/>
  <c r="D13" i="67"/>
  <c r="I14" i="67" s="1"/>
  <c r="B23" i="67" s="1"/>
  <c r="D13" i="86"/>
  <c r="I14" i="86" s="1"/>
  <c r="D13" i="95"/>
  <c r="I14" i="95" s="1"/>
  <c r="D13" i="45"/>
  <c r="I14" i="45" s="1"/>
  <c r="D13" i="17"/>
  <c r="I14" i="17" s="1"/>
  <c r="K30" i="17" s="1"/>
  <c r="L30" i="17" s="1"/>
  <c r="D13" i="78"/>
  <c r="I14" i="78" s="1"/>
  <c r="D13" i="41"/>
  <c r="I14" i="41" s="1"/>
  <c r="D13" i="33"/>
  <c r="D13" i="70"/>
  <c r="I14" i="70" s="1"/>
  <c r="D13" i="18"/>
  <c r="I14" i="18" s="1"/>
  <c r="K30" i="18" s="1"/>
  <c r="L86" i="45"/>
  <c r="M87" i="31"/>
  <c r="N87" i="32"/>
  <c r="M87" i="81"/>
  <c r="O87" i="81" s="1"/>
  <c r="M87" i="53"/>
  <c r="O87" i="53" s="1"/>
  <c r="N87" i="76"/>
  <c r="L86" i="86"/>
  <c r="M87" i="76"/>
  <c r="M87" i="85"/>
  <c r="M87" i="21"/>
  <c r="O87" i="21" s="1"/>
  <c r="M87" i="26"/>
  <c r="O87" i="26" s="1"/>
  <c r="N87" i="45"/>
  <c r="O87" i="45" s="1"/>
  <c r="L86" i="26"/>
  <c r="N87" i="85"/>
  <c r="I13" i="97"/>
  <c r="I13" i="99"/>
  <c r="I13" i="98"/>
  <c r="N6" i="4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N5" i="97"/>
  <c r="N6" i="97"/>
  <c r="D93" i="43"/>
  <c r="N5" i="99"/>
  <c r="N6" i="99"/>
  <c r="N5" i="98"/>
  <c r="N6" i="98"/>
  <c r="D93" i="20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D94" i="20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29" i="31"/>
  <c r="N87" i="64"/>
  <c r="O87" i="80"/>
  <c r="M87" i="71"/>
  <c r="O87" i="71" s="1"/>
  <c r="M87" i="34"/>
  <c r="O87" i="34" s="1"/>
  <c r="L86" i="56"/>
  <c r="N87" i="56"/>
  <c r="O87" i="56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N87" i="67"/>
  <c r="M87" i="69"/>
  <c r="O87" i="69" s="1"/>
  <c r="L86" i="78"/>
  <c r="M87" i="59"/>
  <c r="M87" i="63"/>
  <c r="O87" i="63" s="1"/>
  <c r="L86" i="21"/>
  <c r="L86" i="61"/>
  <c r="L86" i="57"/>
  <c r="L86" i="82"/>
  <c r="N87" i="82"/>
  <c r="O87" i="82" s="1"/>
  <c r="M87" i="64"/>
  <c r="N87" i="57"/>
  <c r="O87" i="57" s="1"/>
  <c r="N87" i="65"/>
  <c r="M87" i="65"/>
  <c r="N5" i="64"/>
  <c r="N5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N6" i="58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N6" i="66"/>
  <c r="N7" i="66" s="1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N6" i="19"/>
  <c r="D94" i="19"/>
  <c r="C99" i="89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N6" i="3"/>
  <c r="D93" i="3"/>
  <c r="D94" i="3"/>
  <c r="D93" i="21"/>
  <c r="N6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N6" i="41"/>
  <c r="D94" i="41"/>
  <c r="D92" i="41"/>
  <c r="B107" i="41" s="1"/>
  <c r="N5" i="81"/>
  <c r="D94" i="81"/>
  <c r="D93" i="81"/>
  <c r="N6" i="81"/>
  <c r="D94" i="84"/>
  <c r="N5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N6" i="57"/>
  <c r="D94" i="27"/>
  <c r="D93" i="27"/>
  <c r="N5" i="41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N6" i="84"/>
  <c r="N5" i="58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N6" i="88"/>
  <c r="N5" i="88"/>
  <c r="N5" i="94"/>
  <c r="N6" i="94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N5" i="86"/>
  <c r="N6" i="86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N6" i="79"/>
  <c r="D94" i="79"/>
  <c r="D93" i="45"/>
  <c r="N6" i="45"/>
  <c r="N7" i="45" s="1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N6" i="68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N6" i="55"/>
  <c r="N7" i="55" s="1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N6" i="24"/>
  <c r="N7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N6" i="80"/>
  <c r="N5" i="80"/>
  <c r="D93" i="64"/>
  <c r="D94" i="64"/>
  <c r="N6" i="64"/>
  <c r="D94" i="65"/>
  <c r="D92" i="65"/>
  <c r="B103" i="65" s="1"/>
  <c r="N6" i="65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N6" i="53"/>
  <c r="D94" i="53"/>
  <c r="N5" i="67"/>
  <c r="N7" i="67" s="1"/>
  <c r="D93" i="91"/>
  <c r="N6" i="91"/>
  <c r="N5" i="91"/>
  <c r="D94" i="91"/>
  <c r="N5" i="93"/>
  <c r="N6" i="93"/>
  <c r="D94" i="29"/>
  <c r="D93" i="29"/>
  <c r="N6" i="29"/>
  <c r="D94" i="34"/>
  <c r="N6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N6" i="76"/>
  <c r="D92" i="54"/>
  <c r="B105" i="54" s="1"/>
  <c r="N6" i="54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N5" i="71"/>
  <c r="N7" i="71" s="1"/>
  <c r="N5" i="46"/>
  <c r="O87" i="42"/>
  <c r="I28" i="24"/>
  <c r="I19" i="88"/>
  <c r="C99" i="26"/>
  <c r="B21" i="80"/>
  <c r="I18" i="93"/>
  <c r="I28" i="34"/>
  <c r="N5" i="53"/>
  <c r="B26" i="55"/>
  <c r="B26" i="58"/>
  <c r="N6" i="23"/>
  <c r="I28" i="23"/>
  <c r="B23" i="65"/>
  <c r="I24" i="53"/>
  <c r="I23" i="66"/>
  <c r="I29" i="23"/>
  <c r="B22" i="75"/>
  <c r="N5" i="76"/>
  <c r="N5" i="72"/>
  <c r="N7" i="72" s="1"/>
  <c r="N5" i="44"/>
  <c r="N5" i="27"/>
  <c r="I22" i="65"/>
  <c r="I18" i="96"/>
  <c r="N5" i="61"/>
  <c r="N7" i="61" s="1"/>
  <c r="N5" i="39"/>
  <c r="N7" i="39" s="1"/>
  <c r="I27" i="22"/>
  <c r="N5" i="21"/>
  <c r="N5" i="57"/>
  <c r="N5" i="3"/>
  <c r="N5" i="43"/>
  <c r="N5" i="63"/>
  <c r="N5" i="32"/>
  <c r="N5" i="79"/>
  <c r="B26" i="45"/>
  <c r="N5" i="78"/>
  <c r="N7" i="78" s="1"/>
  <c r="N5" i="54"/>
  <c r="I29" i="69"/>
  <c r="I25" i="45"/>
  <c r="N5" i="70"/>
  <c r="N7" i="70" s="1"/>
  <c r="B24" i="64"/>
  <c r="N5" i="92"/>
  <c r="N5" i="73"/>
  <c r="N7" i="73" s="1"/>
  <c r="N5" i="19"/>
  <c r="B29" i="34"/>
  <c r="B29" i="71"/>
  <c r="N5" i="29"/>
  <c r="B26" i="74"/>
  <c r="N5" i="77"/>
  <c r="I21" i="77"/>
  <c r="B30" i="69"/>
  <c r="I26" i="41"/>
  <c r="N5" i="68"/>
  <c r="B31" i="28"/>
  <c r="I23" i="64"/>
  <c r="E105" i="35"/>
  <c r="F105" i="35" s="1"/>
  <c r="G105" i="35" s="1"/>
  <c r="G104" i="35"/>
  <c r="I104" i="35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L86" i="29"/>
  <c r="M87" i="39"/>
  <c r="N87" i="39"/>
  <c r="L86" i="75"/>
  <c r="N87" i="93"/>
  <c r="O87" i="93" s="1"/>
  <c r="L86" i="74"/>
  <c r="M87" i="74"/>
  <c r="O87" i="74" s="1"/>
  <c r="L86" i="3"/>
  <c r="L86" i="94"/>
  <c r="N87" i="94"/>
  <c r="O87" i="94" s="1"/>
  <c r="N87" i="87"/>
  <c r="O87" i="87" s="1"/>
  <c r="L86" i="87"/>
  <c r="N87" i="43"/>
  <c r="O87" i="43" s="1"/>
  <c r="L86" i="43"/>
  <c r="L86" i="28"/>
  <c r="L86" i="34"/>
  <c r="L86" i="93"/>
  <c r="N87" i="60"/>
  <c r="L86" i="46"/>
  <c r="N87" i="90"/>
  <c r="O87" i="90" s="1"/>
  <c r="L86" i="90"/>
  <c r="L86" i="70"/>
  <c r="M87" i="70"/>
  <c r="O87" i="70" s="1"/>
  <c r="L86" i="25"/>
  <c r="N87" i="25"/>
  <c r="O87" i="25" s="1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N6" i="32"/>
  <c r="N5" i="74"/>
  <c r="I25" i="74"/>
  <c r="N6" i="74"/>
  <c r="N6" i="87"/>
  <c r="I19" i="87"/>
  <c r="N5" i="42"/>
  <c r="N5" i="22"/>
  <c r="N7" i="22" s="1"/>
  <c r="B20" i="87"/>
  <c r="N6" i="42"/>
  <c r="I26" i="42"/>
  <c r="N5" i="87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F87" i="36"/>
  <c r="F43" i="36"/>
  <c r="F62" i="36"/>
  <c r="F59" i="36"/>
  <c r="F61" i="36"/>
  <c r="F88" i="36"/>
  <c r="F47" i="36"/>
  <c r="F64" i="36"/>
  <c r="F26" i="36"/>
  <c r="F33" i="36"/>
  <c r="F52" i="36"/>
  <c r="F20" i="36"/>
  <c r="F63" i="36"/>
  <c r="F38" i="36"/>
  <c r="F65" i="36"/>
  <c r="F70" i="36"/>
  <c r="F58" i="36"/>
  <c r="F24" i="36"/>
  <c r="D18" i="13" l="1"/>
  <c r="B18" i="13" s="1"/>
  <c r="G17" i="13"/>
  <c r="K17" i="13" s="1"/>
  <c r="N7" i="101"/>
  <c r="E17" i="102"/>
  <c r="F17" i="102" s="1"/>
  <c r="H17" i="102" s="1"/>
  <c r="E26" i="101"/>
  <c r="F26" i="101" s="1"/>
  <c r="E99" i="100"/>
  <c r="F99" i="100" s="1"/>
  <c r="C99" i="100"/>
  <c r="C100" i="100" s="1"/>
  <c r="C101" i="100" s="1"/>
  <c r="C102" i="100" s="1"/>
  <c r="C103" i="100" s="1"/>
  <c r="C104" i="100" s="1"/>
  <c r="C105" i="100" s="1"/>
  <c r="C106" i="100" s="1"/>
  <c r="C107" i="100" s="1"/>
  <c r="C108" i="100" s="1"/>
  <c r="C109" i="100" s="1"/>
  <c r="C110" i="100" s="1"/>
  <c r="C111" i="100" s="1"/>
  <c r="C112" i="100" s="1"/>
  <c r="C113" i="100" s="1"/>
  <c r="C114" i="100" s="1"/>
  <c r="C115" i="100" s="1"/>
  <c r="C116" i="100" s="1"/>
  <c r="C117" i="100" s="1"/>
  <c r="C118" i="100" s="1"/>
  <c r="C119" i="100" s="1"/>
  <c r="C120" i="100" s="1"/>
  <c r="C121" i="100" s="1"/>
  <c r="C122" i="100" s="1"/>
  <c r="C123" i="100" s="1"/>
  <c r="C124" i="100" s="1"/>
  <c r="C125" i="100" s="1"/>
  <c r="C126" i="100" s="1"/>
  <c r="C127" i="100" s="1"/>
  <c r="C128" i="100" s="1"/>
  <c r="C129" i="100" s="1"/>
  <c r="C130" i="100" s="1"/>
  <c r="C131" i="100" s="1"/>
  <c r="C132" i="100" s="1"/>
  <c r="C133" i="100" s="1"/>
  <c r="C134" i="100" s="1"/>
  <c r="C135" i="100" s="1"/>
  <c r="C136" i="100" s="1"/>
  <c r="C137" i="100" s="1"/>
  <c r="C138" i="100" s="1"/>
  <c r="C139" i="100" s="1"/>
  <c r="C140" i="100" s="1"/>
  <c r="C141" i="100" s="1"/>
  <c r="C142" i="100" s="1"/>
  <c r="C143" i="100" s="1"/>
  <c r="C144" i="100" s="1"/>
  <c r="C145" i="100" s="1"/>
  <c r="C146" i="100" s="1"/>
  <c r="C147" i="100" s="1"/>
  <c r="C148" i="100" s="1"/>
  <c r="C149" i="100" s="1"/>
  <c r="C150" i="100" s="1"/>
  <c r="C151" i="100" s="1"/>
  <c r="C152" i="100" s="1"/>
  <c r="C153" i="100" s="1"/>
  <c r="C154" i="100" s="1"/>
  <c r="D99" i="100"/>
  <c r="D107" i="101"/>
  <c r="C99" i="101"/>
  <c r="C100" i="101"/>
  <c r="C101" i="101" s="1"/>
  <c r="C102" i="101" s="1"/>
  <c r="C103" i="101" s="1"/>
  <c r="C104" i="101" s="1"/>
  <c r="C105" i="101" s="1"/>
  <c r="C106" i="101" s="1"/>
  <c r="C107" i="101" s="1"/>
  <c r="C108" i="101" s="1"/>
  <c r="C109" i="101" s="1"/>
  <c r="C110" i="101" s="1"/>
  <c r="C111" i="101" s="1"/>
  <c r="C112" i="101" s="1"/>
  <c r="C113" i="101" s="1"/>
  <c r="C114" i="101" s="1"/>
  <c r="C115" i="101" s="1"/>
  <c r="C116" i="101" s="1"/>
  <c r="C117" i="101" s="1"/>
  <c r="C118" i="101" s="1"/>
  <c r="C119" i="101" s="1"/>
  <c r="C120" i="101" s="1"/>
  <c r="C121" i="101" s="1"/>
  <c r="C122" i="101" s="1"/>
  <c r="C123" i="101" s="1"/>
  <c r="C124" i="101" s="1"/>
  <c r="C125" i="101" s="1"/>
  <c r="C126" i="101" s="1"/>
  <c r="C127" i="101" s="1"/>
  <c r="C128" i="101" s="1"/>
  <c r="C129" i="101" s="1"/>
  <c r="C130" i="101" s="1"/>
  <c r="C131" i="101" s="1"/>
  <c r="C132" i="101" s="1"/>
  <c r="C133" i="101" s="1"/>
  <c r="C134" i="101" s="1"/>
  <c r="C135" i="101" s="1"/>
  <c r="C136" i="101" s="1"/>
  <c r="C137" i="101" s="1"/>
  <c r="C138" i="101" s="1"/>
  <c r="C139" i="101" s="1"/>
  <c r="C140" i="101" s="1"/>
  <c r="C141" i="101" s="1"/>
  <c r="C142" i="101" s="1"/>
  <c r="C143" i="101" s="1"/>
  <c r="C144" i="101" s="1"/>
  <c r="C145" i="101" s="1"/>
  <c r="C146" i="101" s="1"/>
  <c r="C147" i="101" s="1"/>
  <c r="C148" i="101" s="1"/>
  <c r="C149" i="101" s="1"/>
  <c r="C150" i="101" s="1"/>
  <c r="C151" i="101" s="1"/>
  <c r="C152" i="101" s="1"/>
  <c r="C153" i="101" s="1"/>
  <c r="C154" i="101" s="1"/>
  <c r="D100" i="102"/>
  <c r="G99" i="102"/>
  <c r="H17" i="100"/>
  <c r="I17" i="100" s="1"/>
  <c r="H18" i="100"/>
  <c r="I18" i="100" s="1"/>
  <c r="H19" i="100"/>
  <c r="I19" i="100" s="1"/>
  <c r="H20" i="100"/>
  <c r="I20" i="100" s="1"/>
  <c r="H21" i="100"/>
  <c r="I21" i="100" s="1"/>
  <c r="H22" i="100"/>
  <c r="I22" i="100" s="1"/>
  <c r="H23" i="100"/>
  <c r="I23" i="100" s="1"/>
  <c r="H24" i="100"/>
  <c r="I24" i="100" s="1"/>
  <c r="H25" i="100"/>
  <c r="H26" i="100"/>
  <c r="I26" i="100" s="1"/>
  <c r="H27" i="100"/>
  <c r="I27" i="100" s="1"/>
  <c r="H28" i="100"/>
  <c r="I28" i="100" s="1"/>
  <c r="H29" i="100"/>
  <c r="I29" i="100" s="1"/>
  <c r="H30" i="100"/>
  <c r="I30" i="100" s="1"/>
  <c r="H31" i="100"/>
  <c r="I31" i="100" s="1"/>
  <c r="L17" i="13"/>
  <c r="M87" i="13"/>
  <c r="N17" i="13"/>
  <c r="N87" i="13"/>
  <c r="D33" i="100"/>
  <c r="E33" i="100" s="1"/>
  <c r="H32" i="100"/>
  <c r="I32" i="100" s="1"/>
  <c r="N7" i="83"/>
  <c r="N7" i="89"/>
  <c r="M87" i="19"/>
  <c r="L30" i="18"/>
  <c r="M87" i="18"/>
  <c r="M87" i="28"/>
  <c r="M87" i="3"/>
  <c r="M87" i="29"/>
  <c r="M87" i="23"/>
  <c r="L32" i="30"/>
  <c r="M87" i="30"/>
  <c r="E18" i="13"/>
  <c r="F18" i="13" s="1"/>
  <c r="G18" i="13" s="1"/>
  <c r="N7" i="90"/>
  <c r="M32" i="30"/>
  <c r="M32" i="29"/>
  <c r="M33" i="28"/>
  <c r="O87" i="32"/>
  <c r="N7" i="28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M31" i="23"/>
  <c r="D19" i="26"/>
  <c r="E19" i="26" s="1"/>
  <c r="F19" i="26" s="1"/>
  <c r="H19" i="26" s="1"/>
  <c r="N7" i="46"/>
  <c r="N7" i="92"/>
  <c r="I17" i="33"/>
  <c r="O17" i="26"/>
  <c r="I17" i="26"/>
  <c r="M30" i="19"/>
  <c r="E25" i="1"/>
  <c r="E26" i="1" s="1"/>
  <c r="F53" i="1" s="1"/>
  <c r="N7" i="85"/>
  <c r="I17" i="13"/>
  <c r="M30" i="18"/>
  <c r="H18" i="25"/>
  <c r="I18" i="25" s="1"/>
  <c r="M30" i="17"/>
  <c r="N30" i="17" s="1"/>
  <c r="O30" i="17" s="1"/>
  <c r="D19" i="25"/>
  <c r="B19" i="25" s="1"/>
  <c r="D99" i="13"/>
  <c r="M30" i="3"/>
  <c r="G18" i="26"/>
  <c r="I18" i="26" s="1"/>
  <c r="E99" i="13"/>
  <c r="E32" i="2"/>
  <c r="N7" i="34"/>
  <c r="I17" i="25"/>
  <c r="E18" i="33"/>
  <c r="F18" i="33" s="1"/>
  <c r="G18" i="33" s="1"/>
  <c r="B18" i="33"/>
  <c r="N7" i="75"/>
  <c r="O87" i="31"/>
  <c r="N7" i="77"/>
  <c r="N7" i="23"/>
  <c r="N7" i="5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O87" i="85"/>
  <c r="G88" i="36"/>
  <c r="G61" i="36"/>
  <c r="G20" i="36"/>
  <c r="O87" i="76"/>
  <c r="O87" i="59"/>
  <c r="N7" i="43"/>
  <c r="N7" i="98"/>
  <c r="B20" i="98"/>
  <c r="B20" i="97"/>
  <c r="B20" i="99"/>
  <c r="N7" i="84"/>
  <c r="O87" i="64"/>
  <c r="O87" i="60"/>
  <c r="B30" i="31"/>
  <c r="N7" i="21"/>
  <c r="B100" i="99"/>
  <c r="L99" i="99"/>
  <c r="M99" i="99" s="1"/>
  <c r="B100" i="97"/>
  <c r="L99" i="98"/>
  <c r="M99" i="98" s="1"/>
  <c r="B100" i="98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B110" i="30"/>
  <c r="N7" i="53"/>
  <c r="N7" i="99"/>
  <c r="N7" i="97"/>
  <c r="N7" i="3"/>
  <c r="O87" i="33"/>
  <c r="N7" i="64"/>
  <c r="I29" i="31"/>
  <c r="I20" i="86"/>
  <c r="I20" i="88"/>
  <c r="N7" i="76"/>
  <c r="G87" i="36"/>
  <c r="N7" i="86"/>
  <c r="N7" i="81"/>
  <c r="N7" i="79"/>
  <c r="O87" i="67"/>
  <c r="I23" i="67"/>
  <c r="N7" i="32"/>
  <c r="N7" i="19"/>
  <c r="I28" i="18"/>
  <c r="O87" i="66"/>
  <c r="O87" i="65"/>
  <c r="B100" i="95"/>
  <c r="G43" i="36"/>
  <c r="G26" i="36"/>
  <c r="G59" i="36"/>
  <c r="G47" i="36"/>
  <c r="G58" i="36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N7" i="88"/>
  <c r="N7" i="68"/>
  <c r="C99" i="25"/>
  <c r="D99" i="25" s="1"/>
  <c r="N7" i="94"/>
  <c r="N7" i="4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N7" i="80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N7" i="29"/>
  <c r="N7" i="54"/>
  <c r="N7" i="93"/>
  <c r="N7" i="91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N7" i="58"/>
  <c r="N7" i="65"/>
  <c r="E106" i="35"/>
  <c r="F106" i="35" s="1"/>
  <c r="G106" i="35" s="1"/>
  <c r="B106" i="35"/>
  <c r="H104" i="35"/>
  <c r="J104" i="35" s="1"/>
  <c r="B100" i="96"/>
  <c r="I21" i="78"/>
  <c r="G63" i="36"/>
  <c r="I28" i="71"/>
  <c r="B24" i="67"/>
  <c r="B25" i="46"/>
  <c r="I24" i="46"/>
  <c r="B29" i="24"/>
  <c r="I27" i="19"/>
  <c r="G33" i="36"/>
  <c r="O87" i="39"/>
  <c r="I21" i="76"/>
  <c r="I21" i="80"/>
  <c r="D99" i="26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B25" i="53"/>
  <c r="I27" i="17"/>
  <c r="I27" i="21"/>
  <c r="I20" i="81"/>
  <c r="I18" i="95"/>
  <c r="I20" i="91"/>
  <c r="I22" i="75"/>
  <c r="B27" i="42"/>
  <c r="B30" i="23"/>
  <c r="I20" i="84"/>
  <c r="B22" i="90"/>
  <c r="I22" i="68"/>
  <c r="I27" i="41"/>
  <c r="I24" i="72"/>
  <c r="I23" i="65"/>
  <c r="G38" i="36"/>
  <c r="G52" i="36"/>
  <c r="G64" i="36"/>
  <c r="I24" i="57"/>
  <c r="B28" i="22"/>
  <c r="B21" i="81"/>
  <c r="B19" i="95"/>
  <c r="B30" i="27"/>
  <c r="N6" i="44"/>
  <c r="N7" i="44" s="1"/>
  <c r="I26" i="44"/>
  <c r="N7" i="74"/>
  <c r="I26" i="39"/>
  <c r="B22" i="76"/>
  <c r="B19" i="96"/>
  <c r="N6" i="27"/>
  <c r="N7" i="27" s="1"/>
  <c r="I29" i="27"/>
  <c r="B27" i="44"/>
  <c r="B25" i="72"/>
  <c r="I24" i="54"/>
  <c r="B27" i="39"/>
  <c r="B24" i="61"/>
  <c r="B21" i="85"/>
  <c r="G70" i="36"/>
  <c r="G65" i="36"/>
  <c r="G62" i="36"/>
  <c r="I26" i="73"/>
  <c r="I29" i="29"/>
  <c r="O87" i="79"/>
  <c r="B27" i="73"/>
  <c r="I27" i="73"/>
  <c r="B22" i="79"/>
  <c r="N6" i="63"/>
  <c r="N7" i="63" s="1"/>
  <c r="I23" i="63"/>
  <c r="I29" i="71"/>
  <c r="B28" i="17"/>
  <c r="N5" i="56"/>
  <c r="N7" i="56" s="1"/>
  <c r="B20" i="89"/>
  <c r="B30" i="70"/>
  <c r="B25" i="54"/>
  <c r="B24" i="63"/>
  <c r="I26" i="43"/>
  <c r="B28" i="21"/>
  <c r="I26" i="74"/>
  <c r="B30" i="29"/>
  <c r="B20" i="92"/>
  <c r="I29" i="70"/>
  <c r="B22" i="78"/>
  <c r="B29" i="32"/>
  <c r="B28" i="3"/>
  <c r="B23" i="68"/>
  <c r="N5" i="30"/>
  <c r="N7" i="30" s="1"/>
  <c r="O87" i="22"/>
  <c r="I31" i="28"/>
  <c r="B22" i="77"/>
  <c r="B28" i="19"/>
  <c r="I19" i="92"/>
  <c r="I19" i="89"/>
  <c r="I26" i="45"/>
  <c r="I21" i="79"/>
  <c r="B27" i="43"/>
  <c r="I27" i="3"/>
  <c r="B25" i="57"/>
  <c r="N5" i="60"/>
  <c r="N7" i="60" s="1"/>
  <c r="B28" i="41"/>
  <c r="O87" i="62"/>
  <c r="O87" i="77"/>
  <c r="O87" i="84"/>
  <c r="O87" i="24"/>
  <c r="G24" i="36"/>
  <c r="B24" i="59"/>
  <c r="B29" i="18"/>
  <c r="B106" i="57"/>
  <c r="N7" i="42"/>
  <c r="N7" i="87"/>
  <c r="N6" i="59"/>
  <c r="I23" i="59"/>
  <c r="I22" i="35"/>
  <c r="B110" i="71"/>
  <c r="B109" i="18"/>
  <c r="N5" i="59"/>
  <c r="E24" i="35"/>
  <c r="F24" i="35" s="1"/>
  <c r="H23" i="35"/>
  <c r="G23" i="35"/>
  <c r="B24" i="35"/>
  <c r="J102" i="35"/>
  <c r="J101" i="35"/>
  <c r="F53" i="2"/>
  <c r="E30" i="2"/>
  <c r="H105" i="35"/>
  <c r="I105" i="35"/>
  <c r="F55" i="36"/>
  <c r="F86" i="36"/>
  <c r="F48" i="36"/>
  <c r="F66" i="36"/>
  <c r="F79" i="36"/>
  <c r="F31" i="36"/>
  <c r="F84" i="36"/>
  <c r="F57" i="36"/>
  <c r="F49" i="36"/>
  <c r="F60" i="36"/>
  <c r="F76" i="36"/>
  <c r="F81" i="36"/>
  <c r="F18" i="36"/>
  <c r="F80" i="36"/>
  <c r="F21" i="36"/>
  <c r="F72" i="36"/>
  <c r="F46" i="36"/>
  <c r="F69" i="36"/>
  <c r="F94" i="36"/>
  <c r="F39" i="36"/>
  <c r="F75" i="36"/>
  <c r="F42" i="36"/>
  <c r="F82" i="36"/>
  <c r="F40" i="36"/>
  <c r="F71" i="36"/>
  <c r="F34" i="36"/>
  <c r="F56" i="36"/>
  <c r="F73" i="36"/>
  <c r="F29" i="36"/>
  <c r="F67" i="36"/>
  <c r="F30" i="36"/>
  <c r="F91" i="36"/>
  <c r="F53" i="36"/>
  <c r="F90" i="36"/>
  <c r="F89" i="36"/>
  <c r="F45" i="36"/>
  <c r="F25" i="36"/>
  <c r="F36" i="36"/>
  <c r="F32" i="36"/>
  <c r="F83" i="36"/>
  <c r="F68" i="36"/>
  <c r="F85" i="36"/>
  <c r="F23" i="36"/>
  <c r="F50" i="36"/>
  <c r="F78" i="36"/>
  <c r="F41" i="36"/>
  <c r="F77" i="36"/>
  <c r="F44" i="36"/>
  <c r="O87" i="13" l="1"/>
  <c r="E18" i="102"/>
  <c r="D27" i="101"/>
  <c r="G26" i="101"/>
  <c r="D18" i="102"/>
  <c r="G17" i="102"/>
  <c r="K17" i="102" s="1"/>
  <c r="H26" i="101"/>
  <c r="I25" i="100"/>
  <c r="N6" i="100"/>
  <c r="N7" i="100" s="1"/>
  <c r="M17" i="102"/>
  <c r="N6" i="102"/>
  <c r="B100" i="102"/>
  <c r="D100" i="100"/>
  <c r="G99" i="100"/>
  <c r="B107" i="101"/>
  <c r="I99" i="102"/>
  <c r="H99" i="102"/>
  <c r="O17" i="13"/>
  <c r="F99" i="13"/>
  <c r="D100" i="13" s="1"/>
  <c r="B100" i="13" s="1"/>
  <c r="F33" i="100"/>
  <c r="G33" i="100" s="1"/>
  <c r="B33" i="100"/>
  <c r="G75" i="36"/>
  <c r="G81" i="36"/>
  <c r="N30" i="19"/>
  <c r="O30" i="19" s="1"/>
  <c r="N87" i="19"/>
  <c r="O87" i="19" s="1"/>
  <c r="N32" i="30"/>
  <c r="O32" i="30" s="1"/>
  <c r="N87" i="30"/>
  <c r="O87" i="30" s="1"/>
  <c r="N31" i="23"/>
  <c r="O31" i="23" s="1"/>
  <c r="N87" i="23"/>
  <c r="O87" i="23" s="1"/>
  <c r="N33" i="28"/>
  <c r="O33" i="28" s="1"/>
  <c r="N87" i="28"/>
  <c r="O87" i="28" s="1"/>
  <c r="N30" i="18"/>
  <c r="O30" i="18" s="1"/>
  <c r="N87" i="18"/>
  <c r="O87" i="18" s="1"/>
  <c r="N30" i="3"/>
  <c r="O30" i="3" s="1"/>
  <c r="N87" i="3"/>
  <c r="N32" i="29"/>
  <c r="O32" i="29" s="1"/>
  <c r="N87" i="29"/>
  <c r="O87" i="29" s="1"/>
  <c r="H18" i="13"/>
  <c r="I18" i="13" s="1"/>
  <c r="D19" i="13"/>
  <c r="B19" i="13" s="1"/>
  <c r="E30" i="1"/>
  <c r="E33" i="1" s="1"/>
  <c r="E37" i="1" s="1"/>
  <c r="F54" i="1" s="1"/>
  <c r="F55" i="1" s="1"/>
  <c r="G82" i="36"/>
  <c r="B19" i="26"/>
  <c r="G30" i="36"/>
  <c r="G84" i="36"/>
  <c r="G44" i="36"/>
  <c r="G77" i="36"/>
  <c r="E19" i="25"/>
  <c r="F19" i="25" s="1"/>
  <c r="H19" i="25" s="1"/>
  <c r="G36" i="36"/>
  <c r="D19" i="33"/>
  <c r="E19" i="33" s="1"/>
  <c r="F19" i="33" s="1"/>
  <c r="D20" i="33" s="1"/>
  <c r="B20" i="33" s="1"/>
  <c r="H18" i="33"/>
  <c r="I18" i="33" s="1"/>
  <c r="E33" i="2"/>
  <c r="E37" i="2" s="1"/>
  <c r="F54" i="2" s="1"/>
  <c r="F55" i="2" s="1"/>
  <c r="G67" i="36"/>
  <c r="G25" i="36"/>
  <c r="G69" i="36"/>
  <c r="G49" i="36"/>
  <c r="G90" i="36"/>
  <c r="G41" i="36"/>
  <c r="I30" i="31"/>
  <c r="I19" i="97"/>
  <c r="I19" i="98"/>
  <c r="I19" i="99"/>
  <c r="I21" i="88"/>
  <c r="G76" i="36"/>
  <c r="I24" i="66"/>
  <c r="G23" i="36"/>
  <c r="G91" i="36"/>
  <c r="G45" i="36"/>
  <c r="G89" i="36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N99" i="99"/>
  <c r="O99" i="99" s="1"/>
  <c r="P99" i="99" s="1"/>
  <c r="G99" i="33"/>
  <c r="H99" i="33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G18" i="36"/>
  <c r="B107" i="35"/>
  <c r="G56" i="36"/>
  <c r="G68" i="36"/>
  <c r="I21" i="86"/>
  <c r="G78" i="36"/>
  <c r="G73" i="36"/>
  <c r="G71" i="36"/>
  <c r="G34" i="36"/>
  <c r="G21" i="36"/>
  <c r="I28" i="3"/>
  <c r="D100" i="33"/>
  <c r="E100" i="33" s="1"/>
  <c r="E107" i="35"/>
  <c r="F107" i="35" s="1"/>
  <c r="G107" i="35" s="1"/>
  <c r="G31" i="36"/>
  <c r="G72" i="36"/>
  <c r="G60" i="36"/>
  <c r="G57" i="36"/>
  <c r="G83" i="36"/>
  <c r="G50" i="36"/>
  <c r="G85" i="36"/>
  <c r="G39" i="36"/>
  <c r="G46" i="36"/>
  <c r="G86" i="36"/>
  <c r="G80" i="36"/>
  <c r="G99" i="26"/>
  <c r="I99" i="26" s="1"/>
  <c r="D99" i="27"/>
  <c r="E100" i="26"/>
  <c r="F100" i="26" s="1"/>
  <c r="D101" i="26" s="1"/>
  <c r="B101" i="26" s="1"/>
  <c r="J99" i="96"/>
  <c r="I19" i="94"/>
  <c r="I21" i="90"/>
  <c r="I24" i="67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B27" i="55"/>
  <c r="B100" i="93"/>
  <c r="I27" i="43"/>
  <c r="I30" i="69"/>
  <c r="I26" i="58"/>
  <c r="B24" i="65"/>
  <c r="I30" i="29"/>
  <c r="I30" i="23"/>
  <c r="I27" i="42"/>
  <c r="I29" i="34"/>
  <c r="I22" i="77"/>
  <c r="I22" i="90"/>
  <c r="B23" i="75"/>
  <c r="B27" i="58"/>
  <c r="I21" i="91"/>
  <c r="G29" i="36"/>
  <c r="G42" i="36"/>
  <c r="G66" i="36"/>
  <c r="I24" i="56"/>
  <c r="I24" i="61"/>
  <c r="I19" i="95"/>
  <c r="I27" i="39"/>
  <c r="I27" i="44"/>
  <c r="I28" i="22"/>
  <c r="I25" i="72"/>
  <c r="I19" i="96"/>
  <c r="G53" i="36"/>
  <c r="G55" i="36"/>
  <c r="G32" i="36"/>
  <c r="G48" i="36"/>
  <c r="N7" i="59"/>
  <c r="I23" i="60"/>
  <c r="B30" i="71"/>
  <c r="B21" i="83"/>
  <c r="I28" i="41"/>
  <c r="I24" i="64"/>
  <c r="I28" i="19"/>
  <c r="B32" i="28"/>
  <c r="B30" i="30"/>
  <c r="B31" i="31"/>
  <c r="I20" i="89"/>
  <c r="B31" i="69"/>
  <c r="I23" i="68"/>
  <c r="D20" i="26"/>
  <c r="E20" i="26" s="1"/>
  <c r="B27" i="74"/>
  <c r="B27" i="45"/>
  <c r="I20" i="83"/>
  <c r="B25" i="64"/>
  <c r="I29" i="32"/>
  <c r="B24" i="60"/>
  <c r="I25" i="57"/>
  <c r="B30" i="34"/>
  <c r="I29" i="30"/>
  <c r="G19" i="26"/>
  <c r="I19" i="26" s="1"/>
  <c r="I22" i="78"/>
  <c r="I20" i="92"/>
  <c r="B22" i="88"/>
  <c r="I25" i="54"/>
  <c r="I30" i="70"/>
  <c r="B25" i="56"/>
  <c r="I28" i="17"/>
  <c r="I22" i="79"/>
  <c r="B100" i="94"/>
  <c r="J105" i="57"/>
  <c r="J105" i="56"/>
  <c r="B105" i="59"/>
  <c r="B107" i="56"/>
  <c r="G40" i="36"/>
  <c r="G79" i="36"/>
  <c r="I23" i="62"/>
  <c r="N6" i="62"/>
  <c r="B25" i="35"/>
  <c r="G24" i="35"/>
  <c r="H24" i="35"/>
  <c r="E25" i="35"/>
  <c r="F25" i="35" s="1"/>
  <c r="I20" i="87"/>
  <c r="B21" i="87"/>
  <c r="B24" i="62"/>
  <c r="N5" i="20"/>
  <c r="B110" i="23"/>
  <c r="N6" i="20"/>
  <c r="I27" i="20"/>
  <c r="N5" i="62"/>
  <c r="B28" i="20"/>
  <c r="B109" i="22"/>
  <c r="B102" i="81"/>
  <c r="B101" i="89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J105" i="35"/>
  <c r="B102" i="80"/>
  <c r="B103" i="75"/>
  <c r="B102" i="83"/>
  <c r="B108" i="42"/>
  <c r="B103" i="77"/>
  <c r="B110" i="24"/>
  <c r="B106" i="54"/>
  <c r="B109" i="21"/>
  <c r="F51" i="36"/>
  <c r="O87" i="3" l="1"/>
  <c r="I26" i="101"/>
  <c r="M87" i="102"/>
  <c r="L17" i="102"/>
  <c r="B18" i="102"/>
  <c r="F18" i="102"/>
  <c r="H18" i="102" s="1"/>
  <c r="I18" i="102" s="1"/>
  <c r="G18" i="102"/>
  <c r="I17" i="102"/>
  <c r="E27" i="101"/>
  <c r="F27" i="101" s="1"/>
  <c r="B27" i="101"/>
  <c r="B100" i="100"/>
  <c r="E100" i="100"/>
  <c r="F100" i="100" s="1"/>
  <c r="H99" i="100"/>
  <c r="I99" i="100"/>
  <c r="J99" i="102"/>
  <c r="N88" i="102"/>
  <c r="N17" i="102"/>
  <c r="O17" i="102" s="1"/>
  <c r="N87" i="102"/>
  <c r="G99" i="13"/>
  <c r="I99" i="13" s="1"/>
  <c r="H33" i="100"/>
  <c r="I33" i="100" s="1"/>
  <c r="D34" i="100"/>
  <c r="E34" i="100" s="1"/>
  <c r="E19" i="13"/>
  <c r="F19" i="13" s="1"/>
  <c r="D20" i="13" s="1"/>
  <c r="B20" i="13" s="1"/>
  <c r="D20" i="25"/>
  <c r="E20" i="25" s="1"/>
  <c r="F20" i="25" s="1"/>
  <c r="G19" i="25"/>
  <c r="I19" i="25" s="1"/>
  <c r="E20" i="33"/>
  <c r="F20" i="33" s="1"/>
  <c r="H20" i="33" s="1"/>
  <c r="B19" i="33"/>
  <c r="H19" i="33"/>
  <c r="G19" i="33"/>
  <c r="H99" i="26"/>
  <c r="M99" i="26" s="1"/>
  <c r="I20" i="98"/>
  <c r="I20" i="99"/>
  <c r="I20" i="97"/>
  <c r="B21" i="99"/>
  <c r="B21" i="97"/>
  <c r="B21" i="98"/>
  <c r="G99" i="25"/>
  <c r="I99" i="25" s="1"/>
  <c r="B101" i="98"/>
  <c r="I99" i="33"/>
  <c r="J99" i="33" s="1"/>
  <c r="J99" i="98"/>
  <c r="N99" i="98"/>
  <c r="O99" i="98" s="1"/>
  <c r="P99" i="98" s="1"/>
  <c r="B100" i="33"/>
  <c r="J99" i="99"/>
  <c r="E100" i="25"/>
  <c r="F100" i="25" s="1"/>
  <c r="D101" i="25" s="1"/>
  <c r="E101" i="25" s="1"/>
  <c r="B108" i="35"/>
  <c r="E108" i="35"/>
  <c r="F108" i="35" s="1"/>
  <c r="B109" i="35" s="1"/>
  <c r="N100" i="96"/>
  <c r="O100" i="96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F80" i="1" s="1"/>
  <c r="F82" i="1" s="1"/>
  <c r="I20" i="94"/>
  <c r="I21" i="85"/>
  <c r="I28" i="21"/>
  <c r="B101" i="95"/>
  <c r="L100" i="95"/>
  <c r="M100" i="95" s="1"/>
  <c r="J99" i="95"/>
  <c r="F100" i="33"/>
  <c r="G100" i="33" s="1"/>
  <c r="G100" i="26"/>
  <c r="H100" i="26" s="1"/>
  <c r="E101" i="26"/>
  <c r="F101" i="26" s="1"/>
  <c r="G101" i="26" s="1"/>
  <c r="I101" i="26" s="1"/>
  <c r="J109" i="71"/>
  <c r="B111" i="71"/>
  <c r="B110" i="18"/>
  <c r="K95" i="85"/>
  <c r="J99" i="93"/>
  <c r="I23" i="75"/>
  <c r="B25" i="67"/>
  <c r="B26" i="46"/>
  <c r="I30" i="27"/>
  <c r="B30" i="24"/>
  <c r="B20" i="93"/>
  <c r="O99" i="26"/>
  <c r="B21" i="94"/>
  <c r="B23" i="90"/>
  <c r="B31" i="23"/>
  <c r="B28" i="42"/>
  <c r="I27" i="58"/>
  <c r="B25" i="66"/>
  <c r="I27" i="55"/>
  <c r="B22" i="84"/>
  <c r="I24" i="65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G51" i="36"/>
  <c r="I24" i="35"/>
  <c r="N7" i="20"/>
  <c r="B26" i="57"/>
  <c r="B31" i="70"/>
  <c r="B28" i="43"/>
  <c r="B21" i="92"/>
  <c r="B20" i="26"/>
  <c r="F20" i="26"/>
  <c r="H20" i="26" s="1"/>
  <c r="I32" i="28"/>
  <c r="B29" i="19"/>
  <c r="B23" i="79"/>
  <c r="I30" i="71"/>
  <c r="B29" i="21"/>
  <c r="I21" i="87"/>
  <c r="B28" i="73"/>
  <c r="B21" i="89"/>
  <c r="B30" i="32"/>
  <c r="B26" i="54"/>
  <c r="B23" i="78"/>
  <c r="B23" i="77"/>
  <c r="B25" i="63"/>
  <c r="B24" i="68"/>
  <c r="C38" i="17"/>
  <c r="B29" i="17"/>
  <c r="I25" i="56"/>
  <c r="I22" i="88"/>
  <c r="B31" i="29"/>
  <c r="I30" i="34"/>
  <c r="I24" i="60"/>
  <c r="B29" i="41"/>
  <c r="B29" i="3"/>
  <c r="I31" i="31"/>
  <c r="I24" i="63"/>
  <c r="I30" i="30"/>
  <c r="J99" i="94"/>
  <c r="B111" i="23"/>
  <c r="B101" i="93"/>
  <c r="J108" i="18"/>
  <c r="J104" i="59"/>
  <c r="I24" i="59"/>
  <c r="N7" i="62"/>
  <c r="I29" i="18"/>
  <c r="E26" i="35"/>
  <c r="F26" i="35" s="1"/>
  <c r="H25" i="35"/>
  <c r="B26" i="35"/>
  <c r="G25" i="35"/>
  <c r="I24" i="62"/>
  <c r="B30" i="18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11" i="69"/>
  <c r="B106" i="59"/>
  <c r="F62" i="2"/>
  <c r="F65" i="2" s="1"/>
  <c r="F67" i="2" s="1"/>
  <c r="F69" i="2" s="1"/>
  <c r="B107" i="57"/>
  <c r="J108" i="21"/>
  <c r="B101" i="96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F22" i="36"/>
  <c r="F54" i="36"/>
  <c r="H99" i="13" l="1"/>
  <c r="J99" i="13" s="1"/>
  <c r="J99" i="100"/>
  <c r="O87" i="102"/>
  <c r="D28" i="101"/>
  <c r="G27" i="101"/>
  <c r="H27" i="101"/>
  <c r="I27" i="101" s="1"/>
  <c r="D19" i="102"/>
  <c r="E19" i="102"/>
  <c r="E28" i="101"/>
  <c r="F28" i="101" s="1"/>
  <c r="B28" i="101"/>
  <c r="D101" i="100"/>
  <c r="E101" i="100" s="1"/>
  <c r="G100" i="100"/>
  <c r="N89" i="102"/>
  <c r="F34" i="100"/>
  <c r="G34" i="100" s="1"/>
  <c r="B34" i="100"/>
  <c r="G19" i="13"/>
  <c r="E20" i="13"/>
  <c r="F20" i="13" s="1"/>
  <c r="G20" i="13" s="1"/>
  <c r="H19" i="13"/>
  <c r="B20" i="25"/>
  <c r="D21" i="33"/>
  <c r="E21" i="33" s="1"/>
  <c r="F21" i="33" s="1"/>
  <c r="D22" i="33" s="1"/>
  <c r="G20" i="33"/>
  <c r="I20" i="33" s="1"/>
  <c r="J99" i="26"/>
  <c r="I19" i="33"/>
  <c r="P99" i="26"/>
  <c r="H20" i="25"/>
  <c r="D21" i="25"/>
  <c r="G20" i="25"/>
  <c r="B101" i="25"/>
  <c r="H99" i="25"/>
  <c r="J99" i="25" s="1"/>
  <c r="B101" i="97"/>
  <c r="D101" i="33"/>
  <c r="B101" i="33" s="1"/>
  <c r="G100" i="25"/>
  <c r="H100" i="25" s="1"/>
  <c r="B101" i="99"/>
  <c r="L100" i="96"/>
  <c r="M100" i="96" s="1"/>
  <c r="P100" i="96" s="1"/>
  <c r="E109" i="35"/>
  <c r="F109" i="35" s="1"/>
  <c r="G109" i="35" s="1"/>
  <c r="F101" i="25"/>
  <c r="G101" i="25" s="1"/>
  <c r="H101" i="25" s="1"/>
  <c r="G108" i="35"/>
  <c r="H108" i="35" s="1"/>
  <c r="I100" i="26"/>
  <c r="J100" i="26" s="1"/>
  <c r="B105" i="65"/>
  <c r="N100" i="95"/>
  <c r="O100" i="95" s="1"/>
  <c r="P100" i="95" s="1"/>
  <c r="I20" i="93"/>
  <c r="I26" i="46"/>
  <c r="I29" i="22"/>
  <c r="J100" i="98"/>
  <c r="H101" i="26"/>
  <c r="J101" i="26" s="1"/>
  <c r="B103" i="81"/>
  <c r="J100" i="97"/>
  <c r="J106" i="56"/>
  <c r="D102" i="26"/>
  <c r="B108" i="56"/>
  <c r="I22" i="86"/>
  <c r="I24" i="68"/>
  <c r="I26" i="53"/>
  <c r="I30" i="24"/>
  <c r="I22" i="80"/>
  <c r="B24" i="82"/>
  <c r="I23" i="79"/>
  <c r="I23" i="90"/>
  <c r="B23" i="80"/>
  <c r="I21" i="94"/>
  <c r="B23" i="86"/>
  <c r="I23" i="82"/>
  <c r="G20" i="26"/>
  <c r="I20" i="26" s="1"/>
  <c r="B28" i="58"/>
  <c r="B24" i="75"/>
  <c r="B25" i="65"/>
  <c r="I22" i="91"/>
  <c r="I25" i="66"/>
  <c r="B28" i="55"/>
  <c r="I28" i="42"/>
  <c r="I28" i="39"/>
  <c r="I28" i="44"/>
  <c r="I20" i="95"/>
  <c r="I25" i="61"/>
  <c r="I22" i="81"/>
  <c r="I20" i="96"/>
  <c r="I31" i="29"/>
  <c r="I22" i="85"/>
  <c r="G22" i="36"/>
  <c r="I25" i="64"/>
  <c r="I25" i="35"/>
  <c r="B31" i="34"/>
  <c r="B31" i="30"/>
  <c r="B22" i="83"/>
  <c r="I31" i="69"/>
  <c r="I29" i="41"/>
  <c r="I21" i="89"/>
  <c r="B32" i="31"/>
  <c r="B31" i="71"/>
  <c r="B25" i="60"/>
  <c r="I25" i="59"/>
  <c r="I29" i="17"/>
  <c r="I23" i="78"/>
  <c r="I29" i="21"/>
  <c r="B28" i="45"/>
  <c r="I31" i="70"/>
  <c r="B23" i="88"/>
  <c r="B28" i="74"/>
  <c r="B26" i="56"/>
  <c r="B33" i="28"/>
  <c r="B26" i="64"/>
  <c r="I29" i="3"/>
  <c r="B32" i="69"/>
  <c r="I23" i="77"/>
  <c r="I26" i="54"/>
  <c r="I30" i="32"/>
  <c r="I29" i="19"/>
  <c r="D21" i="26"/>
  <c r="E21" i="26" s="1"/>
  <c r="F21" i="26" s="1"/>
  <c r="I21" i="92"/>
  <c r="I27" i="45"/>
  <c r="I26" i="57"/>
  <c r="L100" i="94"/>
  <c r="M100" i="94" s="1"/>
  <c r="N100" i="94"/>
  <c r="O100" i="94" s="1"/>
  <c r="B101" i="94"/>
  <c r="B109" i="41"/>
  <c r="J105" i="59"/>
  <c r="J107" i="35"/>
  <c r="B109" i="73"/>
  <c r="G54" i="36"/>
  <c r="B25" i="62"/>
  <c r="B27" i="35"/>
  <c r="H26" i="35"/>
  <c r="E27" i="35"/>
  <c r="F27" i="35" s="1"/>
  <c r="G26" i="35"/>
  <c r="B29" i="20"/>
  <c r="J110" i="23"/>
  <c r="I30" i="18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F70" i="2"/>
  <c r="F71" i="2" s="1"/>
  <c r="F56" i="2" s="1"/>
  <c r="F57" i="2" s="1"/>
  <c r="B109" i="42"/>
  <c r="B111" i="24"/>
  <c r="B110" i="21"/>
  <c r="B107" i="54"/>
  <c r="B104" i="75"/>
  <c r="H100" i="33"/>
  <c r="I100" i="33"/>
  <c r="B107" i="55"/>
  <c r="J108" i="3"/>
  <c r="B104" i="77"/>
  <c r="J111" i="28"/>
  <c r="J103" i="67"/>
  <c r="J107" i="44"/>
  <c r="B103" i="80"/>
  <c r="B104" i="76"/>
  <c r="J100" i="87"/>
  <c r="B110" i="17"/>
  <c r="J101" i="82"/>
  <c r="B103" i="83"/>
  <c r="H28" i="101" l="1"/>
  <c r="G28" i="101"/>
  <c r="D29" i="101"/>
  <c r="E29" i="101"/>
  <c r="H34" i="100"/>
  <c r="B19" i="102"/>
  <c r="F19" i="102"/>
  <c r="H19" i="102" s="1"/>
  <c r="I100" i="100"/>
  <c r="H100" i="100"/>
  <c r="B101" i="100"/>
  <c r="F101" i="100"/>
  <c r="I34" i="100"/>
  <c r="D35" i="100"/>
  <c r="E35" i="100" s="1"/>
  <c r="I19" i="13"/>
  <c r="H20" i="13"/>
  <c r="I20" i="13" s="1"/>
  <c r="D21" i="13"/>
  <c r="E21" i="13" s="1"/>
  <c r="G21" i="33"/>
  <c r="H21" i="33"/>
  <c r="B21" i="33"/>
  <c r="I20" i="25"/>
  <c r="E21" i="25"/>
  <c r="F21" i="25" s="1"/>
  <c r="B21" i="25"/>
  <c r="B22" i="97"/>
  <c r="I21" i="99"/>
  <c r="B22" i="99"/>
  <c r="I21" i="97"/>
  <c r="B22" i="98"/>
  <c r="I21" i="98"/>
  <c r="I23" i="76"/>
  <c r="D102" i="25"/>
  <c r="E102" i="25" s="1"/>
  <c r="F102" i="25" s="1"/>
  <c r="D103" i="25" s="1"/>
  <c r="E103" i="25" s="1"/>
  <c r="E101" i="33"/>
  <c r="F101" i="33" s="1"/>
  <c r="G101" i="33" s="1"/>
  <c r="I101" i="25"/>
  <c r="J101" i="25" s="1"/>
  <c r="E110" i="35"/>
  <c r="F110" i="35" s="1"/>
  <c r="G110" i="35" s="1"/>
  <c r="J100" i="96"/>
  <c r="P100" i="94"/>
  <c r="B110" i="35"/>
  <c r="I100" i="25"/>
  <c r="J100" i="25" s="1"/>
  <c r="J100" i="99"/>
  <c r="I108" i="35"/>
  <c r="J108" i="35" s="1"/>
  <c r="J100" i="93"/>
  <c r="J106" i="57"/>
  <c r="B106" i="65"/>
  <c r="J100" i="95"/>
  <c r="B111" i="18"/>
  <c r="I28" i="55"/>
  <c r="B112" i="23"/>
  <c r="B102" i="97"/>
  <c r="B102" i="98"/>
  <c r="J110" i="71"/>
  <c r="E102" i="26"/>
  <c r="F102" i="26" s="1"/>
  <c r="G102" i="26" s="1"/>
  <c r="B102" i="26"/>
  <c r="B102" i="95"/>
  <c r="B26" i="67"/>
  <c r="I25" i="67"/>
  <c r="I25" i="63"/>
  <c r="B27" i="46"/>
  <c r="B31" i="24"/>
  <c r="I31" i="27"/>
  <c r="B22" i="94"/>
  <c r="B21" i="93"/>
  <c r="J100" i="94"/>
  <c r="I22" i="83"/>
  <c r="I23" i="80"/>
  <c r="I24" i="82"/>
  <c r="B32" i="23"/>
  <c r="B23" i="91"/>
  <c r="B24" i="90"/>
  <c r="B27" i="53"/>
  <c r="I25" i="65"/>
  <c r="B26" i="66"/>
  <c r="I22" i="84"/>
  <c r="B29" i="42"/>
  <c r="B23" i="84"/>
  <c r="I26" i="72"/>
  <c r="I31" i="23"/>
  <c r="I24" i="75"/>
  <c r="I31" i="34"/>
  <c r="B21" i="96"/>
  <c r="B21" i="95"/>
  <c r="B23" i="81"/>
  <c r="B26" i="61"/>
  <c r="B24" i="76"/>
  <c r="B27" i="72"/>
  <c r="B29" i="39"/>
  <c r="B32" i="27"/>
  <c r="B29" i="44"/>
  <c r="B23" i="85"/>
  <c r="B30" i="22"/>
  <c r="B24" i="79"/>
  <c r="B30" i="17"/>
  <c r="C39" i="17"/>
  <c r="B22" i="33"/>
  <c r="D22" i="26"/>
  <c r="E22" i="26" s="1"/>
  <c r="B24" i="77"/>
  <c r="B22" i="92"/>
  <c r="B21" i="26"/>
  <c r="G21" i="26"/>
  <c r="H21" i="26"/>
  <c r="B29" i="73"/>
  <c r="I32" i="69"/>
  <c r="B32" i="29"/>
  <c r="B27" i="57"/>
  <c r="I23" i="88"/>
  <c r="B30" i="21"/>
  <c r="B31" i="32"/>
  <c r="B24" i="78"/>
  <c r="B29" i="43"/>
  <c r="B26" i="63"/>
  <c r="B30" i="3"/>
  <c r="B30" i="19"/>
  <c r="B27" i="54"/>
  <c r="B32" i="70"/>
  <c r="B22" i="89"/>
  <c r="I26" i="35"/>
  <c r="I28" i="73"/>
  <c r="B25" i="68"/>
  <c r="I28" i="74"/>
  <c r="I28" i="45"/>
  <c r="E22" i="33"/>
  <c r="F22" i="33" s="1"/>
  <c r="I28" i="43"/>
  <c r="I25" i="60"/>
  <c r="I31" i="71"/>
  <c r="I32" i="31"/>
  <c r="B30" i="41"/>
  <c r="I31" i="30"/>
  <c r="B102" i="94"/>
  <c r="B110" i="22"/>
  <c r="J101" i="89"/>
  <c r="J102" i="81"/>
  <c r="B102" i="93"/>
  <c r="B26" i="59"/>
  <c r="B31" i="18"/>
  <c r="E28" i="35"/>
  <c r="F28" i="35" s="1"/>
  <c r="B28" i="35"/>
  <c r="G27" i="35"/>
  <c r="H27" i="35"/>
  <c r="I25" i="62"/>
  <c r="B108" i="74"/>
  <c r="B102" i="92"/>
  <c r="B105" i="68"/>
  <c r="B109" i="43"/>
  <c r="B105" i="66"/>
  <c r="B106" i="61"/>
  <c r="B111" i="32"/>
  <c r="B112" i="70"/>
  <c r="B110" i="19"/>
  <c r="B102" i="88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J104" i="65"/>
  <c r="B107" i="72"/>
  <c r="B103" i="85"/>
  <c r="F59" i="2"/>
  <c r="F79" i="2" s="1"/>
  <c r="F80" i="2" s="1"/>
  <c r="F82" i="2" s="1"/>
  <c r="F76" i="2"/>
  <c r="F77" i="2" s="1"/>
  <c r="B107" i="59"/>
  <c r="B112" i="71"/>
  <c r="B108" i="57"/>
  <c r="B102" i="87"/>
  <c r="B105" i="67"/>
  <c r="I109" i="35"/>
  <c r="H109" i="35"/>
  <c r="B103" i="82"/>
  <c r="J109" i="17"/>
  <c r="J110" i="24"/>
  <c r="J106" i="54"/>
  <c r="J102" i="80"/>
  <c r="J103" i="75"/>
  <c r="B109" i="44"/>
  <c r="J106" i="55"/>
  <c r="J100" i="33"/>
  <c r="J103" i="77"/>
  <c r="B113" i="28"/>
  <c r="J103" i="76"/>
  <c r="J109" i="21"/>
  <c r="J108" i="42"/>
  <c r="B110" i="3"/>
  <c r="J102" i="83"/>
  <c r="B102" i="96"/>
  <c r="G19" i="102" l="1"/>
  <c r="I19" i="102" s="1"/>
  <c r="I28" i="101"/>
  <c r="D20" i="102"/>
  <c r="E20" i="102"/>
  <c r="F20" i="102" s="1"/>
  <c r="F29" i="101"/>
  <c r="H29" i="101" s="1"/>
  <c r="B29" i="101"/>
  <c r="D102" i="100"/>
  <c r="B102" i="100" s="1"/>
  <c r="G101" i="100"/>
  <c r="J100" i="100"/>
  <c r="F35" i="100"/>
  <c r="G35" i="100" s="1"/>
  <c r="B35" i="100"/>
  <c r="B21" i="13"/>
  <c r="F21" i="13"/>
  <c r="H21" i="13" s="1"/>
  <c r="D102" i="33"/>
  <c r="E102" i="33" s="1"/>
  <c r="F102" i="33" s="1"/>
  <c r="I21" i="33"/>
  <c r="E23" i="97"/>
  <c r="G102" i="25"/>
  <c r="I102" i="25" s="1"/>
  <c r="D23" i="97"/>
  <c r="H21" i="25"/>
  <c r="D22" i="25"/>
  <c r="G21" i="25"/>
  <c r="B102" i="25"/>
  <c r="I22" i="97"/>
  <c r="B111" i="35"/>
  <c r="I22" i="98"/>
  <c r="D23" i="99"/>
  <c r="E23" i="99"/>
  <c r="D23" i="98"/>
  <c r="E23" i="98"/>
  <c r="E111" i="35"/>
  <c r="F111" i="35" s="1"/>
  <c r="G111" i="35" s="1"/>
  <c r="J107" i="56"/>
  <c r="B102" i="99"/>
  <c r="J101" i="91"/>
  <c r="J107" i="45"/>
  <c r="J108" i="41"/>
  <c r="B110" i="73"/>
  <c r="J108" i="73"/>
  <c r="I27" i="46"/>
  <c r="H102" i="26"/>
  <c r="I102" i="26"/>
  <c r="J101" i="95"/>
  <c r="D103" i="26"/>
  <c r="J109" i="22"/>
  <c r="I26" i="67"/>
  <c r="I32" i="29"/>
  <c r="I31" i="24"/>
  <c r="B24" i="80"/>
  <c r="I23" i="86"/>
  <c r="B25" i="82"/>
  <c r="N5" i="82"/>
  <c r="I21" i="93"/>
  <c r="B24" i="86"/>
  <c r="I22" i="94"/>
  <c r="B25" i="75"/>
  <c r="I30" i="17"/>
  <c r="I24" i="79"/>
  <c r="I26" i="66"/>
  <c r="B26" i="65"/>
  <c r="B29" i="58"/>
  <c r="I23" i="91"/>
  <c r="I30" i="41"/>
  <c r="I23" i="84"/>
  <c r="I27" i="53"/>
  <c r="I24" i="90"/>
  <c r="D25" i="90"/>
  <c r="E25" i="90"/>
  <c r="I28" i="58"/>
  <c r="B29" i="55"/>
  <c r="I32" i="23"/>
  <c r="I29" i="73"/>
  <c r="I23" i="81"/>
  <c r="I30" i="22"/>
  <c r="I29" i="44"/>
  <c r="I32" i="27"/>
  <c r="I29" i="39"/>
  <c r="I27" i="72"/>
  <c r="I24" i="76"/>
  <c r="I21" i="96"/>
  <c r="I23" i="85"/>
  <c r="I26" i="61"/>
  <c r="I21" i="95"/>
  <c r="I26" i="64"/>
  <c r="B32" i="30"/>
  <c r="D23" i="33"/>
  <c r="I24" i="78"/>
  <c r="I33" i="28"/>
  <c r="B22" i="26"/>
  <c r="F22" i="26"/>
  <c r="G22" i="33"/>
  <c r="B34" i="28"/>
  <c r="B32" i="34"/>
  <c r="I27" i="35"/>
  <c r="B26" i="60"/>
  <c r="I22" i="89"/>
  <c r="I30" i="3"/>
  <c r="B24" i="88"/>
  <c r="I21" i="26"/>
  <c r="I22" i="92"/>
  <c r="B27" i="56"/>
  <c r="H22" i="33"/>
  <c r="B27" i="64"/>
  <c r="I24" i="77"/>
  <c r="B33" i="69"/>
  <c r="B29" i="74"/>
  <c r="I32" i="70"/>
  <c r="I27" i="54"/>
  <c r="B23" i="83"/>
  <c r="B33" i="31"/>
  <c r="I29" i="43"/>
  <c r="I30" i="21"/>
  <c r="I26" i="56"/>
  <c r="B32" i="71"/>
  <c r="B29" i="45"/>
  <c r="J101" i="93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J105" i="64"/>
  <c r="J111" i="69"/>
  <c r="J105" i="60"/>
  <c r="J101" i="88"/>
  <c r="J110" i="32"/>
  <c r="H28" i="35"/>
  <c r="E29" i="35"/>
  <c r="F29" i="35" s="1"/>
  <c r="G28" i="35"/>
  <c r="B29" i="35"/>
  <c r="J101" i="90"/>
  <c r="J107" i="74"/>
  <c r="I22" i="87"/>
  <c r="B26" i="62"/>
  <c r="J108" i="39"/>
  <c r="J111" i="30"/>
  <c r="I29" i="20"/>
  <c r="B30" i="20"/>
  <c r="B107" i="62"/>
  <c r="J104" i="68"/>
  <c r="J102" i="85"/>
  <c r="J111" i="70"/>
  <c r="J101" i="92"/>
  <c r="J109" i="34"/>
  <c r="B103" i="89"/>
  <c r="J105" i="63"/>
  <c r="B103" i="91"/>
  <c r="B111" i="22"/>
  <c r="J106" i="58"/>
  <c r="B109" i="45"/>
  <c r="J108" i="43"/>
  <c r="J101" i="86"/>
  <c r="J111" i="71"/>
  <c r="J110" i="18"/>
  <c r="J106" i="59"/>
  <c r="B109" i="56"/>
  <c r="B110" i="42"/>
  <c r="B105" i="77"/>
  <c r="J109" i="35"/>
  <c r="B104" i="83"/>
  <c r="J101" i="87"/>
  <c r="B108" i="54"/>
  <c r="B105" i="76"/>
  <c r="F103" i="25"/>
  <c r="B103" i="25"/>
  <c r="J104" i="67"/>
  <c r="J112" i="28"/>
  <c r="J102" i="82"/>
  <c r="J109" i="3"/>
  <c r="J101" i="96"/>
  <c r="B111" i="21"/>
  <c r="B108" i="55"/>
  <c r="I101" i="33"/>
  <c r="H101" i="33"/>
  <c r="B112" i="24"/>
  <c r="B111" i="17"/>
  <c r="B104" i="80"/>
  <c r="I110" i="35"/>
  <c r="H110" i="35"/>
  <c r="B105" i="75"/>
  <c r="J108" i="44"/>
  <c r="E102" i="100" l="1"/>
  <c r="F102" i="100" s="1"/>
  <c r="D103" i="100" s="1"/>
  <c r="G29" i="101"/>
  <c r="I29" i="101"/>
  <c r="H35" i="100"/>
  <c r="I35" i="100" s="1"/>
  <c r="D30" i="101"/>
  <c r="E30" i="101"/>
  <c r="D21" i="102"/>
  <c r="E21" i="102"/>
  <c r="B20" i="102"/>
  <c r="G20" i="102"/>
  <c r="H20" i="102"/>
  <c r="H101" i="100"/>
  <c r="I101" i="100"/>
  <c r="D36" i="100"/>
  <c r="E36" i="100" s="1"/>
  <c r="D22" i="13"/>
  <c r="G21" i="13"/>
  <c r="I21" i="13" s="1"/>
  <c r="B102" i="33"/>
  <c r="J101" i="98"/>
  <c r="B112" i="35"/>
  <c r="H102" i="25"/>
  <c r="J102" i="25" s="1"/>
  <c r="B26" i="68"/>
  <c r="F23" i="97"/>
  <c r="D24" i="97" s="1"/>
  <c r="J101" i="97"/>
  <c r="I25" i="68"/>
  <c r="B23" i="97"/>
  <c r="I21" i="25"/>
  <c r="E22" i="25"/>
  <c r="F22" i="25" s="1"/>
  <c r="B22" i="25"/>
  <c r="E112" i="35"/>
  <c r="F112" i="35" s="1"/>
  <c r="G112" i="35" s="1"/>
  <c r="F23" i="99"/>
  <c r="H23" i="99" s="1"/>
  <c r="B23" i="99"/>
  <c r="I22" i="99"/>
  <c r="F23" i="98"/>
  <c r="B23" i="98"/>
  <c r="J105" i="65"/>
  <c r="J101" i="99"/>
  <c r="J111" i="23"/>
  <c r="J102" i="26"/>
  <c r="B104" i="81"/>
  <c r="B103" i="94"/>
  <c r="B103" i="26"/>
  <c r="E103" i="26"/>
  <c r="F103" i="26" s="1"/>
  <c r="B103" i="95"/>
  <c r="B110" i="41"/>
  <c r="J101" i="94"/>
  <c r="B27" i="67"/>
  <c r="B28" i="46"/>
  <c r="I33" i="31"/>
  <c r="B32" i="24"/>
  <c r="D26" i="82"/>
  <c r="E26" i="82"/>
  <c r="B23" i="94"/>
  <c r="B22" i="93"/>
  <c r="B25" i="90"/>
  <c r="F25" i="90"/>
  <c r="H25" i="90" s="1"/>
  <c r="B28" i="53"/>
  <c r="D30" i="55"/>
  <c r="E30" i="55"/>
  <c r="B24" i="84"/>
  <c r="B24" i="91"/>
  <c r="B33" i="23"/>
  <c r="I33" i="69"/>
  <c r="I26" i="65"/>
  <c r="B27" i="66"/>
  <c r="I22" i="33"/>
  <c r="I29" i="55"/>
  <c r="I29" i="42"/>
  <c r="E30" i="58"/>
  <c r="I29" i="58"/>
  <c r="D30" i="58"/>
  <c r="B30" i="42"/>
  <c r="I25" i="75"/>
  <c r="I23" i="87"/>
  <c r="B27" i="61"/>
  <c r="B24" i="85"/>
  <c r="B30" i="39"/>
  <c r="B33" i="27"/>
  <c r="B31" i="22"/>
  <c r="I24" i="88"/>
  <c r="B30" i="44"/>
  <c r="B22" i="95"/>
  <c r="B25" i="76"/>
  <c r="B22" i="96"/>
  <c r="B24" i="81"/>
  <c r="B28" i="72"/>
  <c r="I26" i="63"/>
  <c r="I31" i="32"/>
  <c r="B30" i="73"/>
  <c r="B23" i="92"/>
  <c r="B25" i="77"/>
  <c r="C40" i="17"/>
  <c r="B25" i="78"/>
  <c r="B31" i="19"/>
  <c r="H22" i="26"/>
  <c r="D23" i="26"/>
  <c r="B32" i="32"/>
  <c r="B28" i="54"/>
  <c r="B31" i="41"/>
  <c r="I27" i="57"/>
  <c r="E25" i="88"/>
  <c r="D25" i="88"/>
  <c r="B31" i="3"/>
  <c r="I26" i="60"/>
  <c r="B23" i="33"/>
  <c r="B27" i="63"/>
  <c r="B33" i="29"/>
  <c r="I30" i="19"/>
  <c r="B23" i="89"/>
  <c r="I29" i="45"/>
  <c r="B31" i="21"/>
  <c r="D34" i="31"/>
  <c r="E34" i="31"/>
  <c r="I23" i="83"/>
  <c r="B25" i="79"/>
  <c r="I34" i="28"/>
  <c r="G22" i="26"/>
  <c r="B28" i="57"/>
  <c r="B30" i="43"/>
  <c r="B33" i="70"/>
  <c r="E23" i="33"/>
  <c r="F23" i="33" s="1"/>
  <c r="B103" i="93"/>
  <c r="J110" i="22"/>
  <c r="J109" i="73"/>
  <c r="J103" i="81"/>
  <c r="B27" i="59"/>
  <c r="I26" i="59"/>
  <c r="I31" i="18"/>
  <c r="B30" i="35"/>
  <c r="G29" i="35"/>
  <c r="E30" i="35"/>
  <c r="F30" i="35" s="1"/>
  <c r="H29" i="35"/>
  <c r="B32" i="18"/>
  <c r="I28" i="35"/>
  <c r="B113" i="30"/>
  <c r="B108" i="58"/>
  <c r="B111" i="34"/>
  <c r="B106" i="66"/>
  <c r="B112" i="32"/>
  <c r="B113" i="69"/>
  <c r="B108" i="53"/>
  <c r="B106" i="68"/>
  <c r="B104" i="85"/>
  <c r="J102" i="89"/>
  <c r="B107" i="65"/>
  <c r="B103" i="86"/>
  <c r="B105" i="78"/>
  <c r="B107" i="61"/>
  <c r="B105" i="79"/>
  <c r="B111" i="20"/>
  <c r="B108" i="72"/>
  <c r="J108" i="45"/>
  <c r="B112" i="31"/>
  <c r="B103" i="88"/>
  <c r="B113" i="29"/>
  <c r="B113" i="27"/>
  <c r="B111" i="19"/>
  <c r="B103" i="90"/>
  <c r="B110" i="39"/>
  <c r="B103" i="84"/>
  <c r="B107" i="63"/>
  <c r="B109" i="74"/>
  <c r="B107" i="60"/>
  <c r="J102" i="91"/>
  <c r="B113" i="70"/>
  <c r="B107" i="64"/>
  <c r="B103" i="92"/>
  <c r="B110" i="43"/>
  <c r="B108" i="46"/>
  <c r="B108" i="59"/>
  <c r="B113" i="23"/>
  <c r="B112" i="18"/>
  <c r="J110" i="35"/>
  <c r="B113" i="71"/>
  <c r="B109" i="57"/>
  <c r="B103" i="87"/>
  <c r="D104" i="25"/>
  <c r="G103" i="25"/>
  <c r="B110" i="44"/>
  <c r="J104" i="77"/>
  <c r="J107" i="54"/>
  <c r="J107" i="55"/>
  <c r="B111" i="3"/>
  <c r="D103" i="33"/>
  <c r="G102" i="33"/>
  <c r="B106" i="67"/>
  <c r="J102" i="93"/>
  <c r="J104" i="75"/>
  <c r="H111" i="35"/>
  <c r="I111" i="35"/>
  <c r="B103" i="96"/>
  <c r="B104" i="82"/>
  <c r="J111" i="24"/>
  <c r="B114" i="28"/>
  <c r="J104" i="76"/>
  <c r="J101" i="33"/>
  <c r="J103" i="83"/>
  <c r="J110" i="17"/>
  <c r="J110" i="21"/>
  <c r="J103" i="80"/>
  <c r="J109" i="42"/>
  <c r="G102" i="100" l="1"/>
  <c r="E103" i="100"/>
  <c r="F103" i="100" s="1"/>
  <c r="B21" i="102"/>
  <c r="F21" i="102"/>
  <c r="G21" i="102"/>
  <c r="H21" i="102"/>
  <c r="I21" i="102" s="1"/>
  <c r="B30" i="101"/>
  <c r="F30" i="101"/>
  <c r="G30" i="101" s="1"/>
  <c r="I20" i="102"/>
  <c r="I102" i="100"/>
  <c r="H102" i="100"/>
  <c r="B103" i="100"/>
  <c r="J101" i="100"/>
  <c r="F36" i="100"/>
  <c r="G36" i="100" s="1"/>
  <c r="B36" i="100"/>
  <c r="I25" i="82"/>
  <c r="N6" i="82"/>
  <c r="N7" i="82" s="1"/>
  <c r="E22" i="13"/>
  <c r="F22" i="13" s="1"/>
  <c r="B22" i="13"/>
  <c r="J108" i="56"/>
  <c r="E24" i="97"/>
  <c r="F24" i="97" s="1"/>
  <c r="D25" i="97" s="1"/>
  <c r="H23" i="97"/>
  <c r="B113" i="35"/>
  <c r="G23" i="97"/>
  <c r="E113" i="35"/>
  <c r="F113" i="35" s="1"/>
  <c r="G113" i="35" s="1"/>
  <c r="I29" i="74"/>
  <c r="H22" i="25"/>
  <c r="G22" i="25"/>
  <c r="D23" i="25"/>
  <c r="G23" i="99"/>
  <c r="I23" i="99" s="1"/>
  <c r="I28" i="72"/>
  <c r="D24" i="98"/>
  <c r="E24" i="98"/>
  <c r="H23" i="98"/>
  <c r="G23" i="98"/>
  <c r="B24" i="97"/>
  <c r="D24" i="99"/>
  <c r="E24" i="99"/>
  <c r="J102" i="94"/>
  <c r="J106" i="65"/>
  <c r="J106" i="62"/>
  <c r="J109" i="41"/>
  <c r="B105" i="81"/>
  <c r="B104" i="94"/>
  <c r="B29" i="72"/>
  <c r="I30" i="44"/>
  <c r="I32" i="30"/>
  <c r="D104" i="26"/>
  <c r="G103" i="26"/>
  <c r="J102" i="95"/>
  <c r="I24" i="80"/>
  <c r="I25" i="76"/>
  <c r="I27" i="67"/>
  <c r="E28" i="67"/>
  <c r="D28" i="67"/>
  <c r="I28" i="46"/>
  <c r="I32" i="24"/>
  <c r="I27" i="61"/>
  <c r="B26" i="82"/>
  <c r="B25" i="86"/>
  <c r="I27" i="59"/>
  <c r="I22" i="93"/>
  <c r="F26" i="82"/>
  <c r="G26" i="82" s="1"/>
  <c r="B25" i="80"/>
  <c r="I24" i="86"/>
  <c r="E28" i="66"/>
  <c r="D28" i="66"/>
  <c r="D34" i="23"/>
  <c r="E34" i="23"/>
  <c r="I27" i="63"/>
  <c r="F30" i="58"/>
  <c r="B30" i="58"/>
  <c r="B27" i="65"/>
  <c r="B26" i="75"/>
  <c r="B30" i="55"/>
  <c r="F30" i="55"/>
  <c r="H30" i="55" s="1"/>
  <c r="I28" i="54"/>
  <c r="I30" i="73"/>
  <c r="G25" i="90"/>
  <c r="I25" i="90" s="1"/>
  <c r="D26" i="90"/>
  <c r="E26" i="90"/>
  <c r="I28" i="53"/>
  <c r="I31" i="22"/>
  <c r="D25" i="91"/>
  <c r="I24" i="91"/>
  <c r="E25" i="91"/>
  <c r="I24" i="84"/>
  <c r="I23" i="89"/>
  <c r="I22" i="26"/>
  <c r="I25" i="78"/>
  <c r="I24" i="85"/>
  <c r="I22" i="96"/>
  <c r="I26" i="68"/>
  <c r="I25" i="77"/>
  <c r="I24" i="81"/>
  <c r="I22" i="95"/>
  <c r="I33" i="27"/>
  <c r="B31" i="39"/>
  <c r="I29" i="35"/>
  <c r="D24" i="33"/>
  <c r="E24" i="33" s="1"/>
  <c r="G23" i="33"/>
  <c r="H23" i="33"/>
  <c r="B33" i="34"/>
  <c r="F34" i="31"/>
  <c r="G34" i="31" s="1"/>
  <c r="B34" i="31"/>
  <c r="B27" i="60"/>
  <c r="B30" i="45"/>
  <c r="B28" i="64"/>
  <c r="I25" i="79"/>
  <c r="B24" i="83"/>
  <c r="I32" i="34"/>
  <c r="B30" i="74"/>
  <c r="I31" i="3"/>
  <c r="I27" i="56"/>
  <c r="I31" i="41"/>
  <c r="D32" i="41"/>
  <c r="E32" i="41"/>
  <c r="B27" i="68"/>
  <c r="B28" i="56"/>
  <c r="B33" i="71"/>
  <c r="B33" i="30"/>
  <c r="I31" i="19"/>
  <c r="I27" i="64"/>
  <c r="B34" i="69"/>
  <c r="B35" i="28"/>
  <c r="B31" i="43"/>
  <c r="F25" i="88"/>
  <c r="G25" i="88" s="1"/>
  <c r="B25" i="88"/>
  <c r="E23" i="26"/>
  <c r="F23" i="26" s="1"/>
  <c r="B23" i="26"/>
  <c r="I32" i="71"/>
  <c r="I23" i="92"/>
  <c r="J110" i="19"/>
  <c r="J109" i="43"/>
  <c r="J107" i="72"/>
  <c r="J106" i="64"/>
  <c r="J106" i="61"/>
  <c r="J102" i="84"/>
  <c r="J102" i="90"/>
  <c r="J105" i="68"/>
  <c r="J112" i="69"/>
  <c r="J112" i="70"/>
  <c r="J106" i="60"/>
  <c r="B27" i="62"/>
  <c r="D33" i="18"/>
  <c r="E33" i="18"/>
  <c r="I30" i="20"/>
  <c r="J112" i="27"/>
  <c r="J107" i="58"/>
  <c r="J107" i="46"/>
  <c r="J107" i="53"/>
  <c r="G30" i="35"/>
  <c r="B31" i="35"/>
  <c r="H30" i="35"/>
  <c r="E31" i="35"/>
  <c r="F31" i="35" s="1"/>
  <c r="I26" i="62"/>
  <c r="B31" i="20"/>
  <c r="J102" i="86"/>
  <c r="J112" i="29"/>
  <c r="B24" i="87"/>
  <c r="J108" i="74"/>
  <c r="J104" i="79"/>
  <c r="J102" i="92"/>
  <c r="B108" i="62"/>
  <c r="J111" i="31"/>
  <c r="J110" i="20"/>
  <c r="J104" i="78"/>
  <c r="J103" i="85"/>
  <c r="J110" i="34"/>
  <c r="J102" i="88"/>
  <c r="J105" i="66"/>
  <c r="B110" i="45"/>
  <c r="B111" i="41"/>
  <c r="J106" i="63"/>
  <c r="J109" i="39"/>
  <c r="B104" i="91"/>
  <c r="B111" i="73"/>
  <c r="B104" i="89"/>
  <c r="J111" i="32"/>
  <c r="J112" i="30"/>
  <c r="B112" i="22"/>
  <c r="J108" i="57"/>
  <c r="J107" i="59"/>
  <c r="J111" i="35"/>
  <c r="J112" i="71"/>
  <c r="B106" i="75"/>
  <c r="B103" i="33"/>
  <c r="J113" i="28"/>
  <c r="J103" i="82"/>
  <c r="B111" i="42"/>
  <c r="B109" i="55"/>
  <c r="J102" i="96"/>
  <c r="B106" i="76"/>
  <c r="B112" i="21"/>
  <c r="J105" i="67"/>
  <c r="B104" i="25"/>
  <c r="I102" i="33"/>
  <c r="H102" i="33"/>
  <c r="J109" i="44"/>
  <c r="B113" i="24"/>
  <c r="B105" i="80"/>
  <c r="H103" i="25"/>
  <c r="I103" i="25"/>
  <c r="J110" i="3"/>
  <c r="B109" i="54"/>
  <c r="J102" i="87"/>
  <c r="E103" i="33"/>
  <c r="F103" i="33" s="1"/>
  <c r="B106" i="77"/>
  <c r="B105" i="83"/>
  <c r="I112" i="35"/>
  <c r="H112" i="35"/>
  <c r="E104" i="25"/>
  <c r="F104" i="25" s="1"/>
  <c r="F74" i="36"/>
  <c r="J102" i="100" l="1"/>
  <c r="H30" i="101"/>
  <c r="I30" i="101"/>
  <c r="D31" i="101"/>
  <c r="E31" i="101"/>
  <c r="H36" i="100"/>
  <c r="I36" i="100" s="1"/>
  <c r="D22" i="102"/>
  <c r="E22" i="102"/>
  <c r="D104" i="100"/>
  <c r="E104" i="100" s="1"/>
  <c r="G103" i="100"/>
  <c r="D37" i="100"/>
  <c r="G74" i="36"/>
  <c r="D23" i="13"/>
  <c r="H22" i="13"/>
  <c r="G22" i="13"/>
  <c r="I23" i="97"/>
  <c r="B114" i="35"/>
  <c r="E114" i="35"/>
  <c r="F114" i="35" s="1"/>
  <c r="E115" i="35" s="1"/>
  <c r="F115" i="35" s="1"/>
  <c r="I22" i="25"/>
  <c r="J111" i="18"/>
  <c r="J112" i="23"/>
  <c r="E23" i="25"/>
  <c r="F23" i="25" s="1"/>
  <c r="B23" i="25"/>
  <c r="I34" i="69"/>
  <c r="I31" i="17"/>
  <c r="G24" i="97"/>
  <c r="I30" i="39"/>
  <c r="E32" i="43"/>
  <c r="I30" i="43"/>
  <c r="H24" i="97"/>
  <c r="I23" i="98"/>
  <c r="F24" i="99"/>
  <c r="G24" i="99" s="1"/>
  <c r="B24" i="99"/>
  <c r="E25" i="97"/>
  <c r="F25" i="97" s="1"/>
  <c r="B25" i="97"/>
  <c r="F24" i="98"/>
  <c r="G24" i="98" s="1"/>
  <c r="B24" i="98"/>
  <c r="I30" i="42"/>
  <c r="I31" i="21"/>
  <c r="D33" i="3"/>
  <c r="B104" i="26"/>
  <c r="E104" i="26"/>
  <c r="F104" i="26" s="1"/>
  <c r="H103" i="26"/>
  <c r="I103" i="26"/>
  <c r="B28" i="67"/>
  <c r="F28" i="67"/>
  <c r="G28" i="67" s="1"/>
  <c r="I27" i="65"/>
  <c r="B29" i="46"/>
  <c r="D32" i="43"/>
  <c r="B32" i="43" s="1"/>
  <c r="D32" i="42"/>
  <c r="B33" i="24"/>
  <c r="D26" i="80"/>
  <c r="E26" i="80"/>
  <c r="B24" i="94"/>
  <c r="D27" i="82"/>
  <c r="E27" i="82"/>
  <c r="H26" i="82"/>
  <c r="I26" i="82" s="1"/>
  <c r="B23" i="93"/>
  <c r="I33" i="30"/>
  <c r="D26" i="86"/>
  <c r="E26" i="86"/>
  <c r="I23" i="94"/>
  <c r="B25" i="91"/>
  <c r="F25" i="91"/>
  <c r="H25" i="91" s="1"/>
  <c r="I31" i="20"/>
  <c r="I28" i="64"/>
  <c r="I27" i="66"/>
  <c r="D27" i="75"/>
  <c r="E27" i="75"/>
  <c r="I33" i="23"/>
  <c r="B29" i="53"/>
  <c r="H25" i="88"/>
  <c r="I25" i="88" s="1"/>
  <c r="I27" i="60"/>
  <c r="G30" i="58"/>
  <c r="E31" i="58"/>
  <c r="H30" i="58"/>
  <c r="D31" i="58"/>
  <c r="F34" i="23"/>
  <c r="B34" i="23"/>
  <c r="B31" i="42"/>
  <c r="E24" i="95"/>
  <c r="B25" i="84"/>
  <c r="B26" i="90"/>
  <c r="F26" i="90"/>
  <c r="G26" i="90" s="1"/>
  <c r="G30" i="55"/>
  <c r="I30" i="55" s="1"/>
  <c r="E31" i="55"/>
  <c r="D31" i="55"/>
  <c r="E28" i="65"/>
  <c r="D28" i="65"/>
  <c r="F28" i="66"/>
  <c r="B28" i="66"/>
  <c r="B34" i="27"/>
  <c r="B32" i="22"/>
  <c r="B25" i="85"/>
  <c r="H34" i="31"/>
  <c r="I34" i="31" s="1"/>
  <c r="D32" i="39"/>
  <c r="E32" i="39"/>
  <c r="B23" i="95"/>
  <c r="B23" i="96"/>
  <c r="B28" i="61"/>
  <c r="I24" i="83"/>
  <c r="B25" i="81"/>
  <c r="B31" i="44"/>
  <c r="I31" i="39"/>
  <c r="B26" i="76"/>
  <c r="I23" i="33"/>
  <c r="B32" i="41"/>
  <c r="F32" i="41"/>
  <c r="G32" i="41" s="1"/>
  <c r="C41" i="17"/>
  <c r="B32" i="17"/>
  <c r="B34" i="29"/>
  <c r="G23" i="26"/>
  <c r="H23" i="26"/>
  <c r="D24" i="26"/>
  <c r="E24" i="26" s="1"/>
  <c r="D36" i="28"/>
  <c r="E36" i="28"/>
  <c r="B32" i="19"/>
  <c r="D34" i="71"/>
  <c r="E34" i="71"/>
  <c r="D28" i="68"/>
  <c r="E28" i="68"/>
  <c r="B29" i="57"/>
  <c r="B33" i="32"/>
  <c r="E34" i="34"/>
  <c r="D34" i="34"/>
  <c r="E31" i="45"/>
  <c r="D31" i="45"/>
  <c r="B34" i="70"/>
  <c r="B26" i="77"/>
  <c r="B24" i="92"/>
  <c r="B26" i="78"/>
  <c r="I28" i="57"/>
  <c r="B29" i="54"/>
  <c r="B32" i="21"/>
  <c r="D35" i="69"/>
  <c r="E35" i="69"/>
  <c r="B31" i="73"/>
  <c r="I32" i="32"/>
  <c r="E26" i="88"/>
  <c r="D26" i="88"/>
  <c r="B28" i="63"/>
  <c r="B24" i="89"/>
  <c r="I33" i="71"/>
  <c r="I28" i="56"/>
  <c r="I27" i="68"/>
  <c r="B32" i="3"/>
  <c r="B26" i="79"/>
  <c r="I33" i="70"/>
  <c r="E29" i="64"/>
  <c r="D29" i="64"/>
  <c r="I33" i="29"/>
  <c r="E35" i="31"/>
  <c r="D35" i="31"/>
  <c r="B24" i="33"/>
  <c r="F24" i="33"/>
  <c r="D25" i="87"/>
  <c r="E25" i="87"/>
  <c r="J103" i="89"/>
  <c r="J104" i="81"/>
  <c r="E32" i="35"/>
  <c r="F32" i="35" s="1"/>
  <c r="G31" i="35"/>
  <c r="H31" i="35"/>
  <c r="B32" i="35"/>
  <c r="B28" i="59"/>
  <c r="I30" i="35"/>
  <c r="B33" i="18"/>
  <c r="F33" i="18"/>
  <c r="G33" i="18" s="1"/>
  <c r="I32" i="18"/>
  <c r="J107" i="62"/>
  <c r="J103" i="91"/>
  <c r="B112" i="34"/>
  <c r="B113" i="31"/>
  <c r="B105" i="85"/>
  <c r="B112" i="19"/>
  <c r="B108" i="64"/>
  <c r="B104" i="90"/>
  <c r="B104" i="86"/>
  <c r="B111" i="43"/>
  <c r="B104" i="88"/>
  <c r="B114" i="27"/>
  <c r="B114" i="30"/>
  <c r="B108" i="61"/>
  <c r="B111" i="39"/>
  <c r="B109" i="53"/>
  <c r="B109" i="72"/>
  <c r="J109" i="45"/>
  <c r="J111" i="22"/>
  <c r="B106" i="78"/>
  <c r="B108" i="63"/>
  <c r="J110" i="41"/>
  <c r="B113" i="32"/>
  <c r="B114" i="70"/>
  <c r="B107" i="66"/>
  <c r="B112" i="20"/>
  <c r="B110" i="74"/>
  <c r="B104" i="84"/>
  <c r="B109" i="46"/>
  <c r="B114" i="69"/>
  <c r="B107" i="68"/>
  <c r="B106" i="79"/>
  <c r="B114" i="29"/>
  <c r="B104" i="92"/>
  <c r="B109" i="58"/>
  <c r="B108" i="60"/>
  <c r="J103" i="25"/>
  <c r="J105" i="76"/>
  <c r="B111" i="44"/>
  <c r="D105" i="25"/>
  <c r="G104" i="25"/>
  <c r="J110" i="42"/>
  <c r="J112" i="24"/>
  <c r="J102" i="33"/>
  <c r="J112" i="35"/>
  <c r="B107" i="67"/>
  <c r="B115" i="28"/>
  <c r="J104" i="80"/>
  <c r="J111" i="17"/>
  <c r="J105" i="75"/>
  <c r="G103" i="33"/>
  <c r="D104" i="33"/>
  <c r="E104" i="33" s="1"/>
  <c r="J111" i="21"/>
  <c r="J108" i="54"/>
  <c r="B104" i="87"/>
  <c r="J105" i="77"/>
  <c r="I113" i="35"/>
  <c r="H113" i="35"/>
  <c r="J104" i="83"/>
  <c r="J108" i="55"/>
  <c r="B112" i="3"/>
  <c r="B105" i="82"/>
  <c r="B22" i="102" l="1"/>
  <c r="F22" i="102"/>
  <c r="G22" i="102"/>
  <c r="H22" i="102"/>
  <c r="I22" i="102" s="1"/>
  <c r="B31" i="101"/>
  <c r="F31" i="101"/>
  <c r="G31" i="101" s="1"/>
  <c r="H31" i="101"/>
  <c r="H103" i="100"/>
  <c r="I103" i="100"/>
  <c r="F104" i="100"/>
  <c r="B104" i="100"/>
  <c r="B37" i="100"/>
  <c r="E37" i="100"/>
  <c r="F37" i="100" s="1"/>
  <c r="I22" i="13"/>
  <c r="E23" i="13"/>
  <c r="F23" i="13" s="1"/>
  <c r="B23" i="13"/>
  <c r="B115" i="35"/>
  <c r="G114" i="35"/>
  <c r="I114" i="35" s="1"/>
  <c r="E30" i="72"/>
  <c r="D30" i="72"/>
  <c r="B30" i="72" s="1"/>
  <c r="I25" i="80"/>
  <c r="I29" i="72"/>
  <c r="J110" i="73"/>
  <c r="H23" i="25"/>
  <c r="G23" i="25"/>
  <c r="D24" i="25"/>
  <c r="I31" i="43"/>
  <c r="H24" i="99"/>
  <c r="I24" i="99" s="1"/>
  <c r="I24" i="97"/>
  <c r="D26" i="97"/>
  <c r="B26" i="97" s="1"/>
  <c r="G25" i="97"/>
  <c r="E32" i="42"/>
  <c r="F32" i="42" s="1"/>
  <c r="G32" i="42" s="1"/>
  <c r="E33" i="3"/>
  <c r="F33" i="3" s="1"/>
  <c r="H33" i="3" s="1"/>
  <c r="F32" i="43"/>
  <c r="G32" i="43" s="1"/>
  <c r="D25" i="98"/>
  <c r="E25" i="98"/>
  <c r="E26" i="97"/>
  <c r="H24" i="98"/>
  <c r="H25" i="97"/>
  <c r="D25" i="99"/>
  <c r="E25" i="99"/>
  <c r="G25" i="91"/>
  <c r="I25" i="91" s="1"/>
  <c r="B31" i="74"/>
  <c r="I30" i="74"/>
  <c r="I33" i="24"/>
  <c r="I29" i="46"/>
  <c r="I31" i="44"/>
  <c r="E33" i="19"/>
  <c r="J103" i="26"/>
  <c r="D105" i="26"/>
  <c r="G104" i="26"/>
  <c r="H26" i="90"/>
  <c r="I26" i="90" s="1"/>
  <c r="I24" i="94"/>
  <c r="I23" i="93"/>
  <c r="I26" i="79"/>
  <c r="I26" i="75"/>
  <c r="H28" i="67"/>
  <c r="I28" i="67" s="1"/>
  <c r="D29" i="67"/>
  <c r="E29" i="67"/>
  <c r="I30" i="58"/>
  <c r="D30" i="46"/>
  <c r="E30" i="46"/>
  <c r="I34" i="29"/>
  <c r="E34" i="24"/>
  <c r="D34" i="24"/>
  <c r="D33" i="19"/>
  <c r="I32" i="19"/>
  <c r="H33" i="18"/>
  <c r="I33" i="18" s="1"/>
  <c r="I25" i="84"/>
  <c r="B26" i="86"/>
  <c r="F26" i="86"/>
  <c r="H26" i="86" s="1"/>
  <c r="B26" i="80"/>
  <c r="F26" i="80"/>
  <c r="H26" i="80" s="1"/>
  <c r="D24" i="93"/>
  <c r="E24" i="93"/>
  <c r="F27" i="82"/>
  <c r="G27" i="82" s="1"/>
  <c r="B27" i="82"/>
  <c r="D25" i="94"/>
  <c r="E25" i="94"/>
  <c r="I25" i="81"/>
  <c r="I25" i="86"/>
  <c r="E35" i="23"/>
  <c r="D35" i="23"/>
  <c r="G28" i="66"/>
  <c r="E29" i="66"/>
  <c r="D29" i="66"/>
  <c r="F31" i="55"/>
  <c r="G31" i="55" s="1"/>
  <c r="B31" i="55"/>
  <c r="G34" i="23"/>
  <c r="B27" i="75"/>
  <c r="F27" i="75"/>
  <c r="H27" i="75" s="1"/>
  <c r="I32" i="21"/>
  <c r="I32" i="22"/>
  <c r="D24" i="95"/>
  <c r="B24" i="95" s="1"/>
  <c r="B28" i="65"/>
  <c r="F28" i="65"/>
  <c r="H28" i="65" s="1"/>
  <c r="D27" i="90"/>
  <c r="E27" i="90"/>
  <c r="H34" i="23"/>
  <c r="D26" i="91"/>
  <c r="E26" i="91"/>
  <c r="B32" i="42"/>
  <c r="H28" i="66"/>
  <c r="D26" i="84"/>
  <c r="E26" i="84"/>
  <c r="F31" i="58"/>
  <c r="B31" i="58"/>
  <c r="I29" i="53"/>
  <c r="D30" i="53"/>
  <c r="E30" i="53"/>
  <c r="E27" i="76"/>
  <c r="D27" i="76"/>
  <c r="I34" i="70"/>
  <c r="D29" i="61"/>
  <c r="E29" i="61"/>
  <c r="I23" i="96"/>
  <c r="E24" i="96"/>
  <c r="D24" i="96"/>
  <c r="E35" i="27"/>
  <c r="D35" i="27"/>
  <c r="I29" i="57"/>
  <c r="D26" i="81"/>
  <c r="E26" i="81"/>
  <c r="E32" i="44"/>
  <c r="D32" i="44"/>
  <c r="I28" i="61"/>
  <c r="F32" i="39"/>
  <c r="G32" i="39" s="1"/>
  <c r="B32" i="39"/>
  <c r="I25" i="85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I24" i="89"/>
  <c r="D25" i="89"/>
  <c r="E25" i="89"/>
  <c r="B26" i="88"/>
  <c r="D33" i="21"/>
  <c r="E33" i="21"/>
  <c r="D34" i="32"/>
  <c r="E34" i="32"/>
  <c r="I26" i="77"/>
  <c r="D27" i="77"/>
  <c r="E27" i="77"/>
  <c r="D35" i="29"/>
  <c r="E35" i="29"/>
  <c r="D33" i="41"/>
  <c r="E33" i="41"/>
  <c r="B35" i="31"/>
  <c r="F35" i="31"/>
  <c r="E29" i="63"/>
  <c r="D29" i="63"/>
  <c r="E32" i="73"/>
  <c r="D32" i="73"/>
  <c r="D27" i="78"/>
  <c r="E27" i="78"/>
  <c r="E25" i="92"/>
  <c r="D25" i="92"/>
  <c r="D32" i="74"/>
  <c r="E32" i="74"/>
  <c r="B34" i="71"/>
  <c r="F34" i="71"/>
  <c r="G34" i="71" s="1"/>
  <c r="H24" i="33"/>
  <c r="F26" i="88"/>
  <c r="H26" i="88" s="1"/>
  <c r="B29" i="56"/>
  <c r="B24" i="26"/>
  <c r="F24" i="26"/>
  <c r="B33" i="3"/>
  <c r="I31" i="35"/>
  <c r="G24" i="33"/>
  <c r="D27" i="79"/>
  <c r="E27" i="79"/>
  <c r="B34" i="30"/>
  <c r="I28" i="63"/>
  <c r="I29" i="54"/>
  <c r="E30" i="54"/>
  <c r="D30" i="54"/>
  <c r="B28" i="60"/>
  <c r="B25" i="83"/>
  <c r="I26" i="78"/>
  <c r="D35" i="70"/>
  <c r="E35" i="70"/>
  <c r="F34" i="34"/>
  <c r="B34" i="34"/>
  <c r="E30" i="57"/>
  <c r="D30" i="57"/>
  <c r="I31" i="74"/>
  <c r="I23" i="26"/>
  <c r="H32" i="41"/>
  <c r="I32" i="41" s="1"/>
  <c r="J111" i="20"/>
  <c r="J106" i="66"/>
  <c r="J113" i="70"/>
  <c r="J103" i="90"/>
  <c r="J104" i="85"/>
  <c r="I27" i="62"/>
  <c r="I24" i="87"/>
  <c r="B32" i="20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1" i="19"/>
  <c r="J112" i="31"/>
  <c r="J103" i="92"/>
  <c r="J113" i="29"/>
  <c r="J108" i="72"/>
  <c r="J112" i="32"/>
  <c r="D34" i="18"/>
  <c r="E34" i="18"/>
  <c r="I28" i="59"/>
  <c r="J108" i="46"/>
  <c r="J109" i="74"/>
  <c r="J107" i="61"/>
  <c r="J106" i="68"/>
  <c r="J107" i="63"/>
  <c r="J113" i="30"/>
  <c r="J103" i="88"/>
  <c r="J113" i="69"/>
  <c r="J111" i="34"/>
  <c r="J110" i="43"/>
  <c r="J105" i="78"/>
  <c r="J103" i="84"/>
  <c r="J108" i="58"/>
  <c r="J105" i="79"/>
  <c r="J107" i="60"/>
  <c r="J113" i="27"/>
  <c r="J104" i="82"/>
  <c r="B105" i="25"/>
  <c r="B116" i="35"/>
  <c r="G115" i="35"/>
  <c r="E116" i="35"/>
  <c r="F116" i="35" s="1"/>
  <c r="J106" i="67"/>
  <c r="J113" i="35"/>
  <c r="B104" i="33"/>
  <c r="F104" i="33"/>
  <c r="J110" i="44"/>
  <c r="J103" i="87"/>
  <c r="E105" i="25"/>
  <c r="F105" i="25" s="1"/>
  <c r="H103" i="33"/>
  <c r="I103" i="33"/>
  <c r="J114" i="28"/>
  <c r="J111" i="3"/>
  <c r="I104" i="25"/>
  <c r="H104" i="25"/>
  <c r="J103" i="100" l="1"/>
  <c r="I31" i="101"/>
  <c r="D32" i="101"/>
  <c r="E32" i="101"/>
  <c r="D23" i="102"/>
  <c r="E23" i="102"/>
  <c r="D105" i="100"/>
  <c r="B105" i="100" s="1"/>
  <c r="G104" i="100"/>
  <c r="D38" i="100"/>
  <c r="E38" i="100" s="1"/>
  <c r="G37" i="100"/>
  <c r="H37" i="100"/>
  <c r="H114" i="35"/>
  <c r="H23" i="13"/>
  <c r="G23" i="13"/>
  <c r="D24" i="13"/>
  <c r="F30" i="72"/>
  <c r="D31" i="72" s="1"/>
  <c r="J103" i="94"/>
  <c r="E33" i="43"/>
  <c r="I32" i="3"/>
  <c r="I23" i="25"/>
  <c r="E24" i="25"/>
  <c r="F24" i="25" s="1"/>
  <c r="G24" i="25" s="1"/>
  <c r="B24" i="25"/>
  <c r="F26" i="97"/>
  <c r="G26" i="97" s="1"/>
  <c r="F33" i="19"/>
  <c r="H33" i="19" s="1"/>
  <c r="I31" i="42"/>
  <c r="H32" i="43"/>
  <c r="I32" i="43" s="1"/>
  <c r="D33" i="43"/>
  <c r="B33" i="43" s="1"/>
  <c r="I28" i="66"/>
  <c r="F25" i="99"/>
  <c r="D26" i="99" s="1"/>
  <c r="B25" i="99"/>
  <c r="I25" i="97"/>
  <c r="F25" i="98"/>
  <c r="G25" i="98" s="1"/>
  <c r="B25" i="98"/>
  <c r="I24" i="98"/>
  <c r="G26" i="80"/>
  <c r="I26" i="80" s="1"/>
  <c r="I32" i="17"/>
  <c r="B33" i="19"/>
  <c r="I104" i="26"/>
  <c r="H104" i="26"/>
  <c r="B105" i="26"/>
  <c r="E105" i="26"/>
  <c r="F105" i="26" s="1"/>
  <c r="I23" i="95"/>
  <c r="I25" i="83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7" i="82"/>
  <c r="I27" i="82" s="1"/>
  <c r="D27" i="80"/>
  <c r="E27" i="80"/>
  <c r="G31" i="58"/>
  <c r="D32" i="58"/>
  <c r="E32" i="58"/>
  <c r="G33" i="3"/>
  <c r="I33" i="3" s="1"/>
  <c r="H32" i="42"/>
  <c r="I32" i="42" s="1"/>
  <c r="D33" i="42"/>
  <c r="E33" i="42"/>
  <c r="F26" i="91"/>
  <c r="H26" i="91" s="1"/>
  <c r="B26" i="91"/>
  <c r="B27" i="90"/>
  <c r="F27" i="90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I26" i="76"/>
  <c r="B26" i="85"/>
  <c r="H32" i="39"/>
  <c r="I32" i="39" s="1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G34" i="34"/>
  <c r="D26" i="83"/>
  <c r="E26" i="83"/>
  <c r="I28" i="60"/>
  <c r="D29" i="60"/>
  <c r="E29" i="60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C42" i="17"/>
  <c r="B33" i="17"/>
  <c r="F33" i="17"/>
  <c r="H33" i="17" s="1"/>
  <c r="H34" i="34"/>
  <c r="F27" i="79"/>
  <c r="H27" i="79" s="1"/>
  <c r="B27" i="79"/>
  <c r="D34" i="3"/>
  <c r="E34" i="3"/>
  <c r="I29" i="56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I32" i="35"/>
  <c r="B29" i="59"/>
  <c r="F29" i="59"/>
  <c r="H29" i="59" s="1"/>
  <c r="I32" i="20"/>
  <c r="B34" i="18"/>
  <c r="F34" i="18"/>
  <c r="G34" i="18" s="1"/>
  <c r="D26" i="87"/>
  <c r="E26" i="87"/>
  <c r="D33" i="20"/>
  <c r="E33" i="20"/>
  <c r="H33" i="35"/>
  <c r="N6" i="35" s="1"/>
  <c r="G33" i="35"/>
  <c r="N5" i="35" s="1"/>
  <c r="E34" i="35"/>
  <c r="F34" i="35" s="1"/>
  <c r="B34" i="35"/>
  <c r="E29" i="62"/>
  <c r="D29" i="62"/>
  <c r="B105" i="86"/>
  <c r="B111" i="74"/>
  <c r="D106" i="25"/>
  <c r="G105" i="25"/>
  <c r="I115" i="35"/>
  <c r="N88" i="35" s="1"/>
  <c r="N89" i="35" s="1"/>
  <c r="H115" i="35"/>
  <c r="D105" i="33"/>
  <c r="E105" i="33" s="1"/>
  <c r="G104" i="33"/>
  <c r="J104" i="25"/>
  <c r="J103" i="33"/>
  <c r="E117" i="35"/>
  <c r="F117" i="35" s="1"/>
  <c r="B117" i="35"/>
  <c r="G116" i="35"/>
  <c r="E105" i="100" l="1"/>
  <c r="F105" i="100" s="1"/>
  <c r="B23" i="102"/>
  <c r="F23" i="102"/>
  <c r="G23" i="102"/>
  <c r="H23" i="102"/>
  <c r="I23" i="102" s="1"/>
  <c r="B32" i="101"/>
  <c r="F32" i="101"/>
  <c r="D33" i="101" s="1"/>
  <c r="I37" i="100"/>
  <c r="D106" i="100"/>
  <c r="G105" i="100"/>
  <c r="I104" i="100"/>
  <c r="H104" i="100"/>
  <c r="N7" i="35"/>
  <c r="F38" i="100"/>
  <c r="H38" i="100" s="1"/>
  <c r="B38" i="100"/>
  <c r="J114" i="35"/>
  <c r="M88" i="35"/>
  <c r="H30" i="72"/>
  <c r="G30" i="72"/>
  <c r="E31" i="72"/>
  <c r="F31" i="72" s="1"/>
  <c r="I23" i="13"/>
  <c r="E24" i="13"/>
  <c r="F24" i="13" s="1"/>
  <c r="B24" i="13"/>
  <c r="G33" i="19"/>
  <c r="I33" i="19" s="1"/>
  <c r="F33" i="43"/>
  <c r="G33" i="43" s="1"/>
  <c r="D27" i="97"/>
  <c r="B27" i="97" s="1"/>
  <c r="E34" i="19"/>
  <c r="D34" i="19"/>
  <c r="H26" i="97"/>
  <c r="I26" i="97" s="1"/>
  <c r="E27" i="97"/>
  <c r="H24" i="25"/>
  <c r="I24" i="25" s="1"/>
  <c r="E25" i="95"/>
  <c r="D25" i="25"/>
  <c r="E25" i="25" s="1"/>
  <c r="F25" i="25" s="1"/>
  <c r="D26" i="25" s="1"/>
  <c r="B26" i="25" s="1"/>
  <c r="D25" i="95"/>
  <c r="B25" i="95" s="1"/>
  <c r="H25" i="99"/>
  <c r="H25" i="98"/>
  <c r="I25" i="98" s="1"/>
  <c r="G25" i="99"/>
  <c r="D26" i="98"/>
  <c r="E26" i="98"/>
  <c r="E26" i="99"/>
  <c r="F26" i="99" s="1"/>
  <c r="B26" i="99"/>
  <c r="G24" i="95"/>
  <c r="I24" i="95" s="1"/>
  <c r="H26" i="85"/>
  <c r="G26" i="85"/>
  <c r="H30" i="46"/>
  <c r="I30" i="46" s="1"/>
  <c r="G34" i="32"/>
  <c r="I34" i="32" s="1"/>
  <c r="D106" i="26"/>
  <c r="G105" i="26"/>
  <c r="J104" i="26"/>
  <c r="D27" i="85"/>
  <c r="F27" i="85" s="1"/>
  <c r="F27" i="80"/>
  <c r="H27" i="80" s="1"/>
  <c r="G27" i="77"/>
  <c r="I27" i="77" s="1"/>
  <c r="G32" i="74"/>
  <c r="I32" i="74" s="1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I33" i="21" s="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G26" i="8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E34" i="22"/>
  <c r="D34" i="22"/>
  <c r="E25" i="96"/>
  <c r="D25" i="96"/>
  <c r="F33" i="39"/>
  <c r="G33" i="39" s="1"/>
  <c r="B33" i="39"/>
  <c r="G27" i="76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G25" i="89"/>
  <c r="I25" i="89" s="1"/>
  <c r="E33" i="73"/>
  <c r="D33" i="73"/>
  <c r="F27" i="88"/>
  <c r="H27" i="88" s="1"/>
  <c r="B27" i="88"/>
  <c r="D31" i="57"/>
  <c r="E31" i="57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12" i="34"/>
  <c r="E35" i="35"/>
  <c r="F35" i="35" s="1"/>
  <c r="B35" i="35"/>
  <c r="G34" i="35"/>
  <c r="H34" i="35"/>
  <c r="B33" i="20"/>
  <c r="F33" i="20"/>
  <c r="G33" i="20" s="1"/>
  <c r="B29" i="62"/>
  <c r="F29" i="62"/>
  <c r="H29" i="62" s="1"/>
  <c r="J104" i="86"/>
  <c r="J110" i="74"/>
  <c r="I33" i="35"/>
  <c r="B26" i="87"/>
  <c r="F26" i="87"/>
  <c r="G26" i="87" s="1"/>
  <c r="D35" i="18"/>
  <c r="E35" i="18"/>
  <c r="E30" i="59"/>
  <c r="D30" i="59"/>
  <c r="G117" i="35"/>
  <c r="E118" i="35"/>
  <c r="F118" i="35" s="1"/>
  <c r="B118" i="35"/>
  <c r="H104" i="33"/>
  <c r="I104" i="33"/>
  <c r="I105" i="25"/>
  <c r="H105" i="25"/>
  <c r="B106" i="25"/>
  <c r="H116" i="35"/>
  <c r="I116" i="35"/>
  <c r="F105" i="33"/>
  <c r="B105" i="33"/>
  <c r="J115" i="35"/>
  <c r="E106" i="25"/>
  <c r="F106" i="25" s="1"/>
  <c r="F37" i="36"/>
  <c r="H32" i="101" l="1"/>
  <c r="G38" i="100"/>
  <c r="G32" i="101"/>
  <c r="E33" i="101"/>
  <c r="F33" i="101"/>
  <c r="H33" i="101" s="1"/>
  <c r="B33" i="101"/>
  <c r="D24" i="102"/>
  <c r="E24" i="102"/>
  <c r="I105" i="100"/>
  <c r="H105" i="100"/>
  <c r="B106" i="100"/>
  <c r="J104" i="100"/>
  <c r="E106" i="100"/>
  <c r="F106" i="100" s="1"/>
  <c r="G37" i="36"/>
  <c r="I38" i="100"/>
  <c r="D39" i="100"/>
  <c r="E39" i="100" s="1"/>
  <c r="M89" i="35"/>
  <c r="O88" i="35"/>
  <c r="O89" i="35" s="1"/>
  <c r="I30" i="72"/>
  <c r="D34" i="43"/>
  <c r="B34" i="43" s="1"/>
  <c r="H33" i="43"/>
  <c r="I33" i="43" s="1"/>
  <c r="G24" i="13"/>
  <c r="H24" i="13"/>
  <c r="D25" i="13"/>
  <c r="E34" i="43"/>
  <c r="F27" i="97"/>
  <c r="D28" i="97" s="1"/>
  <c r="B28" i="97" s="1"/>
  <c r="F34" i="19"/>
  <c r="G34" i="19" s="1"/>
  <c r="B34" i="19"/>
  <c r="F25" i="95"/>
  <c r="G25" i="95" s="1"/>
  <c r="E26" i="25"/>
  <c r="F26" i="25" s="1"/>
  <c r="D27" i="25" s="1"/>
  <c r="B25" i="25"/>
  <c r="G25" i="25"/>
  <c r="H25" i="25"/>
  <c r="I25" i="99"/>
  <c r="I26" i="85"/>
  <c r="D27" i="99"/>
  <c r="G26" i="99"/>
  <c r="H26" i="99"/>
  <c r="B26" i="98"/>
  <c r="F26" i="98"/>
  <c r="H26" i="98" s="1"/>
  <c r="D28" i="80"/>
  <c r="B28" i="80" s="1"/>
  <c r="B27" i="85"/>
  <c r="E28" i="80"/>
  <c r="G27" i="80"/>
  <c r="I27" i="80" s="1"/>
  <c r="H105" i="26"/>
  <c r="I105" i="26"/>
  <c r="B106" i="26"/>
  <c r="E106" i="26"/>
  <c r="F106" i="26" s="1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I27" i="76"/>
  <c r="H27" i="85"/>
  <c r="I35" i="70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B26" i="92"/>
  <c r="D37" i="31"/>
  <c r="E37" i="31"/>
  <c r="D38" i="28"/>
  <c r="E38" i="28" s="1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17"/>
  <c r="G34" i="17" s="1"/>
  <c r="C43" i="17"/>
  <c r="B34" i="17"/>
  <c r="E30" i="68"/>
  <c r="D30" i="68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G29" i="62"/>
  <c r="I29" i="62" s="1"/>
  <c r="E34" i="20"/>
  <c r="D34" i="20"/>
  <c r="J116" i="35"/>
  <c r="J104" i="33"/>
  <c r="E119" i="35"/>
  <c r="F119" i="35" s="1"/>
  <c r="B119" i="35"/>
  <c r="G118" i="35"/>
  <c r="J105" i="25"/>
  <c r="H117" i="35"/>
  <c r="I117" i="35"/>
  <c r="D107" i="25"/>
  <c r="E107" i="25" s="1"/>
  <c r="G106" i="25"/>
  <c r="G105" i="33"/>
  <c r="D106" i="33"/>
  <c r="E106" i="33" s="1"/>
  <c r="I37" i="36"/>
  <c r="B24" i="102" l="1"/>
  <c r="G33" i="101"/>
  <c r="I33" i="101" s="1"/>
  <c r="D34" i="101"/>
  <c r="E34" i="101"/>
  <c r="F24" i="102"/>
  <c r="I32" i="101"/>
  <c r="G106" i="100"/>
  <c r="D107" i="100"/>
  <c r="E107" i="100" s="1"/>
  <c r="J105" i="100"/>
  <c r="B39" i="100"/>
  <c r="F39" i="100"/>
  <c r="G39" i="100" s="1"/>
  <c r="F34" i="43"/>
  <c r="G34" i="43" s="1"/>
  <c r="E28" i="97"/>
  <c r="F28" i="97" s="1"/>
  <c r="D29" i="97" s="1"/>
  <c r="I24" i="13"/>
  <c r="B25" i="13"/>
  <c r="E25" i="13"/>
  <c r="F25" i="13" s="1"/>
  <c r="H27" i="97"/>
  <c r="G27" i="97"/>
  <c r="H34" i="19"/>
  <c r="I34" i="19" s="1"/>
  <c r="E35" i="19"/>
  <c r="I36" i="69"/>
  <c r="D35" i="19"/>
  <c r="B35" i="19" s="1"/>
  <c r="H26" i="25"/>
  <c r="G26" i="25"/>
  <c r="H25" i="95"/>
  <c r="I25" i="95" s="1"/>
  <c r="E26" i="95"/>
  <c r="D26" i="95"/>
  <c r="B26" i="95" s="1"/>
  <c r="I25" i="25"/>
  <c r="G26" i="98"/>
  <c r="I26" i="98" s="1"/>
  <c r="F28" i="80"/>
  <c r="E29" i="80" s="1"/>
  <c r="I26" i="99"/>
  <c r="D27" i="98"/>
  <c r="E27" i="98"/>
  <c r="E27" i="99"/>
  <c r="F27" i="99" s="1"/>
  <c r="D28" i="99" s="1"/>
  <c r="B27" i="99"/>
  <c r="I35" i="35"/>
  <c r="H30" i="67"/>
  <c r="I30" i="67" s="1"/>
  <c r="H30" i="59"/>
  <c r="I30" i="59" s="1"/>
  <c r="G35" i="18"/>
  <c r="I35" i="18" s="1"/>
  <c r="D107" i="26"/>
  <c r="G106" i="26"/>
  <c r="J105" i="26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E34" i="74"/>
  <c r="D34" i="74"/>
  <c r="F37" i="69"/>
  <c r="H37" i="69" s="1"/>
  <c r="B37" i="69"/>
  <c r="E35" i="21"/>
  <c r="D35" i="21"/>
  <c r="H34" i="41"/>
  <c r="E26" i="26"/>
  <c r="F26" i="26" s="1"/>
  <c r="B26" i="26"/>
  <c r="B27" i="25"/>
  <c r="B30" i="68"/>
  <c r="F30" i="68"/>
  <c r="G30" i="68" s="1"/>
  <c r="B31" i="56"/>
  <c r="F31" i="56"/>
  <c r="B38" i="28"/>
  <c r="F38" i="28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E27" i="25"/>
  <c r="F27" i="25" s="1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H36" i="35"/>
  <c r="E37" i="35"/>
  <c r="F37" i="35" s="1"/>
  <c r="B37" i="35"/>
  <c r="G36" i="35"/>
  <c r="B30" i="62"/>
  <c r="F30" i="62"/>
  <c r="B34" i="20"/>
  <c r="F34" i="20"/>
  <c r="G34" i="20" s="1"/>
  <c r="D36" i="18"/>
  <c r="E36" i="18"/>
  <c r="B27" i="87"/>
  <c r="F27" i="87"/>
  <c r="G27" i="87" s="1"/>
  <c r="E31" i="59"/>
  <c r="D31" i="59"/>
  <c r="J117" i="35"/>
  <c r="I106" i="25"/>
  <c r="H106" i="25"/>
  <c r="B107" i="25"/>
  <c r="F107" i="25"/>
  <c r="H118" i="35"/>
  <c r="I118" i="35"/>
  <c r="E120" i="35"/>
  <c r="F120" i="35" s="1"/>
  <c r="B120" i="35"/>
  <c r="G119" i="35"/>
  <c r="H105" i="33"/>
  <c r="I105" i="33"/>
  <c r="B106" i="33"/>
  <c r="F106" i="33"/>
  <c r="D25" i="102" l="1"/>
  <c r="E25" i="102"/>
  <c r="B34" i="101"/>
  <c r="F34" i="101"/>
  <c r="G34" i="101"/>
  <c r="H24" i="102"/>
  <c r="G24" i="102"/>
  <c r="B107" i="100"/>
  <c r="F107" i="100"/>
  <c r="I106" i="100"/>
  <c r="H106" i="100"/>
  <c r="H39" i="100"/>
  <c r="I39" i="100" s="1"/>
  <c r="D40" i="100"/>
  <c r="E40" i="100" s="1"/>
  <c r="D35" i="43"/>
  <c r="B35" i="43" s="1"/>
  <c r="E35" i="43"/>
  <c r="H34" i="43"/>
  <c r="I34" i="43" s="1"/>
  <c r="D26" i="13"/>
  <c r="G25" i="13"/>
  <c r="N5" i="13" s="1"/>
  <c r="H25" i="13"/>
  <c r="N6" i="13" s="1"/>
  <c r="I27" i="97"/>
  <c r="H28" i="97"/>
  <c r="F35" i="19"/>
  <c r="G35" i="19" s="1"/>
  <c r="G28" i="97"/>
  <c r="I26" i="25"/>
  <c r="F26" i="95"/>
  <c r="G26" i="95" s="1"/>
  <c r="I28" i="79"/>
  <c r="H28" i="80"/>
  <c r="G28" i="80"/>
  <c r="D29" i="80"/>
  <c r="B29" i="80" s="1"/>
  <c r="E28" i="99"/>
  <c r="F28" i="99" s="1"/>
  <c r="G28" i="99" s="1"/>
  <c r="B28" i="99"/>
  <c r="F27" i="98"/>
  <c r="G27" i="98" s="1"/>
  <c r="B27" i="98"/>
  <c r="H27" i="99"/>
  <c r="G27" i="99"/>
  <c r="E29" i="97"/>
  <c r="F29" i="97" s="1"/>
  <c r="B29" i="97"/>
  <c r="G30" i="60"/>
  <c r="D31" i="60"/>
  <c r="F31" i="60" s="1"/>
  <c r="G31" i="60" s="1"/>
  <c r="H30" i="60"/>
  <c r="I35" i="32"/>
  <c r="I33" i="73"/>
  <c r="B107" i="26"/>
  <c r="E107" i="26"/>
  <c r="F107" i="26" s="1"/>
  <c r="I106" i="26"/>
  <c r="H106" i="26"/>
  <c r="I28" i="9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H29" i="82"/>
  <c r="H26" i="26"/>
  <c r="G26" i="26"/>
  <c r="B37" i="23"/>
  <c r="F37" i="23"/>
  <c r="H34" i="42"/>
  <c r="E35" i="42"/>
  <c r="D35" i="42"/>
  <c r="H33" i="58"/>
  <c r="I33" i="58" s="1"/>
  <c r="E34" i="58"/>
  <c r="D34" i="58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35" i="39"/>
  <c r="E35" i="39"/>
  <c r="F35" i="22"/>
  <c r="H35" i="22" s="1"/>
  <c r="B35" i="22"/>
  <c r="H28" i="85"/>
  <c r="I28" i="85" s="1"/>
  <c r="D29" i="85"/>
  <c r="E29" i="85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H27" i="25"/>
  <c r="D28" i="25"/>
  <c r="E28" i="25" s="1"/>
  <c r="G27" i="25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D39" i="28"/>
  <c r="E39" i="28" s="1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I26" i="33"/>
  <c r="F36" i="32"/>
  <c r="G36" i="32" s="1"/>
  <c r="B36" i="32"/>
  <c r="B29" i="79"/>
  <c r="F29" i="79"/>
  <c r="G29" i="79" s="1"/>
  <c r="J118" i="35"/>
  <c r="B31" i="59"/>
  <c r="F31" i="59"/>
  <c r="H31" i="59" s="1"/>
  <c r="E31" i="62"/>
  <c r="D31" i="62"/>
  <c r="E38" i="35"/>
  <c r="F38" i="35" s="1"/>
  <c r="H37" i="35"/>
  <c r="G37" i="35"/>
  <c r="B38" i="35"/>
  <c r="D28" i="87"/>
  <c r="E28" i="87"/>
  <c r="I36" i="35"/>
  <c r="E35" i="20"/>
  <c r="D35" i="20"/>
  <c r="G30" i="62"/>
  <c r="F36" i="18"/>
  <c r="G36" i="18" s="1"/>
  <c r="B36" i="18"/>
  <c r="H30" i="62"/>
  <c r="J105" i="33"/>
  <c r="G106" i="33"/>
  <c r="D107" i="33"/>
  <c r="E107" i="33" s="1"/>
  <c r="E121" i="35"/>
  <c r="F121" i="35" s="1"/>
  <c r="B121" i="35"/>
  <c r="G120" i="35"/>
  <c r="J106" i="25"/>
  <c r="D108" i="25"/>
  <c r="G107" i="25"/>
  <c r="I119" i="35"/>
  <c r="H119" i="35"/>
  <c r="I24" i="102" l="1"/>
  <c r="H34" i="101"/>
  <c r="I34" i="101" s="1"/>
  <c r="D35" i="101"/>
  <c r="B25" i="102"/>
  <c r="F25" i="102"/>
  <c r="G25" i="102" s="1"/>
  <c r="N5" i="102" s="1"/>
  <c r="N7" i="102" s="1"/>
  <c r="N7" i="13"/>
  <c r="J106" i="100"/>
  <c r="D108" i="100"/>
  <c r="E108" i="100" s="1"/>
  <c r="G107" i="100"/>
  <c r="B40" i="100"/>
  <c r="F40" i="100"/>
  <c r="G40" i="100" s="1"/>
  <c r="F35" i="43"/>
  <c r="H35" i="43" s="1"/>
  <c r="I25" i="13"/>
  <c r="E26" i="13"/>
  <c r="F26" i="13" s="1"/>
  <c r="B26" i="13"/>
  <c r="D36" i="19"/>
  <c r="B36" i="19" s="1"/>
  <c r="H26" i="95"/>
  <c r="I26" i="95" s="1"/>
  <c r="E27" i="95"/>
  <c r="D27" i="95"/>
  <c r="H35" i="19"/>
  <c r="I35" i="19" s="1"/>
  <c r="E36" i="19"/>
  <c r="I28" i="97"/>
  <c r="I28" i="80"/>
  <c r="I26" i="26"/>
  <c r="F29" i="80"/>
  <c r="H29" i="80" s="1"/>
  <c r="B31" i="60"/>
  <c r="I30" i="60"/>
  <c r="D30" i="97"/>
  <c r="E30" i="97"/>
  <c r="G29" i="97"/>
  <c r="H29" i="97"/>
  <c r="G32" i="57"/>
  <c r="I32" i="57" s="1"/>
  <c r="I27" i="99"/>
  <c r="D28" i="98"/>
  <c r="E28" i="98"/>
  <c r="D29" i="99"/>
  <c r="E29" i="99"/>
  <c r="H27" i="98"/>
  <c r="I27" i="98" s="1"/>
  <c r="H28" i="99"/>
  <c r="I28" i="99" s="1"/>
  <c r="I29" i="82"/>
  <c r="H31" i="67"/>
  <c r="I31" i="67" s="1"/>
  <c r="H32" i="46"/>
  <c r="I32" i="46" s="1"/>
  <c r="J106" i="26"/>
  <c r="D108" i="26"/>
  <c r="B108" i="26" s="1"/>
  <c r="G107" i="26"/>
  <c r="H29" i="79"/>
  <c r="I29" i="79" s="1"/>
  <c r="D32" i="67"/>
  <c r="E32" i="67"/>
  <c r="H32" i="54"/>
  <c r="I32" i="54" s="1"/>
  <c r="D33" i="46"/>
  <c r="E33" i="46"/>
  <c r="G36" i="24"/>
  <c r="I36" i="24" s="1"/>
  <c r="E37" i="24"/>
  <c r="D37" i="24"/>
  <c r="G35" i="22"/>
  <c r="I35" i="22" s="1"/>
  <c r="G35" i="21"/>
  <c r="I35" i="21" s="1"/>
  <c r="I28" i="86"/>
  <c r="E27" i="93"/>
  <c r="D27" i="93"/>
  <c r="F30" i="82"/>
  <c r="H30" i="82" s="1"/>
  <c r="B30" i="82"/>
  <c r="I36" i="34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27" i="33"/>
  <c r="F37" i="71"/>
  <c r="B37" i="71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I27" i="25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17" i="2" s="1"/>
  <c r="N87" i="17"/>
  <c r="O17" i="2" s="1"/>
  <c r="B36" i="3"/>
  <c r="F36" i="3"/>
  <c r="G36" i="3" s="1"/>
  <c r="E33" i="54"/>
  <c r="D33" i="54"/>
  <c r="E36" i="21"/>
  <c r="D36" i="21"/>
  <c r="I31" i="64"/>
  <c r="E30" i="77"/>
  <c r="D30" i="77"/>
  <c r="D32" i="60"/>
  <c r="E32" i="60"/>
  <c r="B28" i="25"/>
  <c r="F28" i="25"/>
  <c r="G28" i="25" s="1"/>
  <c r="B32" i="64"/>
  <c r="F32" i="64"/>
  <c r="G32" i="64" s="1"/>
  <c r="F37" i="34"/>
  <c r="B37" i="34"/>
  <c r="H31" i="63"/>
  <c r="I31" i="63" s="1"/>
  <c r="B35" i="20"/>
  <c r="F35" i="20"/>
  <c r="I37" i="35"/>
  <c r="E37" i="18"/>
  <c r="D37" i="18"/>
  <c r="H36" i="18"/>
  <c r="I36" i="18" s="1"/>
  <c r="B39" i="35"/>
  <c r="H38" i="35"/>
  <c r="E39" i="35"/>
  <c r="F39" i="35" s="1"/>
  <c r="G38" i="35"/>
  <c r="F28" i="87"/>
  <c r="B28" i="87"/>
  <c r="B31" i="62"/>
  <c r="F31" i="62"/>
  <c r="G31" i="62" s="1"/>
  <c r="D32" i="59"/>
  <c r="E32" i="59"/>
  <c r="J119" i="35"/>
  <c r="I120" i="35"/>
  <c r="H120" i="35"/>
  <c r="H106" i="33"/>
  <c r="I106" i="33"/>
  <c r="B108" i="25"/>
  <c r="H107" i="25"/>
  <c r="I107" i="25"/>
  <c r="E108" i="25"/>
  <c r="F108" i="25" s="1"/>
  <c r="E122" i="35"/>
  <c r="F122" i="35" s="1"/>
  <c r="B122" i="35"/>
  <c r="G121" i="35"/>
  <c r="F107" i="33"/>
  <c r="B107" i="33"/>
  <c r="F93" i="36"/>
  <c r="F92" i="36"/>
  <c r="H40" i="100" l="1"/>
  <c r="H25" i="102"/>
  <c r="I25" i="102" s="1"/>
  <c r="D26" i="102"/>
  <c r="E26" i="102"/>
  <c r="E35" i="101"/>
  <c r="F35" i="101" s="1"/>
  <c r="H35" i="101" s="1"/>
  <c r="B35" i="101"/>
  <c r="I107" i="100"/>
  <c r="H107" i="100"/>
  <c r="M88" i="100" s="1"/>
  <c r="M89" i="100" s="1"/>
  <c r="F108" i="100"/>
  <c r="B108" i="100"/>
  <c r="I40" i="100"/>
  <c r="D41" i="100"/>
  <c r="E41" i="100" s="1"/>
  <c r="E36" i="43"/>
  <c r="D36" i="43"/>
  <c r="B36" i="43" s="1"/>
  <c r="G35" i="43"/>
  <c r="I35" i="43" s="1"/>
  <c r="G26" i="13"/>
  <c r="D27" i="13"/>
  <c r="H26" i="13"/>
  <c r="F36" i="19"/>
  <c r="G36" i="19" s="1"/>
  <c r="F27" i="95"/>
  <c r="H27" i="95" s="1"/>
  <c r="B27" i="95"/>
  <c r="D30" i="80"/>
  <c r="B30" i="80" s="1"/>
  <c r="G29" i="80"/>
  <c r="I29" i="80" s="1"/>
  <c r="E30" i="80"/>
  <c r="I29" i="97"/>
  <c r="B28" i="98"/>
  <c r="F28" i="98"/>
  <c r="G28" i="98" s="1"/>
  <c r="I29" i="90"/>
  <c r="F29" i="99"/>
  <c r="G29" i="99" s="1"/>
  <c r="B29" i="99"/>
  <c r="F30" i="97"/>
  <c r="G30" i="97" s="1"/>
  <c r="B30" i="97"/>
  <c r="G30" i="82"/>
  <c r="I30" i="82" s="1"/>
  <c r="I32" i="53"/>
  <c r="I26" i="93"/>
  <c r="G31" i="65"/>
  <c r="I31" i="65" s="1"/>
  <c r="I107" i="26"/>
  <c r="H107" i="26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H28" i="25"/>
  <c r="G29" i="86"/>
  <c r="I29" i="86" s="1"/>
  <c r="D30" i="86"/>
  <c r="E30" i="86"/>
  <c r="E31" i="82"/>
  <c r="D31" i="82"/>
  <c r="F30" i="90"/>
  <c r="B30" i="90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E36" i="39"/>
  <c r="D36" i="39"/>
  <c r="F30" i="76"/>
  <c r="G30" i="76" s="1"/>
  <c r="B30" i="76"/>
  <c r="H29" i="85"/>
  <c r="G37" i="30"/>
  <c r="I37" i="30" s="1"/>
  <c r="F35" i="44"/>
  <c r="G35" i="44" s="1"/>
  <c r="B35" i="44"/>
  <c r="F32" i="61"/>
  <c r="H32" i="61" s="1"/>
  <c r="B32" i="61"/>
  <c r="I37" i="27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D29" i="25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87" i="17"/>
  <c r="D40" i="28"/>
  <c r="E40" i="28" s="1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G37" i="71"/>
  <c r="D33" i="64"/>
  <c r="E33" i="64"/>
  <c r="B33" i="54"/>
  <c r="F33" i="54"/>
  <c r="G33" i="54" s="1"/>
  <c r="B37" i="32"/>
  <c r="F37" i="32"/>
  <c r="G37" i="32" s="1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R132" i="2"/>
  <c r="H39" i="28"/>
  <c r="I39" i="28" s="1"/>
  <c r="B30" i="79"/>
  <c r="F30" i="79"/>
  <c r="H30" i="79" s="1"/>
  <c r="G34" i="45"/>
  <c r="I34" i="45" s="1"/>
  <c r="D38" i="30"/>
  <c r="E38" i="30"/>
  <c r="F36" i="17"/>
  <c r="G36" i="17" s="1"/>
  <c r="B36" i="17"/>
  <c r="C45" i="17"/>
  <c r="G29" i="88"/>
  <c r="I29" i="88" s="1"/>
  <c r="I27" i="92"/>
  <c r="H37" i="71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B32" i="59"/>
  <c r="F32" i="59"/>
  <c r="H32" i="59" s="1"/>
  <c r="E32" i="62"/>
  <c r="D32" i="62"/>
  <c r="G28" i="87"/>
  <c r="H35" i="20"/>
  <c r="J120" i="35"/>
  <c r="G108" i="25"/>
  <c r="D109" i="25"/>
  <c r="E109" i="25" s="1"/>
  <c r="G122" i="35"/>
  <c r="E123" i="35"/>
  <c r="F123" i="35" s="1"/>
  <c r="B123" i="35"/>
  <c r="J107" i="25"/>
  <c r="G107" i="33"/>
  <c r="D108" i="33"/>
  <c r="H121" i="35"/>
  <c r="I121" i="35"/>
  <c r="J106" i="33"/>
  <c r="F19" i="36"/>
  <c r="G35" i="101" l="1"/>
  <c r="D36" i="101"/>
  <c r="E36" i="101"/>
  <c r="F26" i="102"/>
  <c r="B26" i="102"/>
  <c r="G26" i="102"/>
  <c r="H26" i="102"/>
  <c r="I35" i="101"/>
  <c r="G108" i="100"/>
  <c r="D109" i="100"/>
  <c r="E109" i="100"/>
  <c r="J107" i="100"/>
  <c r="N88" i="100"/>
  <c r="F41" i="100"/>
  <c r="H41" i="100" s="1"/>
  <c r="B41" i="100"/>
  <c r="F36" i="43"/>
  <c r="G36" i="43" s="1"/>
  <c r="D28" i="95"/>
  <c r="B28" i="95" s="1"/>
  <c r="G27" i="95"/>
  <c r="I27" i="95" s="1"/>
  <c r="E28" i="95"/>
  <c r="I26" i="13"/>
  <c r="E37" i="19"/>
  <c r="D37" i="19"/>
  <c r="B37" i="19" s="1"/>
  <c r="H36" i="19"/>
  <c r="I36" i="19" s="1"/>
  <c r="E27" i="13"/>
  <c r="F27" i="13" s="1"/>
  <c r="B27" i="13"/>
  <c r="I29" i="85"/>
  <c r="F30" i="80"/>
  <c r="G30" i="80" s="1"/>
  <c r="G28" i="94"/>
  <c r="I28" i="94" s="1"/>
  <c r="H28" i="98"/>
  <c r="I28" i="98" s="1"/>
  <c r="H37" i="32"/>
  <c r="I37" i="32" s="1"/>
  <c r="D31" i="97"/>
  <c r="E31" i="97"/>
  <c r="D30" i="99"/>
  <c r="E30" i="99"/>
  <c r="D29" i="98"/>
  <c r="E29" i="98"/>
  <c r="H30" i="97"/>
  <c r="I30" i="97" s="1"/>
  <c r="H29" i="99"/>
  <c r="I29" i="99" s="1"/>
  <c r="I28" i="25"/>
  <c r="I37" i="34"/>
  <c r="J107" i="26"/>
  <c r="G33" i="46"/>
  <c r="I33" i="46" s="1"/>
  <c r="H37" i="24"/>
  <c r="I37" i="24" s="1"/>
  <c r="H36" i="22"/>
  <c r="I36" i="22" s="1"/>
  <c r="D109" i="26"/>
  <c r="B109" i="26" s="1"/>
  <c r="G108" i="26"/>
  <c r="H30" i="77"/>
  <c r="I30" i="77" s="1"/>
  <c r="H32" i="67"/>
  <c r="I32" i="67" s="1"/>
  <c r="D33" i="67"/>
  <c r="E33" i="67"/>
  <c r="G32" i="61"/>
  <c r="I32" i="61" s="1"/>
  <c r="E34" i="46"/>
  <c r="D34" i="46"/>
  <c r="G36" i="41"/>
  <c r="I36" i="41" s="1"/>
  <c r="E38" i="24"/>
  <c r="D38" i="24"/>
  <c r="G30" i="79"/>
  <c r="I30" i="79" s="1"/>
  <c r="G36" i="21"/>
  <c r="I36" i="21" s="1"/>
  <c r="I34" i="58"/>
  <c r="F30" i="86"/>
  <c r="H30" i="86" s="1"/>
  <c r="B30" i="86"/>
  <c r="E29" i="94"/>
  <c r="D29" i="94"/>
  <c r="I35" i="20"/>
  <c r="F31" i="82"/>
  <c r="B31" i="82"/>
  <c r="G27" i="93"/>
  <c r="I27" i="93" s="1"/>
  <c r="E28" i="93"/>
  <c r="D28" i="93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E33" i="66"/>
  <c r="D33" i="66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28" i="33"/>
  <c r="E37" i="17"/>
  <c r="D37" i="17"/>
  <c r="F32" i="68"/>
  <c r="G32" i="68" s="1"/>
  <c r="B32" i="68"/>
  <c r="D39" i="70"/>
  <c r="E39" i="70"/>
  <c r="E34" i="54"/>
  <c r="D34" i="54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25"/>
  <c r="B29" i="33"/>
  <c r="D29" i="92"/>
  <c r="E29" i="92"/>
  <c r="B33" i="56"/>
  <c r="F33" i="56"/>
  <c r="H33" i="56" s="1"/>
  <c r="D33" i="60"/>
  <c r="E33" i="60"/>
  <c r="F38" i="30"/>
  <c r="H38" i="30" s="1"/>
  <c r="B38" i="30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E29" i="25"/>
  <c r="F29" i="25" s="1"/>
  <c r="H32" i="63"/>
  <c r="I32" i="63" s="1"/>
  <c r="D31" i="78"/>
  <c r="E31" i="78"/>
  <c r="E29" i="33"/>
  <c r="F29" i="33" s="1"/>
  <c r="J121" i="35"/>
  <c r="E38" i="18"/>
  <c r="D38" i="18"/>
  <c r="F32" i="62"/>
  <c r="G32" i="62" s="1"/>
  <c r="B32" i="62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I107" i="33"/>
  <c r="H107" i="33"/>
  <c r="I108" i="25"/>
  <c r="H108" i="25"/>
  <c r="B124" i="35"/>
  <c r="E124" i="35"/>
  <c r="F124" i="35" s="1"/>
  <c r="G123" i="35"/>
  <c r="B108" i="33"/>
  <c r="E108" i="33"/>
  <c r="F108" i="33" s="1"/>
  <c r="H122" i="35"/>
  <c r="I122" i="35"/>
  <c r="B109" i="25"/>
  <c r="F109" i="25"/>
  <c r="G41" i="100" l="1"/>
  <c r="I26" i="102"/>
  <c r="D27" i="102"/>
  <c r="E27" i="102"/>
  <c r="F36" i="101"/>
  <c r="H36" i="101" s="1"/>
  <c r="B36" i="101"/>
  <c r="F109" i="100"/>
  <c r="B109" i="100"/>
  <c r="H108" i="100"/>
  <c r="I108" i="100"/>
  <c r="O88" i="100"/>
  <c r="O89" i="100" s="1"/>
  <c r="N89" i="100"/>
  <c r="I41" i="100"/>
  <c r="D42" i="100"/>
  <c r="E42" i="100" s="1"/>
  <c r="H36" i="43"/>
  <c r="I36" i="43" s="1"/>
  <c r="E37" i="43"/>
  <c r="D37" i="43"/>
  <c r="F28" i="95"/>
  <c r="H28" i="95" s="1"/>
  <c r="F37" i="19"/>
  <c r="G37" i="19" s="1"/>
  <c r="D28" i="13"/>
  <c r="H27" i="13"/>
  <c r="G27" i="13"/>
  <c r="H30" i="80"/>
  <c r="I30" i="80" s="1"/>
  <c r="D31" i="80"/>
  <c r="B31" i="80" s="1"/>
  <c r="E31" i="80"/>
  <c r="F30" i="99"/>
  <c r="G30" i="99" s="1"/>
  <c r="B30" i="99"/>
  <c r="F29" i="98"/>
  <c r="G29" i="98" s="1"/>
  <c r="B29" i="98"/>
  <c r="F31" i="97"/>
  <c r="D32" i="97" s="1"/>
  <c r="B31" i="97"/>
  <c r="I30" i="90"/>
  <c r="I28" i="89"/>
  <c r="I38" i="27"/>
  <c r="E109" i="26"/>
  <c r="F109" i="26" s="1"/>
  <c r="G109" i="26" s="1"/>
  <c r="H108" i="26"/>
  <c r="I108" i="26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H29" i="33"/>
  <c r="G29" i="25"/>
  <c r="D30" i="25"/>
  <c r="B30" i="25" s="1"/>
  <c r="H29" i="25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G33" i="56"/>
  <c r="I33" i="56" s="1"/>
  <c r="G39" i="31"/>
  <c r="I39" i="31" s="1"/>
  <c r="D40" i="69"/>
  <c r="E40" i="69"/>
  <c r="G33" i="64"/>
  <c r="D36" i="45"/>
  <c r="E36" i="45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F34" i="54"/>
  <c r="H34" i="54" s="1"/>
  <c r="B34" i="54"/>
  <c r="F33" i="59"/>
  <c r="G33" i="59" s="1"/>
  <c r="B33" i="59"/>
  <c r="F38" i="18"/>
  <c r="B38" i="18"/>
  <c r="D30" i="87"/>
  <c r="E30" i="87"/>
  <c r="E37" i="20"/>
  <c r="D37" i="20"/>
  <c r="D33" i="62"/>
  <c r="E33" i="62"/>
  <c r="I40" i="35"/>
  <c r="E42" i="35"/>
  <c r="F42" i="35" s="1"/>
  <c r="H41" i="35"/>
  <c r="B42" i="35"/>
  <c r="G41" i="35"/>
  <c r="J122" i="35"/>
  <c r="G108" i="33"/>
  <c r="D109" i="33"/>
  <c r="E109" i="33" s="1"/>
  <c r="D110" i="25"/>
  <c r="E110" i="25" s="1"/>
  <c r="G109" i="25"/>
  <c r="H123" i="35"/>
  <c r="I123" i="35"/>
  <c r="J108" i="25"/>
  <c r="E125" i="35"/>
  <c r="F125" i="35" s="1"/>
  <c r="B125" i="35"/>
  <c r="G124" i="35"/>
  <c r="J107" i="33"/>
  <c r="G36" i="101" l="1"/>
  <c r="I36" i="101" s="1"/>
  <c r="D37" i="101"/>
  <c r="E37" i="101"/>
  <c r="B27" i="102"/>
  <c r="F27" i="102"/>
  <c r="G27" i="102" s="1"/>
  <c r="D110" i="100"/>
  <c r="G109" i="100"/>
  <c r="E110" i="100"/>
  <c r="J108" i="100"/>
  <c r="B42" i="100"/>
  <c r="F42" i="100"/>
  <c r="H42" i="100" s="1"/>
  <c r="G42" i="100"/>
  <c r="F37" i="43"/>
  <c r="H37" i="43" s="1"/>
  <c r="B37" i="43"/>
  <c r="E29" i="95"/>
  <c r="D29" i="95"/>
  <c r="B29" i="95" s="1"/>
  <c r="G28" i="95"/>
  <c r="I28" i="95" s="1"/>
  <c r="H37" i="19"/>
  <c r="I37" i="19" s="1"/>
  <c r="D38" i="19"/>
  <c r="B38" i="19" s="1"/>
  <c r="E38" i="19"/>
  <c r="I27" i="13"/>
  <c r="E28" i="13"/>
  <c r="F28" i="13" s="1"/>
  <c r="B28" i="13"/>
  <c r="F31" i="80"/>
  <c r="G31" i="80" s="1"/>
  <c r="H30" i="99"/>
  <c r="I30" i="99" s="1"/>
  <c r="H31" i="97"/>
  <c r="H29" i="98"/>
  <c r="I29" i="98" s="1"/>
  <c r="G31" i="97"/>
  <c r="E32" i="97"/>
  <c r="F32" i="97" s="1"/>
  <c r="D33" i="97" s="1"/>
  <c r="B32" i="97"/>
  <c r="D30" i="98"/>
  <c r="E30" i="98"/>
  <c r="D31" i="99"/>
  <c r="E31" i="99"/>
  <c r="D110" i="26"/>
  <c r="E110" i="26" s="1"/>
  <c r="F110" i="26" s="1"/>
  <c r="J108" i="26"/>
  <c r="I31" i="82"/>
  <c r="I33" i="64"/>
  <c r="I109" i="26"/>
  <c r="H109" i="26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I33" i="66" s="1"/>
  <c r="H39" i="23"/>
  <c r="I39" i="23" s="1"/>
  <c r="H29" i="94"/>
  <c r="E30" i="94"/>
  <c r="D30" i="94"/>
  <c r="H28" i="93"/>
  <c r="G29" i="89"/>
  <c r="I29" i="89" s="1"/>
  <c r="F31" i="86"/>
  <c r="B31" i="86"/>
  <c r="G28" i="93"/>
  <c r="F32" i="82"/>
  <c r="B32" i="82"/>
  <c r="I31" i="75"/>
  <c r="G29" i="94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I41" i="35"/>
  <c r="D39" i="18"/>
  <c r="E39" i="18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D34" i="59"/>
  <c r="E34" i="59"/>
  <c r="I124" i="35"/>
  <c r="H124" i="35"/>
  <c r="H109" i="25"/>
  <c r="I109" i="25"/>
  <c r="B109" i="33"/>
  <c r="F109" i="33"/>
  <c r="J123" i="35"/>
  <c r="F110" i="25"/>
  <c r="B110" i="25"/>
  <c r="H108" i="33"/>
  <c r="I108" i="33"/>
  <c r="B126" i="35"/>
  <c r="E126" i="35"/>
  <c r="F126" i="35" s="1"/>
  <c r="G125" i="35"/>
  <c r="H27" i="102" l="1"/>
  <c r="I27" i="102" s="1"/>
  <c r="D28" i="102"/>
  <c r="E28" i="102"/>
  <c r="F37" i="101"/>
  <c r="D38" i="101" s="1"/>
  <c r="B37" i="101"/>
  <c r="I109" i="100"/>
  <c r="H109" i="100"/>
  <c r="F110" i="100"/>
  <c r="B110" i="100"/>
  <c r="I42" i="100"/>
  <c r="D43" i="100"/>
  <c r="G37" i="43"/>
  <c r="I37" i="43" s="1"/>
  <c r="E38" i="43"/>
  <c r="D38" i="43"/>
  <c r="F38" i="19"/>
  <c r="H38" i="19" s="1"/>
  <c r="F29" i="95"/>
  <c r="H29" i="95" s="1"/>
  <c r="H31" i="80"/>
  <c r="I31" i="80" s="1"/>
  <c r="D32" i="80"/>
  <c r="E32" i="80"/>
  <c r="G28" i="13"/>
  <c r="H28" i="13"/>
  <c r="D29" i="13"/>
  <c r="I31" i="97"/>
  <c r="G40" i="69"/>
  <c r="I40" i="69" s="1"/>
  <c r="G32" i="97"/>
  <c r="F31" i="99"/>
  <c r="D32" i="99" s="1"/>
  <c r="B31" i="99"/>
  <c r="F30" i="98"/>
  <c r="G30" i="98" s="1"/>
  <c r="B30" i="98"/>
  <c r="E33" i="97"/>
  <c r="F33" i="97" s="1"/>
  <c r="B33" i="97"/>
  <c r="H32" i="97"/>
  <c r="I28" i="93"/>
  <c r="B110" i="26"/>
  <c r="I29" i="94"/>
  <c r="G39" i="30"/>
  <c r="I39" i="30" s="1"/>
  <c r="J109" i="26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D34" i="65"/>
  <c r="E34" i="65"/>
  <c r="B32" i="90"/>
  <c r="F32" i="90"/>
  <c r="G32" i="90" s="1"/>
  <c r="F31" i="91"/>
  <c r="B31" i="91"/>
  <c r="G36" i="55"/>
  <c r="E33" i="75"/>
  <c r="D33" i="75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H34" i="56"/>
  <c r="I34" i="56" s="1"/>
  <c r="G35" i="72"/>
  <c r="I35" i="72" s="1"/>
  <c r="D38" i="39"/>
  <c r="E38" i="39"/>
  <c r="B31" i="81"/>
  <c r="F31" i="81"/>
  <c r="H31" i="81" s="1"/>
  <c r="G31" i="85"/>
  <c r="B29" i="96"/>
  <c r="F29" i="96"/>
  <c r="G29" i="96" s="1"/>
  <c r="F37" i="44"/>
  <c r="G37" i="44" s="1"/>
  <c r="B37" i="44"/>
  <c r="I36" i="73"/>
  <c r="H30" i="25"/>
  <c r="D31" i="25"/>
  <c r="E31" i="25" s="1"/>
  <c r="H41" i="28"/>
  <c r="D42" i="28"/>
  <c r="E42" i="28" s="1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G30" i="33"/>
  <c r="I31" i="78"/>
  <c r="E31" i="83"/>
  <c r="D31" i="83"/>
  <c r="E40" i="34"/>
  <c r="D40" i="34"/>
  <c r="G39" i="34"/>
  <c r="I39" i="34" s="1"/>
  <c r="G30" i="25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D31" i="87"/>
  <c r="E31" i="87"/>
  <c r="E34" i="62"/>
  <c r="D34" i="62"/>
  <c r="H37" i="20"/>
  <c r="I37" i="20" s="1"/>
  <c r="F39" i="18"/>
  <c r="B39" i="18"/>
  <c r="B34" i="59"/>
  <c r="F34" i="59"/>
  <c r="G34" i="59" s="1"/>
  <c r="D38" i="20"/>
  <c r="E38" i="20"/>
  <c r="G43" i="35"/>
  <c r="E44" i="35"/>
  <c r="F44" i="35" s="1"/>
  <c r="H43" i="35"/>
  <c r="B44" i="35"/>
  <c r="B127" i="35"/>
  <c r="G126" i="35"/>
  <c r="E127" i="35"/>
  <c r="F127" i="35" s="1"/>
  <c r="J124" i="35"/>
  <c r="J108" i="33"/>
  <c r="D110" i="33"/>
  <c r="E110" i="33" s="1"/>
  <c r="G109" i="33"/>
  <c r="G110" i="25"/>
  <c r="D111" i="25"/>
  <c r="E111" i="25" s="1"/>
  <c r="I125" i="35"/>
  <c r="H125" i="35"/>
  <c r="J109" i="25"/>
  <c r="J109" i="100" l="1"/>
  <c r="G37" i="101"/>
  <c r="H37" i="101"/>
  <c r="I37" i="101"/>
  <c r="E38" i="101"/>
  <c r="F38" i="101"/>
  <c r="H38" i="101" s="1"/>
  <c r="B38" i="101"/>
  <c r="F28" i="102"/>
  <c r="D29" i="102" s="1"/>
  <c r="B28" i="102"/>
  <c r="D111" i="100"/>
  <c r="G110" i="100"/>
  <c r="B43" i="100"/>
  <c r="E43" i="100"/>
  <c r="F43" i="100" s="1"/>
  <c r="G43" i="100" s="1"/>
  <c r="E39" i="19"/>
  <c r="F38" i="43"/>
  <c r="H38" i="43" s="1"/>
  <c r="B38" i="43"/>
  <c r="G38" i="19"/>
  <c r="I38" i="19" s="1"/>
  <c r="D39" i="19"/>
  <c r="D30" i="95"/>
  <c r="E30" i="95"/>
  <c r="G29" i="95"/>
  <c r="I29" i="95" s="1"/>
  <c r="F32" i="80"/>
  <c r="G32" i="80" s="1"/>
  <c r="B32" i="80"/>
  <c r="E29" i="13"/>
  <c r="F29" i="13" s="1"/>
  <c r="B29" i="13"/>
  <c r="I28" i="13"/>
  <c r="I31" i="88"/>
  <c r="I32" i="97"/>
  <c r="D34" i="97"/>
  <c r="B34" i="97" s="1"/>
  <c r="G33" i="97"/>
  <c r="H30" i="98"/>
  <c r="I30" i="98" s="1"/>
  <c r="H31" i="99"/>
  <c r="G31" i="99"/>
  <c r="E34" i="97"/>
  <c r="H33" i="97"/>
  <c r="D31" i="98"/>
  <c r="E31" i="98"/>
  <c r="E32" i="99"/>
  <c r="F32" i="99" s="1"/>
  <c r="G32" i="99" s="1"/>
  <c r="B32" i="99"/>
  <c r="G29" i="93"/>
  <c r="I29" i="93" s="1"/>
  <c r="G34" i="61"/>
  <c r="I34" i="61" s="1"/>
  <c r="I36" i="58"/>
  <c r="E111" i="26"/>
  <c r="F111" i="26" s="1"/>
  <c r="B111" i="26"/>
  <c r="H110" i="26"/>
  <c r="I110" i="26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F33" i="82"/>
  <c r="H33" i="82" s="1"/>
  <c r="B33" i="82"/>
  <c r="E30" i="93"/>
  <c r="D30" i="93"/>
  <c r="G30" i="94"/>
  <c r="I30" i="94" s="1"/>
  <c r="D31" i="94"/>
  <c r="E31" i="94"/>
  <c r="F37" i="58"/>
  <c r="B37" i="58"/>
  <c r="G40" i="23"/>
  <c r="D41" i="23"/>
  <c r="E41" i="23"/>
  <c r="H32" i="90"/>
  <c r="I32" i="90" s="1"/>
  <c r="E33" i="90"/>
  <c r="D33" i="90"/>
  <c r="F34" i="65"/>
  <c r="G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H34" i="60"/>
  <c r="I34" i="60" s="1"/>
  <c r="H30" i="89"/>
  <c r="G35" i="54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F39" i="3"/>
  <c r="H39" i="3" s="1"/>
  <c r="B39" i="3"/>
  <c r="H39" i="32"/>
  <c r="I39" i="32" s="1"/>
  <c r="G37" i="74"/>
  <c r="I37" i="74" s="1"/>
  <c r="H35" i="57"/>
  <c r="E39" i="41"/>
  <c r="D39" i="41"/>
  <c r="D33" i="78"/>
  <c r="E33" i="78"/>
  <c r="F32" i="88"/>
  <c r="B32" i="88"/>
  <c r="G30" i="92"/>
  <c r="I30" i="92" s="1"/>
  <c r="E40" i="18"/>
  <c r="D40" i="18"/>
  <c r="I43" i="35"/>
  <c r="G44" i="35"/>
  <c r="B45" i="35"/>
  <c r="H44" i="35"/>
  <c r="E45" i="35"/>
  <c r="F45" i="35" s="1"/>
  <c r="E35" i="59"/>
  <c r="D35" i="59"/>
  <c r="G39" i="18"/>
  <c r="F31" i="87"/>
  <c r="H31" i="87" s="1"/>
  <c r="B31" i="87"/>
  <c r="F38" i="20"/>
  <c r="H38" i="20" s="1"/>
  <c r="B38" i="20"/>
  <c r="H39" i="18"/>
  <c r="F34" i="62"/>
  <c r="H34" i="62" s="1"/>
  <c r="B34" i="62"/>
  <c r="I110" i="25"/>
  <c r="H110" i="25"/>
  <c r="B128" i="35"/>
  <c r="E128" i="35"/>
  <c r="F128" i="35" s="1"/>
  <c r="G127" i="35"/>
  <c r="J125" i="35"/>
  <c r="B110" i="33"/>
  <c r="F110" i="33"/>
  <c r="H126" i="35"/>
  <c r="I126" i="35"/>
  <c r="F111" i="25"/>
  <c r="B111" i="25"/>
  <c r="I109" i="33"/>
  <c r="H109" i="33"/>
  <c r="G28" i="102" l="1"/>
  <c r="E29" i="102"/>
  <c r="F29" i="102" s="1"/>
  <c r="B29" i="102"/>
  <c r="G38" i="101"/>
  <c r="I38" i="101" s="1"/>
  <c r="D39" i="101"/>
  <c r="H43" i="100"/>
  <c r="I43" i="100" s="1"/>
  <c r="H28" i="102"/>
  <c r="I28" i="102" s="1"/>
  <c r="H110" i="100"/>
  <c r="I110" i="100"/>
  <c r="B111" i="100"/>
  <c r="E111" i="100"/>
  <c r="F111" i="100" s="1"/>
  <c r="D44" i="100"/>
  <c r="E44" i="100" s="1"/>
  <c r="F39" i="19"/>
  <c r="D40" i="19" s="1"/>
  <c r="G38" i="43"/>
  <c r="I38" i="43" s="1"/>
  <c r="E39" i="43"/>
  <c r="D39" i="43"/>
  <c r="B39" i="43" s="1"/>
  <c r="B39" i="19"/>
  <c r="F30" i="95"/>
  <c r="G30" i="95" s="1"/>
  <c r="B30" i="95"/>
  <c r="I32" i="76"/>
  <c r="E33" i="80"/>
  <c r="D33" i="80"/>
  <c r="B33" i="80" s="1"/>
  <c r="I35" i="57"/>
  <c r="H32" i="80"/>
  <c r="I32" i="80" s="1"/>
  <c r="D30" i="13"/>
  <c r="H29" i="13"/>
  <c r="G29" i="13"/>
  <c r="F32" i="33"/>
  <c r="H32" i="33" s="1"/>
  <c r="F34" i="97"/>
  <c r="D35" i="97" s="1"/>
  <c r="B35" i="97" s="1"/>
  <c r="I33" i="97"/>
  <c r="B32" i="33"/>
  <c r="I31" i="99"/>
  <c r="F31" i="98"/>
  <c r="H31" i="98" s="1"/>
  <c r="B31" i="98"/>
  <c r="I40" i="23"/>
  <c r="D33" i="99"/>
  <c r="E33" i="99"/>
  <c r="H32" i="99"/>
  <c r="I32" i="99" s="1"/>
  <c r="H34" i="65"/>
  <c r="I34" i="65" s="1"/>
  <c r="I31" i="91"/>
  <c r="J110" i="26"/>
  <c r="G111" i="26"/>
  <c r="D112" i="26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F39" i="22"/>
  <c r="H39" i="22" s="1"/>
  <c r="B39" i="22"/>
  <c r="D37" i="72"/>
  <c r="E37" i="72"/>
  <c r="F35" i="61"/>
  <c r="G35" i="61" s="1"/>
  <c r="B35" i="61"/>
  <c r="G31" i="33"/>
  <c r="H41" i="31"/>
  <c r="I41" i="31" s="1"/>
  <c r="E39" i="39"/>
  <c r="D39" i="39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H31" i="25"/>
  <c r="D32" i="25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H40" i="34"/>
  <c r="H42" i="28"/>
  <c r="I42" i="28" s="1"/>
  <c r="D42" i="31"/>
  <c r="E42" i="31"/>
  <c r="B33" i="77"/>
  <c r="F33" i="77"/>
  <c r="G33" i="77" s="1"/>
  <c r="F40" i="18"/>
  <c r="B40" i="18"/>
  <c r="D39" i="20"/>
  <c r="E39" i="20"/>
  <c r="D32" i="87"/>
  <c r="E32" i="87"/>
  <c r="B35" i="59"/>
  <c r="F35" i="59"/>
  <c r="H35" i="59" s="1"/>
  <c r="E35" i="62"/>
  <c r="D35" i="62"/>
  <c r="G31" i="87"/>
  <c r="I31" i="87" s="1"/>
  <c r="B46" i="35"/>
  <c r="G45" i="35"/>
  <c r="H45" i="35"/>
  <c r="E46" i="35"/>
  <c r="F46" i="35" s="1"/>
  <c r="J126" i="35"/>
  <c r="J109" i="33"/>
  <c r="G111" i="25"/>
  <c r="D112" i="25"/>
  <c r="E112" i="25" s="1"/>
  <c r="I127" i="35"/>
  <c r="H127" i="35"/>
  <c r="G128" i="35"/>
  <c r="B129" i="35"/>
  <c r="E129" i="35"/>
  <c r="F129" i="35" s="1"/>
  <c r="G110" i="33"/>
  <c r="D111" i="33"/>
  <c r="E111" i="33" s="1"/>
  <c r="J110" i="25"/>
  <c r="J110" i="100" l="1"/>
  <c r="D30" i="102"/>
  <c r="E30" i="102"/>
  <c r="G29" i="102"/>
  <c r="H29" i="102"/>
  <c r="E39" i="101"/>
  <c r="F39" i="101" s="1"/>
  <c r="B39" i="101"/>
  <c r="D112" i="100"/>
  <c r="B112" i="100" s="1"/>
  <c r="G111" i="100"/>
  <c r="N6" i="33"/>
  <c r="F44" i="100"/>
  <c r="B44" i="100"/>
  <c r="G44" i="100"/>
  <c r="H44" i="100"/>
  <c r="G39" i="19"/>
  <c r="H39" i="19"/>
  <c r="E40" i="19"/>
  <c r="F40" i="19" s="1"/>
  <c r="G40" i="19" s="1"/>
  <c r="F39" i="43"/>
  <c r="G39" i="43" s="1"/>
  <c r="H30" i="95"/>
  <c r="I30" i="95" s="1"/>
  <c r="E31" i="95"/>
  <c r="D31" i="95"/>
  <c r="F33" i="80"/>
  <c r="G33" i="80" s="1"/>
  <c r="D33" i="33"/>
  <c r="B33" i="33" s="1"/>
  <c r="I29" i="13"/>
  <c r="E30" i="13"/>
  <c r="F30" i="13" s="1"/>
  <c r="B30" i="13"/>
  <c r="G32" i="33"/>
  <c r="I32" i="33" s="1"/>
  <c r="G34" i="97"/>
  <c r="H34" i="97"/>
  <c r="E35" i="97"/>
  <c r="F35" i="97" s="1"/>
  <c r="H35" i="97" s="1"/>
  <c r="G31" i="98"/>
  <c r="I31" i="98" s="1"/>
  <c r="F33" i="99"/>
  <c r="D34" i="99" s="1"/>
  <c r="B33" i="99"/>
  <c r="G31" i="94"/>
  <c r="I31" i="94" s="1"/>
  <c r="D32" i="98"/>
  <c r="E32" i="98"/>
  <c r="I30" i="26"/>
  <c r="G30" i="96"/>
  <c r="I30" i="96" s="1"/>
  <c r="G36" i="54"/>
  <c r="I36" i="54" s="1"/>
  <c r="G39" i="41"/>
  <c r="I39" i="41" s="1"/>
  <c r="E112" i="26"/>
  <c r="F112" i="26" s="1"/>
  <c r="B112" i="26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I32" i="86"/>
  <c r="H38" i="44"/>
  <c r="I38" i="44" s="1"/>
  <c r="E31" i="93"/>
  <c r="D31" i="93"/>
  <c r="E32" i="94"/>
  <c r="D32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B32" i="25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I32" i="88"/>
  <c r="F32" i="87"/>
  <c r="B32" i="87"/>
  <c r="E41" i="18"/>
  <c r="D41" i="18"/>
  <c r="E47" i="35"/>
  <c r="F47" i="35" s="1"/>
  <c r="G46" i="35"/>
  <c r="B47" i="35"/>
  <c r="H46" i="35"/>
  <c r="F39" i="20"/>
  <c r="B39" i="20"/>
  <c r="G40" i="18"/>
  <c r="D36" i="59"/>
  <c r="E36" i="59"/>
  <c r="B35" i="62"/>
  <c r="F35" i="62"/>
  <c r="G35" i="62" s="1"/>
  <c r="G35" i="59"/>
  <c r="I35" i="59" s="1"/>
  <c r="H40" i="18"/>
  <c r="J127" i="35"/>
  <c r="F111" i="33"/>
  <c r="B111" i="33"/>
  <c r="B130" i="35"/>
  <c r="E130" i="35"/>
  <c r="F130" i="35" s="1"/>
  <c r="G129" i="35"/>
  <c r="H110" i="33"/>
  <c r="I110" i="33"/>
  <c r="B112" i="25"/>
  <c r="F112" i="25"/>
  <c r="I128" i="35"/>
  <c r="H128" i="35"/>
  <c r="I111" i="25"/>
  <c r="H111" i="25"/>
  <c r="E112" i="100" l="1"/>
  <c r="F112" i="100" s="1"/>
  <c r="I29" i="102"/>
  <c r="H39" i="101"/>
  <c r="D40" i="101"/>
  <c r="G39" i="101"/>
  <c r="B30" i="102"/>
  <c r="F30" i="102"/>
  <c r="G30" i="102" s="1"/>
  <c r="G112" i="100"/>
  <c r="D113" i="100"/>
  <c r="E113" i="100" s="1"/>
  <c r="H111" i="100"/>
  <c r="I111" i="100"/>
  <c r="I44" i="100"/>
  <c r="D45" i="100"/>
  <c r="E45" i="100"/>
  <c r="N5" i="33"/>
  <c r="N7" i="33" s="1"/>
  <c r="H39" i="43"/>
  <c r="I39" i="43" s="1"/>
  <c r="E40" i="43"/>
  <c r="I39" i="19"/>
  <c r="D40" i="43"/>
  <c r="F31" i="95"/>
  <c r="H31" i="95" s="1"/>
  <c r="B31" i="95"/>
  <c r="D34" i="80"/>
  <c r="B34" i="80" s="1"/>
  <c r="E34" i="80"/>
  <c r="H33" i="80"/>
  <c r="I33" i="80" s="1"/>
  <c r="E33" i="33"/>
  <c r="F33" i="33" s="1"/>
  <c r="G33" i="33" s="1"/>
  <c r="D31" i="13"/>
  <c r="H30" i="13"/>
  <c r="G30" i="13"/>
  <c r="I34" i="97"/>
  <c r="D36" i="97"/>
  <c r="B36" i="97" s="1"/>
  <c r="G35" i="97"/>
  <c r="I35" i="97" s="1"/>
  <c r="E34" i="99"/>
  <c r="F34" i="99" s="1"/>
  <c r="D35" i="99" s="1"/>
  <c r="B34" i="99"/>
  <c r="H33" i="99"/>
  <c r="G33" i="99"/>
  <c r="B32" i="98"/>
  <c r="F32" i="98"/>
  <c r="G32" i="98" s="1"/>
  <c r="E36" i="97"/>
  <c r="H36" i="56"/>
  <c r="I36" i="56" s="1"/>
  <c r="J111" i="26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G33" i="86"/>
  <c r="H33" i="86"/>
  <c r="D34" i="86"/>
  <c r="E34" i="86"/>
  <c r="H34" i="82"/>
  <c r="B31" i="93"/>
  <c r="F31" i="93"/>
  <c r="F36" i="66"/>
  <c r="H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B33" i="91"/>
  <c r="F33" i="91"/>
  <c r="H38" i="58"/>
  <c r="E39" i="58"/>
  <c r="G38" i="58"/>
  <c r="D39" i="58"/>
  <c r="H35" i="65"/>
  <c r="D33" i="25"/>
  <c r="B33" i="25" s="1"/>
  <c r="H32" i="25"/>
  <c r="B34" i="76"/>
  <c r="F34" i="76"/>
  <c r="H34" i="76" s="1"/>
  <c r="F40" i="22"/>
  <c r="G40" i="22" s="1"/>
  <c r="B40" i="22"/>
  <c r="B33" i="81"/>
  <c r="F33" i="81"/>
  <c r="G33" i="81" s="1"/>
  <c r="I40" i="18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D44" i="28"/>
  <c r="E44" i="28" s="1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2" i="25"/>
  <c r="G31" i="26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E40" i="20"/>
  <c r="D40" i="20"/>
  <c r="H47" i="35"/>
  <c r="G47" i="35"/>
  <c r="E48" i="35"/>
  <c r="F48" i="35" s="1"/>
  <c r="B48" i="35"/>
  <c r="D33" i="87"/>
  <c r="E33" i="87"/>
  <c r="J110" i="33"/>
  <c r="E36" i="62"/>
  <c r="D36" i="62"/>
  <c r="G39" i="20"/>
  <c r="F41" i="18"/>
  <c r="H41" i="18" s="1"/>
  <c r="B41" i="18"/>
  <c r="H32" i="87"/>
  <c r="B36" i="59"/>
  <c r="F36" i="59"/>
  <c r="H39" i="20"/>
  <c r="G32" i="87"/>
  <c r="D113" i="25"/>
  <c r="E113" i="25" s="1"/>
  <c r="G112" i="25"/>
  <c r="J111" i="25"/>
  <c r="J128" i="35"/>
  <c r="I129" i="35"/>
  <c r="H129" i="35"/>
  <c r="G130" i="35"/>
  <c r="E131" i="35"/>
  <c r="F131" i="35" s="1"/>
  <c r="B131" i="35"/>
  <c r="D112" i="33"/>
  <c r="E112" i="33" s="1"/>
  <c r="G111" i="33"/>
  <c r="F35" i="36"/>
  <c r="J111" i="100" l="1"/>
  <c r="H30" i="102"/>
  <c r="I30" i="102" s="1"/>
  <c r="D31" i="102"/>
  <c r="E31" i="102"/>
  <c r="E40" i="101"/>
  <c r="F40" i="101" s="1"/>
  <c r="H40" i="101" s="1"/>
  <c r="B40" i="101"/>
  <c r="I39" i="101"/>
  <c r="B113" i="100"/>
  <c r="F113" i="100"/>
  <c r="I112" i="100"/>
  <c r="H112" i="100"/>
  <c r="B45" i="100"/>
  <c r="F45" i="100"/>
  <c r="G45" i="100" s="1"/>
  <c r="G35" i="36"/>
  <c r="F40" i="43"/>
  <c r="G40" i="43" s="1"/>
  <c r="B40" i="43"/>
  <c r="E32" i="95"/>
  <c r="D32" i="95"/>
  <c r="G31" i="95"/>
  <c r="I31" i="95" s="1"/>
  <c r="F34" i="80"/>
  <c r="H34" i="80" s="1"/>
  <c r="H33" i="33"/>
  <c r="I33" i="33" s="1"/>
  <c r="D34" i="33"/>
  <c r="B34" i="33" s="1"/>
  <c r="I30" i="13"/>
  <c r="E31" i="13"/>
  <c r="F31" i="13" s="1"/>
  <c r="B31" i="13"/>
  <c r="F36" i="97"/>
  <c r="G36" i="97" s="1"/>
  <c r="H32" i="26"/>
  <c r="G34" i="99"/>
  <c r="I32" i="25"/>
  <c r="H32" i="98"/>
  <c r="I32" i="98" s="1"/>
  <c r="I33" i="99"/>
  <c r="E35" i="99"/>
  <c r="F35" i="99" s="1"/>
  <c r="B35" i="99"/>
  <c r="D33" i="98"/>
  <c r="E33" i="98"/>
  <c r="H34" i="99"/>
  <c r="I31" i="26"/>
  <c r="I40" i="3"/>
  <c r="H34" i="90"/>
  <c r="I34" i="90" s="1"/>
  <c r="G36" i="66"/>
  <c r="I36" i="66" s="1"/>
  <c r="I35" i="65"/>
  <c r="I112" i="26"/>
  <c r="H112" i="26"/>
  <c r="E113" i="26"/>
  <c r="F113" i="26" s="1"/>
  <c r="B113" i="26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H32" i="94"/>
  <c r="I32" i="94" s="1"/>
  <c r="H36" i="63"/>
  <c r="I36" i="63" s="1"/>
  <c r="G33" i="91"/>
  <c r="D34" i="91"/>
  <c r="E34" i="91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9" i="35"/>
  <c r="E37" i="59"/>
  <c r="D37" i="59"/>
  <c r="E42" i="18"/>
  <c r="D42" i="18"/>
  <c r="E49" i="35"/>
  <c r="F49" i="35" s="1"/>
  <c r="B49" i="35"/>
  <c r="H48" i="35"/>
  <c r="G48" i="35"/>
  <c r="F36" i="62"/>
  <c r="B36" i="62"/>
  <c r="B40" i="20"/>
  <c r="F40" i="20"/>
  <c r="G40" i="20" s="1"/>
  <c r="G36" i="59"/>
  <c r="I32" i="87"/>
  <c r="G41" i="18"/>
  <c r="I41" i="18" s="1"/>
  <c r="I47" i="35"/>
  <c r="H36" i="59"/>
  <c r="B33" i="87"/>
  <c r="F33" i="87"/>
  <c r="G33" i="87" s="1"/>
  <c r="H130" i="35"/>
  <c r="I130" i="35"/>
  <c r="I112" i="25"/>
  <c r="H112" i="25"/>
  <c r="I111" i="33"/>
  <c r="H111" i="33"/>
  <c r="F112" i="33"/>
  <c r="B112" i="33"/>
  <c r="B132" i="35"/>
  <c r="E132" i="35"/>
  <c r="F132" i="35" s="1"/>
  <c r="G131" i="35"/>
  <c r="B113" i="25"/>
  <c r="F113" i="25"/>
  <c r="F31" i="102" l="1"/>
  <c r="G40" i="101"/>
  <c r="I40" i="101" s="1"/>
  <c r="D41" i="101"/>
  <c r="D32" i="102"/>
  <c r="E32" i="102"/>
  <c r="B31" i="102"/>
  <c r="G31" i="102"/>
  <c r="H31" i="102"/>
  <c r="I31" i="102" s="1"/>
  <c r="J112" i="100"/>
  <c r="G113" i="100"/>
  <c r="D114" i="100"/>
  <c r="B114" i="100" s="1"/>
  <c r="H45" i="100"/>
  <c r="I45" i="100" s="1"/>
  <c r="D46" i="100"/>
  <c r="E46" i="100"/>
  <c r="H40" i="43"/>
  <c r="I40" i="43" s="1"/>
  <c r="E41" i="43"/>
  <c r="D41" i="43"/>
  <c r="B41" i="43" s="1"/>
  <c r="E34" i="33"/>
  <c r="F34" i="33" s="1"/>
  <c r="H34" i="33" s="1"/>
  <c r="F32" i="95"/>
  <c r="H32" i="95" s="1"/>
  <c r="B32" i="95"/>
  <c r="E35" i="80"/>
  <c r="D35" i="80"/>
  <c r="G34" i="80"/>
  <c r="I34" i="80" s="1"/>
  <c r="D37" i="97"/>
  <c r="B37" i="97" s="1"/>
  <c r="I32" i="26"/>
  <c r="H31" i="13"/>
  <c r="G31" i="13"/>
  <c r="D32" i="13"/>
  <c r="H36" i="97"/>
  <c r="I36" i="97" s="1"/>
  <c r="B33" i="26"/>
  <c r="F33" i="26"/>
  <c r="G33" i="26" s="1"/>
  <c r="I34" i="99"/>
  <c r="D36" i="99"/>
  <c r="E36" i="99"/>
  <c r="H35" i="99"/>
  <c r="G35" i="99"/>
  <c r="F33" i="98"/>
  <c r="H33" i="98" s="1"/>
  <c r="B33" i="98"/>
  <c r="E37" i="97"/>
  <c r="G42" i="30"/>
  <c r="I42" i="30" s="1"/>
  <c r="J112" i="26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2" i="93"/>
  <c r="H32" i="93" s="1"/>
  <c r="B32" i="93"/>
  <c r="H37" i="56"/>
  <c r="I37" i="56" s="1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G33" i="25"/>
  <c r="N5" i="25" s="1"/>
  <c r="D34" i="25"/>
  <c r="H33" i="25"/>
  <c r="N6" i="25" s="1"/>
  <c r="B34" i="84"/>
  <c r="F34" i="84"/>
  <c r="H34" i="84" s="1"/>
  <c r="H35" i="75"/>
  <c r="E36" i="75"/>
  <c r="D36" i="75"/>
  <c r="H39" i="58"/>
  <c r="D40" i="58"/>
  <c r="E40" i="58"/>
  <c r="F35" i="90"/>
  <c r="G35" i="90" s="1"/>
  <c r="B35" i="90"/>
  <c r="F37" i="66"/>
  <c r="H37" i="66" s="1"/>
  <c r="B37" i="66"/>
  <c r="B38" i="53"/>
  <c r="F38" i="53"/>
  <c r="I33" i="91"/>
  <c r="D41" i="42"/>
  <c r="E41" i="42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I37" i="64" s="1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4" i="85"/>
  <c r="I36" i="59"/>
  <c r="H44" i="28"/>
  <c r="D45" i="28"/>
  <c r="E45" i="28" s="1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F38" i="57"/>
  <c r="G38" i="57" s="1"/>
  <c r="B38" i="57"/>
  <c r="D42" i="3"/>
  <c r="E42" i="3"/>
  <c r="E37" i="68"/>
  <c r="D37" i="68"/>
  <c r="B35" i="78"/>
  <c r="F35" i="78"/>
  <c r="G35" i="78" s="1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D34" i="87"/>
  <c r="E34" i="87"/>
  <c r="E41" i="20"/>
  <c r="D41" i="20"/>
  <c r="J112" i="25"/>
  <c r="J130" i="35"/>
  <c r="G113" i="25"/>
  <c r="D114" i="25"/>
  <c r="E114" i="25" s="1"/>
  <c r="E133" i="35"/>
  <c r="F133" i="35" s="1"/>
  <c r="G132" i="35"/>
  <c r="B133" i="35"/>
  <c r="G112" i="33"/>
  <c r="D113" i="33"/>
  <c r="E113" i="33" s="1"/>
  <c r="J111" i="33"/>
  <c r="H131" i="35"/>
  <c r="I131" i="35"/>
  <c r="E114" i="100" l="1"/>
  <c r="F114" i="100" s="1"/>
  <c r="B32" i="102"/>
  <c r="F32" i="102"/>
  <c r="G32" i="102" s="1"/>
  <c r="H32" i="102"/>
  <c r="E41" i="101"/>
  <c r="F41" i="101" s="1"/>
  <c r="H41" i="101" s="1"/>
  <c r="B41" i="101"/>
  <c r="G114" i="100"/>
  <c r="D115" i="100"/>
  <c r="H113" i="100"/>
  <c r="I113" i="100"/>
  <c r="B46" i="100"/>
  <c r="F46" i="100"/>
  <c r="G46" i="100" s="1"/>
  <c r="N7" i="25"/>
  <c r="F41" i="43"/>
  <c r="H41" i="43" s="1"/>
  <c r="G34" i="33"/>
  <c r="I34" i="33" s="1"/>
  <c r="D35" i="33"/>
  <c r="E35" i="33" s="1"/>
  <c r="F35" i="33" s="1"/>
  <c r="E33" i="95"/>
  <c r="D33" i="95"/>
  <c r="G32" i="95"/>
  <c r="I32" i="95" s="1"/>
  <c r="F35" i="80"/>
  <c r="G35" i="80" s="1"/>
  <c r="B35" i="80"/>
  <c r="F37" i="97"/>
  <c r="D38" i="97" s="1"/>
  <c r="B38" i="97" s="1"/>
  <c r="I31" i="13"/>
  <c r="B32" i="13"/>
  <c r="E32" i="13"/>
  <c r="F32" i="13" s="1"/>
  <c r="D34" i="26"/>
  <c r="B34" i="26" s="1"/>
  <c r="H33" i="26"/>
  <c r="G33" i="98"/>
  <c r="I33" i="98" s="1"/>
  <c r="I33" i="25"/>
  <c r="I35" i="99"/>
  <c r="D34" i="98"/>
  <c r="E34" i="98"/>
  <c r="F36" i="99"/>
  <c r="B36" i="99"/>
  <c r="I34" i="86"/>
  <c r="E114" i="26"/>
  <c r="F114" i="26" s="1"/>
  <c r="B114" i="26"/>
  <c r="I113" i="26"/>
  <c r="H113" i="26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B34" i="25"/>
  <c r="E34" i="25"/>
  <c r="F34" i="25" s="1"/>
  <c r="B35" i="86"/>
  <c r="F35" i="86"/>
  <c r="G32" i="93"/>
  <c r="I32" i="93" s="1"/>
  <c r="D33" i="93"/>
  <c r="E33" i="93"/>
  <c r="G42" i="18"/>
  <c r="I42" i="18" s="1"/>
  <c r="D34" i="94"/>
  <c r="E34" i="94"/>
  <c r="H41" i="21"/>
  <c r="I41" i="21" s="1"/>
  <c r="H38" i="53"/>
  <c r="E39" i="53"/>
  <c r="D39" i="53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B51" i="35"/>
  <c r="E51" i="35"/>
  <c r="F51" i="35" s="1"/>
  <c r="H50" i="35"/>
  <c r="G50" i="35"/>
  <c r="F34" i="87"/>
  <c r="G34" i="87" s="1"/>
  <c r="B34" i="87"/>
  <c r="E43" i="18"/>
  <c r="D43" i="18"/>
  <c r="I49" i="35"/>
  <c r="I36" i="62"/>
  <c r="D38" i="59"/>
  <c r="E38" i="59"/>
  <c r="F37" i="62"/>
  <c r="H37" i="62" s="1"/>
  <c r="B37" i="62"/>
  <c r="F41" i="20"/>
  <c r="B41" i="20"/>
  <c r="J131" i="35"/>
  <c r="B113" i="33"/>
  <c r="F113" i="33"/>
  <c r="H112" i="33"/>
  <c r="I112" i="33"/>
  <c r="I132" i="35"/>
  <c r="H132" i="35"/>
  <c r="I113" i="25"/>
  <c r="H113" i="25"/>
  <c r="E134" i="35"/>
  <c r="F134" i="35" s="1"/>
  <c r="B134" i="35"/>
  <c r="G133" i="35"/>
  <c r="F114" i="25"/>
  <c r="B114" i="25"/>
  <c r="F27" i="36"/>
  <c r="J113" i="100" l="1"/>
  <c r="H46" i="100"/>
  <c r="I32" i="102"/>
  <c r="G41" i="101"/>
  <c r="I41" i="101" s="1"/>
  <c r="E42" i="101"/>
  <c r="D42" i="101"/>
  <c r="D33" i="102"/>
  <c r="E33" i="102"/>
  <c r="B115" i="100"/>
  <c r="E115" i="100"/>
  <c r="F115" i="100" s="1"/>
  <c r="H114" i="100"/>
  <c r="I114" i="100"/>
  <c r="I46" i="100"/>
  <c r="D47" i="100"/>
  <c r="E47" i="100"/>
  <c r="G27" i="36"/>
  <c r="I33" i="26"/>
  <c r="D42" i="43"/>
  <c r="B42" i="43" s="1"/>
  <c r="E42" i="43"/>
  <c r="G41" i="43"/>
  <c r="I41" i="43" s="1"/>
  <c r="B35" i="33"/>
  <c r="F33" i="95"/>
  <c r="H33" i="95" s="1"/>
  <c r="B33" i="95"/>
  <c r="H35" i="80"/>
  <c r="I35" i="80" s="1"/>
  <c r="E36" i="80"/>
  <c r="D36" i="80"/>
  <c r="B36" i="80" s="1"/>
  <c r="E38" i="97"/>
  <c r="F38" i="97" s="1"/>
  <c r="D39" i="97" s="1"/>
  <c r="B39" i="97" s="1"/>
  <c r="H37" i="97"/>
  <c r="G37" i="97"/>
  <c r="E34" i="26"/>
  <c r="F34" i="26" s="1"/>
  <c r="G34" i="26" s="1"/>
  <c r="N5" i="26" s="1"/>
  <c r="M19" i="1" s="1"/>
  <c r="R132" i="1" s="1"/>
  <c r="D33" i="13"/>
  <c r="H32" i="13"/>
  <c r="G32" i="13"/>
  <c r="D37" i="99"/>
  <c r="E37" i="99"/>
  <c r="H36" i="99"/>
  <c r="G36" i="99"/>
  <c r="F34" i="98"/>
  <c r="B34" i="98"/>
  <c r="I43" i="70"/>
  <c r="I37" i="60"/>
  <c r="I43" i="23"/>
  <c r="J113" i="26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3" i="93"/>
  <c r="F33" i="93"/>
  <c r="G33" i="93" s="1"/>
  <c r="G34" i="25"/>
  <c r="D35" i="25"/>
  <c r="H34" i="25"/>
  <c r="G36" i="82"/>
  <c r="I33" i="92"/>
  <c r="H44" i="69"/>
  <c r="I44" i="69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B38" i="66"/>
  <c r="F38" i="66"/>
  <c r="H38" i="66" s="1"/>
  <c r="H36" i="75"/>
  <c r="I36" i="75" s="1"/>
  <c r="E37" i="75"/>
  <c r="D37" i="75"/>
  <c r="I38" i="53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D46" i="28"/>
  <c r="E46" i="28" s="1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E43" i="3"/>
  <c r="D43" i="3"/>
  <c r="H42" i="19"/>
  <c r="I42" i="19" s="1"/>
  <c r="G43" i="30"/>
  <c r="I43" i="30" s="1"/>
  <c r="D44" i="30"/>
  <c r="E44" i="30"/>
  <c r="J112" i="3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H41" i="20"/>
  <c r="B38" i="59"/>
  <c r="F38" i="59"/>
  <c r="H38" i="59" s="1"/>
  <c r="B43" i="18"/>
  <c r="F43" i="18"/>
  <c r="H43" i="18" s="1"/>
  <c r="D35" i="87"/>
  <c r="E35" i="87"/>
  <c r="J132" i="35"/>
  <c r="J113" i="25"/>
  <c r="B135" i="35"/>
  <c r="G134" i="35"/>
  <c r="E135" i="35"/>
  <c r="F135" i="35" s="1"/>
  <c r="G114" i="25"/>
  <c r="D115" i="25"/>
  <c r="E115" i="25" s="1"/>
  <c r="H133" i="35"/>
  <c r="I133" i="35"/>
  <c r="G113" i="33"/>
  <c r="D114" i="33"/>
  <c r="E114" i="33" s="1"/>
  <c r="J114" i="100" l="1"/>
  <c r="B33" i="102"/>
  <c r="F33" i="102"/>
  <c r="G33" i="102"/>
  <c r="F42" i="101"/>
  <c r="H42" i="101" s="1"/>
  <c r="B42" i="101"/>
  <c r="D116" i="100"/>
  <c r="E116" i="100" s="1"/>
  <c r="G115" i="100"/>
  <c r="B47" i="100"/>
  <c r="F47" i="100"/>
  <c r="G47" i="100"/>
  <c r="H47" i="100"/>
  <c r="M20" i="1"/>
  <c r="F42" i="43"/>
  <c r="G42" i="43" s="1"/>
  <c r="G33" i="95"/>
  <c r="I33" i="95" s="1"/>
  <c r="D34" i="95"/>
  <c r="B34" i="95" s="1"/>
  <c r="E34" i="95"/>
  <c r="F36" i="80"/>
  <c r="H36" i="80" s="1"/>
  <c r="E39" i="97"/>
  <c r="F39" i="97" s="1"/>
  <c r="D40" i="97" s="1"/>
  <c r="B40" i="97" s="1"/>
  <c r="G38" i="97"/>
  <c r="H38" i="97"/>
  <c r="D35" i="26"/>
  <c r="E35" i="26" s="1"/>
  <c r="I37" i="97"/>
  <c r="I38" i="64"/>
  <c r="H34" i="26"/>
  <c r="I37" i="65"/>
  <c r="I32" i="13"/>
  <c r="E33" i="13"/>
  <c r="F33" i="13" s="1"/>
  <c r="B33" i="13"/>
  <c r="I41" i="20"/>
  <c r="I36" i="99"/>
  <c r="D35" i="98"/>
  <c r="E35" i="98"/>
  <c r="I34" i="25"/>
  <c r="H34" i="98"/>
  <c r="G34" i="98"/>
  <c r="F37" i="99"/>
  <c r="D38" i="99" s="1"/>
  <c r="B37" i="99"/>
  <c r="H33" i="93"/>
  <c r="I33" i="93" s="1"/>
  <c r="I35" i="88"/>
  <c r="I36" i="82"/>
  <c r="G39" i="57"/>
  <c r="I39" i="57" s="1"/>
  <c r="I41" i="42"/>
  <c r="I114" i="26"/>
  <c r="H114" i="26"/>
  <c r="B115" i="26"/>
  <c r="E115" i="26"/>
  <c r="F115" i="26" s="1"/>
  <c r="H33" i="96"/>
  <c r="I33" i="96" s="1"/>
  <c r="I35" i="86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B35" i="25"/>
  <c r="E35" i="25"/>
  <c r="F35" i="25" s="1"/>
  <c r="D34" i="93"/>
  <c r="E34" i="93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I40" i="58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I44" i="29" s="1"/>
  <c r="B41" i="58"/>
  <c r="F41" i="58"/>
  <c r="G35" i="84"/>
  <c r="B38" i="65"/>
  <c r="F38" i="65"/>
  <c r="H39" i="53"/>
  <c r="I39" i="53" s="1"/>
  <c r="D40" i="53"/>
  <c r="E40" i="53"/>
  <c r="H36" i="90"/>
  <c r="I36" i="90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D43" i="17"/>
  <c r="E43" i="17"/>
  <c r="B38" i="62"/>
  <c r="F38" i="62"/>
  <c r="B42" i="20"/>
  <c r="F42" i="20"/>
  <c r="G42" i="20" s="1"/>
  <c r="D44" i="18"/>
  <c r="E44" i="18"/>
  <c r="D39" i="59"/>
  <c r="E39" i="59"/>
  <c r="G52" i="35"/>
  <c r="B53" i="35"/>
  <c r="E53" i="35"/>
  <c r="F53" i="35" s="1"/>
  <c r="H52" i="35"/>
  <c r="B35" i="87"/>
  <c r="F35" i="87"/>
  <c r="G35" i="87" s="1"/>
  <c r="G43" i="18"/>
  <c r="I43" i="18" s="1"/>
  <c r="B36" i="33"/>
  <c r="F36" i="33"/>
  <c r="G36" i="33" s="1"/>
  <c r="J133" i="35"/>
  <c r="B115" i="25"/>
  <c r="F115" i="25"/>
  <c r="B114" i="33"/>
  <c r="F114" i="33"/>
  <c r="H114" i="25"/>
  <c r="I114" i="25"/>
  <c r="G135" i="35"/>
  <c r="B136" i="35"/>
  <c r="E136" i="35"/>
  <c r="F136" i="35" s="1"/>
  <c r="I113" i="33"/>
  <c r="H113" i="33"/>
  <c r="H134" i="35"/>
  <c r="I134" i="35"/>
  <c r="G42" i="101" l="1"/>
  <c r="I42" i="101" s="1"/>
  <c r="D43" i="101"/>
  <c r="E43" i="101"/>
  <c r="H33" i="102"/>
  <c r="I33" i="102" s="1"/>
  <c r="D34" i="102"/>
  <c r="E34" i="102"/>
  <c r="I115" i="100"/>
  <c r="H115" i="100"/>
  <c r="B116" i="100"/>
  <c r="F116" i="100"/>
  <c r="I47" i="100"/>
  <c r="D48" i="100"/>
  <c r="E48" i="100" s="1"/>
  <c r="I34" i="26"/>
  <c r="N6" i="26"/>
  <c r="G36" i="80"/>
  <c r="I36" i="80" s="1"/>
  <c r="E43" i="43"/>
  <c r="H42" i="43"/>
  <c r="I42" i="43" s="1"/>
  <c r="D43" i="43"/>
  <c r="F34" i="95"/>
  <c r="G34" i="95" s="1"/>
  <c r="F35" i="26"/>
  <c r="G35" i="26" s="1"/>
  <c r="B35" i="26"/>
  <c r="D37" i="80"/>
  <c r="B37" i="80" s="1"/>
  <c r="E37" i="80"/>
  <c r="I38" i="97"/>
  <c r="E40" i="97"/>
  <c r="F40" i="97" s="1"/>
  <c r="D41" i="97" s="1"/>
  <c r="B41" i="97" s="1"/>
  <c r="G39" i="97"/>
  <c r="H39" i="97"/>
  <c r="H33" i="13"/>
  <c r="D34" i="13"/>
  <c r="G33" i="13"/>
  <c r="G37" i="99"/>
  <c r="E38" i="99"/>
  <c r="F38" i="99" s="1"/>
  <c r="B38" i="99"/>
  <c r="I34" i="98"/>
  <c r="F35" i="98"/>
  <c r="B35" i="98"/>
  <c r="H37" i="99"/>
  <c r="I35" i="84"/>
  <c r="I43" i="24"/>
  <c r="J114" i="26"/>
  <c r="G115" i="26"/>
  <c r="D116" i="26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F34" i="93"/>
  <c r="H34" i="93" s="1"/>
  <c r="B34" i="93"/>
  <c r="H36" i="88"/>
  <c r="I36" i="88" s="1"/>
  <c r="H37" i="82"/>
  <c r="I37" i="82" s="1"/>
  <c r="H36" i="86"/>
  <c r="D37" i="86"/>
  <c r="G36" i="86"/>
  <c r="E37" i="86"/>
  <c r="D36" i="25"/>
  <c r="H35" i="25"/>
  <c r="G35" i="25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B39" i="66"/>
  <c r="F39" i="66"/>
  <c r="H39" i="66" s="1"/>
  <c r="B36" i="91"/>
  <c r="F36" i="91"/>
  <c r="G36" i="91" s="1"/>
  <c r="H38" i="65"/>
  <c r="E38" i="75"/>
  <c r="D38" i="75"/>
  <c r="E43" i="42"/>
  <c r="D43" i="42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I35" i="83" s="1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H39" i="56"/>
  <c r="E40" i="56"/>
  <c r="D40" i="56"/>
  <c r="F37" i="78"/>
  <c r="G37" i="78" s="1"/>
  <c r="B37" i="78"/>
  <c r="D46" i="31"/>
  <c r="E46" i="31"/>
  <c r="B43" i="21"/>
  <c r="F43" i="21"/>
  <c r="H43" i="21" s="1"/>
  <c r="B35" i="92"/>
  <c r="F35" i="92"/>
  <c r="H35" i="92" s="1"/>
  <c r="E44" i="19"/>
  <c r="D44" i="19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B37" i="77"/>
  <c r="F37" i="77"/>
  <c r="H37" i="77" s="1"/>
  <c r="B37" i="79"/>
  <c r="F37" i="79"/>
  <c r="G37" i="79" s="1"/>
  <c r="F44" i="32"/>
  <c r="B44" i="32"/>
  <c r="B40" i="57"/>
  <c r="F40" i="57"/>
  <c r="H40" i="57" s="1"/>
  <c r="H43" i="3"/>
  <c r="I43" i="3" s="1"/>
  <c r="D47" i="28"/>
  <c r="E47" i="28" s="1"/>
  <c r="G45" i="69"/>
  <c r="I45" i="69" s="1"/>
  <c r="H44" i="71"/>
  <c r="I44" i="71" s="1"/>
  <c r="B42" i="73"/>
  <c r="F42" i="73"/>
  <c r="H42" i="73" s="1"/>
  <c r="J114" i="25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B44" i="18"/>
  <c r="F44" i="18"/>
  <c r="H44" i="18" s="1"/>
  <c r="E43" i="20"/>
  <c r="D43" i="20"/>
  <c r="G38" i="62"/>
  <c r="D37" i="33"/>
  <c r="E37" i="33" s="1"/>
  <c r="H38" i="62"/>
  <c r="J113" i="33"/>
  <c r="J134" i="35"/>
  <c r="I135" i="35"/>
  <c r="H135" i="35"/>
  <c r="D115" i="33"/>
  <c r="E115" i="33" s="1"/>
  <c r="G114" i="33"/>
  <c r="G115" i="25"/>
  <c r="D116" i="25"/>
  <c r="E116" i="25" s="1"/>
  <c r="E137" i="35"/>
  <c r="F137" i="35" s="1"/>
  <c r="B137" i="35"/>
  <c r="G136" i="35"/>
  <c r="F34" i="102" l="1"/>
  <c r="G34" i="102" s="1"/>
  <c r="B34" i="102"/>
  <c r="F43" i="101"/>
  <c r="H43" i="101" s="1"/>
  <c r="B43" i="101"/>
  <c r="G116" i="100"/>
  <c r="D117" i="100"/>
  <c r="E117" i="100" s="1"/>
  <c r="J115" i="100"/>
  <c r="B48" i="100"/>
  <c r="F48" i="100"/>
  <c r="H48" i="100" s="1"/>
  <c r="G48" i="100"/>
  <c r="N19" i="1"/>
  <c r="N7" i="26"/>
  <c r="F43" i="43"/>
  <c r="H43" i="43" s="1"/>
  <c r="B43" i="43"/>
  <c r="H34" i="95"/>
  <c r="I34" i="95" s="1"/>
  <c r="D35" i="95"/>
  <c r="E35" i="95"/>
  <c r="H35" i="26"/>
  <c r="I35" i="26" s="1"/>
  <c r="D36" i="26"/>
  <c r="E36" i="26" s="1"/>
  <c r="F37" i="80"/>
  <c r="G37" i="80" s="1"/>
  <c r="E41" i="97"/>
  <c r="F41" i="97" s="1"/>
  <c r="D42" i="97" s="1"/>
  <c r="B42" i="97" s="1"/>
  <c r="I39" i="97"/>
  <c r="G40" i="97"/>
  <c r="H40" i="97"/>
  <c r="I43" i="19"/>
  <c r="I33" i="13"/>
  <c r="E34" i="13"/>
  <c r="F34" i="13" s="1"/>
  <c r="B34" i="13"/>
  <c r="I37" i="99"/>
  <c r="D39" i="99"/>
  <c r="E39" i="99"/>
  <c r="H38" i="99"/>
  <c r="G38" i="99"/>
  <c r="D36" i="98"/>
  <c r="E36" i="98"/>
  <c r="H35" i="98"/>
  <c r="G35" i="98"/>
  <c r="I38" i="65"/>
  <c r="B116" i="26"/>
  <c r="E116" i="26"/>
  <c r="F116" i="26" s="1"/>
  <c r="H115" i="26"/>
  <c r="I115" i="26"/>
  <c r="G35" i="92"/>
  <c r="I35" i="92" s="1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I44" i="18" s="1"/>
  <c r="D36" i="94"/>
  <c r="E36" i="94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G45" i="23"/>
  <c r="I45" i="23" s="1"/>
  <c r="E46" i="23"/>
  <c r="D46" i="23"/>
  <c r="D38" i="90"/>
  <c r="E38" i="90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I45" i="70" s="1"/>
  <c r="G40" i="54"/>
  <c r="I40" i="54" s="1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F37" i="88"/>
  <c r="H37" i="88" s="1"/>
  <c r="B37" i="88"/>
  <c r="G43" i="17"/>
  <c r="F46" i="69"/>
  <c r="B46" i="69"/>
  <c r="I45" i="31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E40" i="59"/>
  <c r="D40" i="59"/>
  <c r="F37" i="33"/>
  <c r="B37" i="33"/>
  <c r="E45" i="18"/>
  <c r="D45" i="18"/>
  <c r="I53" i="35"/>
  <c r="H39" i="59"/>
  <c r="B43" i="20"/>
  <c r="F43" i="20"/>
  <c r="B39" i="62"/>
  <c r="F39" i="62"/>
  <c r="H54" i="35"/>
  <c r="B55" i="35"/>
  <c r="G54" i="35"/>
  <c r="E55" i="35"/>
  <c r="F55" i="35" s="1"/>
  <c r="G39" i="59"/>
  <c r="B36" i="87"/>
  <c r="F36" i="87"/>
  <c r="G36" i="87" s="1"/>
  <c r="J135" i="35"/>
  <c r="I114" i="33"/>
  <c r="N88" i="33" s="1"/>
  <c r="H114" i="33"/>
  <c r="M88" i="33" s="1"/>
  <c r="M89" i="33" s="1"/>
  <c r="I136" i="35"/>
  <c r="H136" i="35"/>
  <c r="B116" i="25"/>
  <c r="F116" i="25"/>
  <c r="I115" i="25"/>
  <c r="N88" i="25" s="1"/>
  <c r="H115" i="25"/>
  <c r="M88" i="25" s="1"/>
  <c r="M89" i="25" s="1"/>
  <c r="F115" i="33"/>
  <c r="B115" i="33"/>
  <c r="B138" i="35"/>
  <c r="E138" i="35"/>
  <c r="F138" i="35" s="1"/>
  <c r="G137" i="35"/>
  <c r="I27" i="36"/>
  <c r="F28" i="36"/>
  <c r="I35" i="36"/>
  <c r="G43" i="101" l="1"/>
  <c r="I43" i="101" s="1"/>
  <c r="D44" i="101"/>
  <c r="E44" i="101"/>
  <c r="H34" i="102"/>
  <c r="I34" i="102" s="1"/>
  <c r="D35" i="102"/>
  <c r="E35" i="102"/>
  <c r="F117" i="100"/>
  <c r="B117" i="100"/>
  <c r="H116" i="100"/>
  <c r="I116" i="100"/>
  <c r="F96" i="36"/>
  <c r="I48" i="100"/>
  <c r="D49" i="100"/>
  <c r="E49" i="100" s="1"/>
  <c r="O88" i="33"/>
  <c r="O89" i="33" s="1"/>
  <c r="N89" i="33"/>
  <c r="G28" i="36"/>
  <c r="G96" i="36" s="1"/>
  <c r="O19" i="1"/>
  <c r="N20" i="1"/>
  <c r="R133" i="1"/>
  <c r="O88" i="25"/>
  <c r="O89" i="25" s="1"/>
  <c r="N89" i="25"/>
  <c r="D44" i="43"/>
  <c r="B44" i="43" s="1"/>
  <c r="G43" i="43"/>
  <c r="I43" i="43" s="1"/>
  <c r="E44" i="43"/>
  <c r="F35" i="95"/>
  <c r="G35" i="95" s="1"/>
  <c r="B35" i="95"/>
  <c r="F36" i="26"/>
  <c r="H36" i="26" s="1"/>
  <c r="B36" i="26"/>
  <c r="D38" i="80"/>
  <c r="B38" i="80" s="1"/>
  <c r="E38" i="80"/>
  <c r="H37" i="80"/>
  <c r="I37" i="80" s="1"/>
  <c r="G41" i="97"/>
  <c r="H41" i="97"/>
  <c r="E42" i="97"/>
  <c r="F42" i="97" s="1"/>
  <c r="G42" i="97" s="1"/>
  <c r="I40" i="97"/>
  <c r="H34" i="13"/>
  <c r="D35" i="13"/>
  <c r="G34" i="13"/>
  <c r="I34" i="96"/>
  <c r="J115" i="26"/>
  <c r="F36" i="98"/>
  <c r="H36" i="98" s="1"/>
  <c r="B36" i="98"/>
  <c r="I38" i="99"/>
  <c r="I35" i="98"/>
  <c r="F39" i="99"/>
  <c r="G39" i="99" s="1"/>
  <c r="B39" i="99"/>
  <c r="I54" i="35"/>
  <c r="G38" i="75"/>
  <c r="I38" i="75" s="1"/>
  <c r="I43" i="17"/>
  <c r="G116" i="26"/>
  <c r="D117" i="26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G36" i="25"/>
  <c r="H36" i="25"/>
  <c r="D37" i="25"/>
  <c r="B37" i="25" s="1"/>
  <c r="F36" i="94"/>
  <c r="H36" i="94" s="1"/>
  <c r="B36" i="94"/>
  <c r="G39" i="65"/>
  <c r="I39" i="65" s="1"/>
  <c r="G38" i="82"/>
  <c r="E39" i="82"/>
  <c r="D39" i="82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 s="1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H37" i="33"/>
  <c r="H36" i="87"/>
  <c r="I36" i="87" s="1"/>
  <c r="H39" i="62"/>
  <c r="G43" i="20"/>
  <c r="B45" i="18"/>
  <c r="F45" i="18"/>
  <c r="G45" i="18" s="1"/>
  <c r="G37" i="33"/>
  <c r="J136" i="35"/>
  <c r="J115" i="25"/>
  <c r="J114" i="33"/>
  <c r="I137" i="35"/>
  <c r="H137" i="35"/>
  <c r="G116" i="25"/>
  <c r="D117" i="25"/>
  <c r="E117" i="25" s="1"/>
  <c r="B139" i="35"/>
  <c r="G138" i="35"/>
  <c r="E139" i="35"/>
  <c r="F139" i="35" s="1"/>
  <c r="G115" i="33"/>
  <c r="D116" i="33"/>
  <c r="E116" i="33" s="1"/>
  <c r="B35" i="102" l="1"/>
  <c r="F35" i="102"/>
  <c r="G35" i="102"/>
  <c r="F44" i="101"/>
  <c r="H44" i="101" s="1"/>
  <c r="B44" i="101"/>
  <c r="J116" i="100"/>
  <c r="G117" i="100"/>
  <c r="D118" i="100"/>
  <c r="E118" i="100" s="1"/>
  <c r="F49" i="100"/>
  <c r="H49" i="100" s="1"/>
  <c r="B49" i="100"/>
  <c r="O20" i="1"/>
  <c r="R134" i="1"/>
  <c r="F44" i="43"/>
  <c r="D45" i="43" s="1"/>
  <c r="D37" i="26"/>
  <c r="E37" i="26" s="1"/>
  <c r="E36" i="95"/>
  <c r="D36" i="95"/>
  <c r="B36" i="95" s="1"/>
  <c r="H35" i="95"/>
  <c r="I35" i="95" s="1"/>
  <c r="G36" i="26"/>
  <c r="I36" i="26" s="1"/>
  <c r="F38" i="80"/>
  <c r="G38" i="80" s="1"/>
  <c r="E43" i="97"/>
  <c r="I41" i="97"/>
  <c r="D43" i="97"/>
  <c r="B43" i="97" s="1"/>
  <c r="H42" i="97"/>
  <c r="I42" i="97" s="1"/>
  <c r="I34" i="13"/>
  <c r="E35" i="13"/>
  <c r="F35" i="13" s="1"/>
  <c r="B35" i="13"/>
  <c r="I38" i="82"/>
  <c r="G36" i="98"/>
  <c r="I36" i="98" s="1"/>
  <c r="H39" i="99"/>
  <c r="I39" i="99" s="1"/>
  <c r="G36" i="94"/>
  <c r="I36" i="94" s="1"/>
  <c r="D40" i="99"/>
  <c r="E40" i="99"/>
  <c r="D37" i="98"/>
  <c r="E37" i="98"/>
  <c r="I36" i="25"/>
  <c r="I37" i="85"/>
  <c r="G41" i="57"/>
  <c r="I41" i="57" s="1"/>
  <c r="H116" i="26"/>
  <c r="M88" i="26" s="1"/>
  <c r="M89" i="26" s="1"/>
  <c r="I116" i="26"/>
  <c r="N88" i="26" s="1"/>
  <c r="E117" i="26"/>
  <c r="F117" i="26" s="1"/>
  <c r="B117" i="26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F38" i="86"/>
  <c r="B38" i="86"/>
  <c r="D36" i="93"/>
  <c r="E36" i="93"/>
  <c r="G40" i="66"/>
  <c r="I40" i="66" s="1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E47" i="23"/>
  <c r="G46" i="23"/>
  <c r="D47" i="23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G35" i="96"/>
  <c r="I35" i="96" s="1"/>
  <c r="H38" i="76"/>
  <c r="I38" i="76" s="1"/>
  <c r="D39" i="76"/>
  <c r="E39" i="76"/>
  <c r="H37" i="81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/>
  <c r="F45" i="19"/>
  <c r="G45" i="19" s="1"/>
  <c r="B45" i="19"/>
  <c r="F41" i="64"/>
  <c r="G41" i="64" s="1"/>
  <c r="B41" i="64"/>
  <c r="E46" i="32"/>
  <c r="D46" i="32"/>
  <c r="I39" i="62"/>
  <c r="G40" i="59"/>
  <c r="I40" i="59" s="1"/>
  <c r="I45" i="71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/>
  <c r="B37" i="83"/>
  <c r="F37" i="83"/>
  <c r="G37" i="83" s="1"/>
  <c r="E37" i="92"/>
  <c r="D37" i="92"/>
  <c r="F46" i="30"/>
  <c r="G46" i="30" s="1"/>
  <c r="B46" i="30"/>
  <c r="D41" i="63"/>
  <c r="E41" i="63"/>
  <c r="H36" i="92"/>
  <c r="B45" i="3"/>
  <c r="F45" i="3"/>
  <c r="G45" i="3" s="1"/>
  <c r="E42" i="54"/>
  <c r="D42" i="54"/>
  <c r="D45" i="17"/>
  <c r="E45" i="17"/>
  <c r="E42" i="57"/>
  <c r="D42" i="57"/>
  <c r="E39" i="79"/>
  <c r="D39" i="79"/>
  <c r="H43" i="73"/>
  <c r="I43" i="73" s="1"/>
  <c r="D44" i="73"/>
  <c r="E44" i="73"/>
  <c r="H40" i="63"/>
  <c r="I40" i="63" s="1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H45" i="18"/>
  <c r="I45" i="18" s="1"/>
  <c r="I37" i="33"/>
  <c r="F37" i="87"/>
  <c r="H37" i="87" s="1"/>
  <c r="B37" i="87"/>
  <c r="B57" i="35"/>
  <c r="G56" i="35"/>
  <c r="H56" i="35"/>
  <c r="E57" i="35"/>
  <c r="F57" i="35" s="1"/>
  <c r="D41" i="59"/>
  <c r="E41" i="59"/>
  <c r="F38" i="33"/>
  <c r="G38" i="33" s="1"/>
  <c r="B38" i="33"/>
  <c r="E46" i="18"/>
  <c r="D46" i="18"/>
  <c r="I43" i="20"/>
  <c r="B40" i="62"/>
  <c r="F40" i="62"/>
  <c r="H40" i="62" s="1"/>
  <c r="I55" i="35"/>
  <c r="F44" i="20"/>
  <c r="B44" i="20"/>
  <c r="J137" i="35"/>
  <c r="I138" i="35"/>
  <c r="H138" i="35"/>
  <c r="F117" i="25"/>
  <c r="B117" i="25"/>
  <c r="B116" i="33"/>
  <c r="F116" i="33"/>
  <c r="H116" i="25"/>
  <c r="I116" i="25"/>
  <c r="I115" i="33"/>
  <c r="H115" i="33"/>
  <c r="G139" i="35"/>
  <c r="B140" i="35"/>
  <c r="E140" i="35"/>
  <c r="F140" i="35" s="1"/>
  <c r="I28" i="36"/>
  <c r="G44" i="101" l="1"/>
  <c r="I44" i="101" s="1"/>
  <c r="D45" i="101"/>
  <c r="E45" i="101"/>
  <c r="G49" i="100"/>
  <c r="I49" i="100" s="1"/>
  <c r="H35" i="102"/>
  <c r="I35" i="102" s="1"/>
  <c r="E36" i="102"/>
  <c r="D36" i="102"/>
  <c r="F118" i="100"/>
  <c r="B118" i="100"/>
  <c r="H117" i="100"/>
  <c r="I117" i="100"/>
  <c r="D50" i="100"/>
  <c r="E50" i="100" s="1"/>
  <c r="O88" i="26"/>
  <c r="O89" i="26" s="1"/>
  <c r="N89" i="26"/>
  <c r="G44" i="43"/>
  <c r="H44" i="43"/>
  <c r="E45" i="43"/>
  <c r="F45" i="43" s="1"/>
  <c r="G45" i="43" s="1"/>
  <c r="H38" i="80"/>
  <c r="I38" i="80" s="1"/>
  <c r="B37" i="26"/>
  <c r="F37" i="26"/>
  <c r="D38" i="26" s="1"/>
  <c r="E38" i="26" s="1"/>
  <c r="F36" i="95"/>
  <c r="H36" i="95" s="1"/>
  <c r="E39" i="80"/>
  <c r="D39" i="80"/>
  <c r="B39" i="80" s="1"/>
  <c r="F43" i="97"/>
  <c r="G43" i="97" s="1"/>
  <c r="D36" i="13"/>
  <c r="H35" i="13"/>
  <c r="G35" i="13"/>
  <c r="I43" i="44"/>
  <c r="J116" i="26"/>
  <c r="I37" i="81"/>
  <c r="B37" i="98"/>
  <c r="F37" i="98"/>
  <c r="H37" i="98" s="1"/>
  <c r="B40" i="99"/>
  <c r="F40" i="99"/>
  <c r="D41" i="99" s="1"/>
  <c r="I44" i="41"/>
  <c r="I37" i="84"/>
  <c r="I44" i="21"/>
  <c r="D118" i="26"/>
  <c r="G117" i="26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D38" i="25"/>
  <c r="G37" i="25"/>
  <c r="H37" i="25"/>
  <c r="G38" i="86"/>
  <c r="H38" i="86"/>
  <c r="D39" i="86"/>
  <c r="E39" i="86"/>
  <c r="H39" i="82"/>
  <c r="I39" i="82" s="1"/>
  <c r="E40" i="82"/>
  <c r="D40" i="82"/>
  <c r="I46" i="23"/>
  <c r="B37" i="94"/>
  <c r="F37" i="94"/>
  <c r="G37" i="94" s="1"/>
  <c r="F36" i="93"/>
  <c r="B36" i="93"/>
  <c r="I46" i="27"/>
  <c r="H40" i="65"/>
  <c r="E41" i="65"/>
  <c r="D41" i="65"/>
  <c r="F47" i="23"/>
  <c r="B47" i="23"/>
  <c r="D45" i="42"/>
  <c r="E45" i="42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I41" i="64" s="1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/>
  <c r="B38" i="81"/>
  <c r="F38" i="81"/>
  <c r="H38" i="81" s="1"/>
  <c r="H42" i="72"/>
  <c r="I42" i="72" s="1"/>
  <c r="E43" i="72"/>
  <c r="D43" i="72"/>
  <c r="B47" i="27"/>
  <c r="F47" i="27"/>
  <c r="I36" i="92"/>
  <c r="E48" i="69"/>
  <c r="D48" i="69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E47" i="34"/>
  <c r="D47" i="34"/>
  <c r="F41" i="60"/>
  <c r="H41" i="60" s="1"/>
  <c r="B41" i="60"/>
  <c r="D47" i="30"/>
  <c r="E47" i="30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E46" i="3"/>
  <c r="D46" i="3"/>
  <c r="H46" i="30"/>
  <c r="I46" i="30" s="1"/>
  <c r="H37" i="83"/>
  <c r="I37" i="83" s="1"/>
  <c r="D38" i="83"/>
  <c r="E38" i="83"/>
  <c r="B45" i="21"/>
  <c r="F45" i="21"/>
  <c r="H45" i="21" s="1"/>
  <c r="D42" i="56"/>
  <c r="E42" i="56"/>
  <c r="G47" i="69"/>
  <c r="G46" i="71"/>
  <c r="I46" i="71" s="1"/>
  <c r="E47" i="71"/>
  <c r="D47" i="71"/>
  <c r="D39" i="88"/>
  <c r="E39" i="88"/>
  <c r="H43" i="45"/>
  <c r="F42" i="54"/>
  <c r="H42" i="54" s="1"/>
  <c r="B42" i="54"/>
  <c r="B37" i="92"/>
  <c r="F37" i="92"/>
  <c r="H37" i="92" s="1"/>
  <c r="H40" i="68"/>
  <c r="E48" i="31"/>
  <c r="D48" i="31"/>
  <c r="D49" i="28"/>
  <c r="E49" i="28"/>
  <c r="E46" i="19"/>
  <c r="D46" i="19"/>
  <c r="F39" i="77"/>
  <c r="G39" i="77" s="1"/>
  <c r="B39" i="77"/>
  <c r="B45" i="43"/>
  <c r="E41" i="62"/>
  <c r="D41" i="62"/>
  <c r="B41" i="59"/>
  <c r="F41" i="59"/>
  <c r="H41" i="59" s="1"/>
  <c r="D45" i="20"/>
  <c r="E45" i="20"/>
  <c r="G44" i="20"/>
  <c r="D39" i="33"/>
  <c r="E39" i="33" s="1"/>
  <c r="E38" i="87"/>
  <c r="D38" i="87"/>
  <c r="H44" i="20"/>
  <c r="G40" i="62"/>
  <c r="I40" i="62" s="1"/>
  <c r="B46" i="18"/>
  <c r="F46" i="18"/>
  <c r="H46" i="18" s="1"/>
  <c r="H57" i="35"/>
  <c r="B58" i="35"/>
  <c r="E58" i="35"/>
  <c r="F58" i="35" s="1"/>
  <c r="G57" i="35"/>
  <c r="J138" i="35"/>
  <c r="J115" i="33"/>
  <c r="J116" i="25"/>
  <c r="I139" i="35"/>
  <c r="H139" i="35"/>
  <c r="G116" i="33"/>
  <c r="D117" i="33"/>
  <c r="E117" i="33" s="1"/>
  <c r="B141" i="35"/>
  <c r="E141" i="35"/>
  <c r="F141" i="35" s="1"/>
  <c r="G140" i="35"/>
  <c r="D118" i="25"/>
  <c r="E118" i="25" s="1"/>
  <c r="G117" i="25"/>
  <c r="B45" i="101" l="1"/>
  <c r="F45" i="101"/>
  <c r="H45" i="101" s="1"/>
  <c r="F36" i="102"/>
  <c r="H36" i="102" s="1"/>
  <c r="B36" i="102"/>
  <c r="G118" i="100"/>
  <c r="D119" i="100"/>
  <c r="E119" i="100" s="1"/>
  <c r="J117" i="100"/>
  <c r="F50" i="100"/>
  <c r="G50" i="100" s="1"/>
  <c r="B50" i="100"/>
  <c r="I44" i="43"/>
  <c r="G37" i="26"/>
  <c r="H37" i="26"/>
  <c r="E37" i="95"/>
  <c r="D37" i="95"/>
  <c r="B37" i="95" s="1"/>
  <c r="G36" i="95"/>
  <c r="I36" i="95" s="1"/>
  <c r="F39" i="80"/>
  <c r="G39" i="80" s="1"/>
  <c r="D44" i="97"/>
  <c r="B44" i="97" s="1"/>
  <c r="E44" i="97"/>
  <c r="H43" i="97"/>
  <c r="I43" i="97" s="1"/>
  <c r="I35" i="13"/>
  <c r="B36" i="13"/>
  <c r="E36" i="13"/>
  <c r="F36" i="13" s="1"/>
  <c r="G37" i="98"/>
  <c r="I37" i="98" s="1"/>
  <c r="I37" i="25"/>
  <c r="G40" i="99"/>
  <c r="E41" i="99"/>
  <c r="F41" i="99" s="1"/>
  <c r="G41" i="99" s="1"/>
  <c r="B41" i="99"/>
  <c r="D38" i="98"/>
  <c r="E38" i="98"/>
  <c r="H40" i="99"/>
  <c r="G47" i="70"/>
  <c r="I47" i="70" s="1"/>
  <c r="H45" i="17"/>
  <c r="I45" i="17" s="1"/>
  <c r="I40" i="65"/>
  <c r="G42" i="57"/>
  <c r="I42" i="57" s="1"/>
  <c r="H42" i="46"/>
  <c r="I42" i="46" s="1"/>
  <c r="H117" i="26"/>
  <c r="I117" i="26"/>
  <c r="E118" i="26"/>
  <c r="F118" i="26" s="1"/>
  <c r="B118" i="26"/>
  <c r="H37" i="89"/>
  <c r="I37" i="89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9" i="85"/>
  <c r="F39" i="85"/>
  <c r="H39" i="85" s="1"/>
  <c r="H46" i="32"/>
  <c r="I46" i="32" s="1"/>
  <c r="G47" i="27"/>
  <c r="H47" i="27"/>
  <c r="D48" i="27"/>
  <c r="E48" i="27"/>
  <c r="H44" i="44"/>
  <c r="G36" i="96"/>
  <c r="I36" i="96" s="1"/>
  <c r="E37" i="96"/>
  <c r="D37" i="96"/>
  <c r="E46" i="22"/>
  <c r="D46" i="22"/>
  <c r="I44" i="20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/>
  <c r="E46" i="43"/>
  <c r="D46" i="43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E46" i="17"/>
  <c r="D46" i="17"/>
  <c r="F42" i="64"/>
  <c r="H42" i="64" s="1"/>
  <c r="B42" i="64"/>
  <c r="B47" i="30"/>
  <c r="F47" i="30"/>
  <c r="H47" i="30" s="1"/>
  <c r="D47" i="32"/>
  <c r="E47" i="32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E48" i="70"/>
  <c r="D48" i="70"/>
  <c r="D42" i="60"/>
  <c r="E42" i="60"/>
  <c r="E38" i="89"/>
  <c r="D38" i="89"/>
  <c r="F48" i="69"/>
  <c r="H48" i="69" s="1"/>
  <c r="B48" i="69"/>
  <c r="E47" i="18"/>
  <c r="D47" i="18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G41" i="59"/>
  <c r="I41" i="59" s="1"/>
  <c r="B38" i="87"/>
  <c r="F38" i="87"/>
  <c r="G38" i="87" s="1"/>
  <c r="G58" i="35"/>
  <c r="E59" i="35"/>
  <c r="F59" i="35" s="1"/>
  <c r="B59" i="35"/>
  <c r="H58" i="35"/>
  <c r="G46" i="18"/>
  <c r="I46" i="18" s="1"/>
  <c r="J139" i="35"/>
  <c r="B118" i="25"/>
  <c r="F118" i="25"/>
  <c r="H116" i="33"/>
  <c r="I116" i="33"/>
  <c r="H140" i="35"/>
  <c r="I140" i="35"/>
  <c r="H117" i="25"/>
  <c r="I117" i="25"/>
  <c r="G141" i="35"/>
  <c r="B142" i="35"/>
  <c r="E142" i="35"/>
  <c r="F142" i="35" s="1"/>
  <c r="B117" i="33"/>
  <c r="F117" i="33"/>
  <c r="G36" i="102" l="1"/>
  <c r="I36" i="102" s="1"/>
  <c r="E37" i="102"/>
  <c r="D37" i="102"/>
  <c r="H50" i="100"/>
  <c r="I50" i="100" s="1"/>
  <c r="G45" i="101"/>
  <c r="I45" i="101" s="1"/>
  <c r="D46" i="101"/>
  <c r="B119" i="100"/>
  <c r="F119" i="100"/>
  <c r="I118" i="100"/>
  <c r="H118" i="100"/>
  <c r="D51" i="100"/>
  <c r="E51" i="100"/>
  <c r="I37" i="26"/>
  <c r="F37" i="95"/>
  <c r="G37" i="95" s="1"/>
  <c r="E40" i="80"/>
  <c r="D40" i="80"/>
  <c r="H39" i="80"/>
  <c r="I39" i="80" s="1"/>
  <c r="F44" i="97"/>
  <c r="D45" i="97" s="1"/>
  <c r="B45" i="97" s="1"/>
  <c r="D37" i="13"/>
  <c r="H36" i="13"/>
  <c r="G36" i="13"/>
  <c r="I40" i="99"/>
  <c r="B38" i="98"/>
  <c r="F38" i="98"/>
  <c r="G38" i="98" s="1"/>
  <c r="D42" i="99"/>
  <c r="E42" i="99"/>
  <c r="H41" i="99"/>
  <c r="I41" i="99" s="1"/>
  <c r="J117" i="26"/>
  <c r="D119" i="26"/>
  <c r="G118" i="26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H38" i="25"/>
  <c r="G38" i="25"/>
  <c r="D39" i="25"/>
  <c r="B39" i="25" s="1"/>
  <c r="G48" i="31"/>
  <c r="I48" i="31" s="1"/>
  <c r="G47" i="71"/>
  <c r="I47" i="71" s="1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H44" i="58"/>
  <c r="E45" i="58"/>
  <c r="G44" i="58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I47" i="27"/>
  <c r="B42" i="61"/>
  <c r="F42" i="61"/>
  <c r="H42" i="61" s="1"/>
  <c r="G45" i="39"/>
  <c r="I45" i="39" s="1"/>
  <c r="D44" i="72"/>
  <c r="E44" i="72"/>
  <c r="F42" i="60"/>
  <c r="H42" i="60" s="1"/>
  <c r="B42" i="60"/>
  <c r="E47" i="3"/>
  <c r="D47" i="3"/>
  <c r="D43" i="56"/>
  <c r="E43" i="56"/>
  <c r="B38" i="92"/>
  <c r="F38" i="92"/>
  <c r="G38" i="92" s="1"/>
  <c r="D50" i="28"/>
  <c r="E50" i="28" s="1"/>
  <c r="B43" i="57"/>
  <c r="F43" i="57"/>
  <c r="G43" i="57" s="1"/>
  <c r="D39" i="83"/>
  <c r="E39" i="83"/>
  <c r="G41" i="62"/>
  <c r="I41" i="62" s="1"/>
  <c r="E49" i="69"/>
  <c r="D49" i="69"/>
  <c r="B40" i="78"/>
  <c r="F40" i="78"/>
  <c r="H40" i="78" s="1"/>
  <c r="B45" i="73"/>
  <c r="F45" i="73"/>
  <c r="G45" i="73" s="1"/>
  <c r="G44" i="45"/>
  <c r="E45" i="45"/>
  <c r="D45" i="45"/>
  <c r="F47" i="32"/>
  <c r="G47" i="32" s="1"/>
  <c r="B47" i="32"/>
  <c r="F46" i="17"/>
  <c r="H46" i="17" s="1"/>
  <c r="B46" i="17"/>
  <c r="C55" i="17"/>
  <c r="D47" i="19"/>
  <c r="E47" i="19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E48" i="34"/>
  <c r="D48" i="34"/>
  <c r="H47" i="34"/>
  <c r="I47" i="34" s="1"/>
  <c r="G38" i="83"/>
  <c r="H46" i="3"/>
  <c r="I46" i="3" s="1"/>
  <c r="B43" i="54"/>
  <c r="F43" i="54"/>
  <c r="H43" i="54" s="1"/>
  <c r="H44" i="45"/>
  <c r="E48" i="30"/>
  <c r="D48" i="30"/>
  <c r="G42" i="64"/>
  <c r="I42" i="64" s="1"/>
  <c r="H42" i="56"/>
  <c r="H46" i="19"/>
  <c r="I46" i="19" s="1"/>
  <c r="F46" i="43"/>
  <c r="H46" i="43" s="1"/>
  <c r="B46" i="43"/>
  <c r="H38" i="83"/>
  <c r="E48" i="71"/>
  <c r="D48" i="71"/>
  <c r="D39" i="26"/>
  <c r="E39" i="26" s="1"/>
  <c r="E46" i="20"/>
  <c r="D46" i="20"/>
  <c r="H59" i="35"/>
  <c r="B60" i="35"/>
  <c r="E60" i="35"/>
  <c r="F60" i="35" s="1"/>
  <c r="G59" i="35"/>
  <c r="B42" i="59"/>
  <c r="F42" i="59"/>
  <c r="H42" i="59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J140" i="35"/>
  <c r="J116" i="33"/>
  <c r="J117" i="25"/>
  <c r="E143" i="35"/>
  <c r="F143" i="35" s="1"/>
  <c r="G142" i="35"/>
  <c r="B143" i="35"/>
  <c r="G118" i="25"/>
  <c r="D119" i="25"/>
  <c r="E119" i="25" s="1"/>
  <c r="D118" i="33"/>
  <c r="E118" i="33" s="1"/>
  <c r="G117" i="33"/>
  <c r="I141" i="35"/>
  <c r="H141" i="35"/>
  <c r="E46" i="101" l="1"/>
  <c r="F46" i="101" s="1"/>
  <c r="H46" i="101" s="1"/>
  <c r="B46" i="101"/>
  <c r="B37" i="102"/>
  <c r="F37" i="102"/>
  <c r="G37" i="102"/>
  <c r="G119" i="100"/>
  <c r="D120" i="100"/>
  <c r="J118" i="100"/>
  <c r="F51" i="100"/>
  <c r="B51" i="100"/>
  <c r="G51" i="100"/>
  <c r="H51" i="100"/>
  <c r="E38" i="95"/>
  <c r="H37" i="95"/>
  <c r="I37" i="95" s="1"/>
  <c r="D38" i="95"/>
  <c r="B38" i="95" s="1"/>
  <c r="F40" i="80"/>
  <c r="E41" i="80" s="1"/>
  <c r="B40" i="80"/>
  <c r="G44" i="97"/>
  <c r="E45" i="97"/>
  <c r="F45" i="97" s="1"/>
  <c r="D46" i="97" s="1"/>
  <c r="B46" i="97" s="1"/>
  <c r="H44" i="97"/>
  <c r="I36" i="13"/>
  <c r="E37" i="13"/>
  <c r="F37" i="13" s="1"/>
  <c r="B37" i="13"/>
  <c r="I38" i="83"/>
  <c r="I44" i="45"/>
  <c r="F42" i="99"/>
  <c r="D43" i="99" s="1"/>
  <c r="B42" i="99"/>
  <c r="D39" i="98"/>
  <c r="E39" i="98"/>
  <c r="H38" i="98"/>
  <c r="I38" i="98" s="1"/>
  <c r="I39" i="86"/>
  <c r="G46" i="17"/>
  <c r="I46" i="17" s="1"/>
  <c r="G38" i="94"/>
  <c r="I38" i="94" s="1"/>
  <c r="H47" i="24"/>
  <c r="I47" i="24" s="1"/>
  <c r="H118" i="26"/>
  <c r="I118" i="26"/>
  <c r="E119" i="26"/>
  <c r="F119" i="26" s="1"/>
  <c r="B119" i="26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I47" i="18" s="1"/>
  <c r="G42" i="63"/>
  <c r="I42" i="63" s="1"/>
  <c r="E38" i="93"/>
  <c r="D38" i="93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E49" i="23"/>
  <c r="D49" i="23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E47" i="22"/>
  <c r="D47" i="22"/>
  <c r="F40" i="85"/>
  <c r="G40" i="85" s="1"/>
  <c r="B40" i="85"/>
  <c r="B46" i="39"/>
  <c r="F46" i="39"/>
  <c r="H46" i="39" s="1"/>
  <c r="G46" i="41"/>
  <c r="I46" i="41" s="1"/>
  <c r="G48" i="70"/>
  <c r="I48" i="70" s="1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E46" i="44"/>
  <c r="D46" i="44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/>
  <c r="E48" i="32"/>
  <c r="D48" i="32"/>
  <c r="E46" i="73"/>
  <c r="D46" i="73"/>
  <c r="B43" i="56"/>
  <c r="F43" i="56"/>
  <c r="G43" i="56" s="1"/>
  <c r="F40" i="33"/>
  <c r="B40" i="33"/>
  <c r="B61" i="35"/>
  <c r="G60" i="35"/>
  <c r="H60" i="35"/>
  <c r="E61" i="35"/>
  <c r="F61" i="35" s="1"/>
  <c r="F46" i="20"/>
  <c r="G46" i="20" s="1"/>
  <c r="B46" i="20"/>
  <c r="F42" i="62"/>
  <c r="B42" i="62"/>
  <c r="F39" i="87"/>
  <c r="H39" i="87" s="1"/>
  <c r="B39" i="87"/>
  <c r="E43" i="59"/>
  <c r="D43" i="59"/>
  <c r="E48" i="18"/>
  <c r="D48" i="18"/>
  <c r="F39" i="26"/>
  <c r="B39" i="26"/>
  <c r="J141" i="35"/>
  <c r="I117" i="33"/>
  <c r="H117" i="33"/>
  <c r="I142" i="35"/>
  <c r="H142" i="35"/>
  <c r="B118" i="33"/>
  <c r="F118" i="33"/>
  <c r="B119" i="25"/>
  <c r="F119" i="25"/>
  <c r="B144" i="35"/>
  <c r="G143" i="35"/>
  <c r="E144" i="35"/>
  <c r="F144" i="35" s="1"/>
  <c r="H118" i="25"/>
  <c r="I118" i="25"/>
  <c r="D38" i="102" l="1"/>
  <c r="E38" i="102"/>
  <c r="H37" i="102"/>
  <c r="I37" i="102" s="1"/>
  <c r="G46" i="101"/>
  <c r="I46" i="101" s="1"/>
  <c r="E47" i="101"/>
  <c r="D47" i="101"/>
  <c r="B120" i="100"/>
  <c r="H119" i="100"/>
  <c r="I119" i="100"/>
  <c r="E120" i="100"/>
  <c r="F120" i="100" s="1"/>
  <c r="I51" i="100"/>
  <c r="D52" i="100"/>
  <c r="E52" i="100" s="1"/>
  <c r="F38" i="95"/>
  <c r="H38" i="95" s="1"/>
  <c r="H40" i="80"/>
  <c r="G40" i="80"/>
  <c r="D41" i="80"/>
  <c r="F41" i="80" s="1"/>
  <c r="E46" i="97"/>
  <c r="F46" i="97" s="1"/>
  <c r="G46" i="97" s="1"/>
  <c r="I44" i="97"/>
  <c r="H45" i="97"/>
  <c r="G45" i="97"/>
  <c r="H37" i="13"/>
  <c r="D38" i="13"/>
  <c r="G37" i="13"/>
  <c r="J118" i="26"/>
  <c r="H42" i="99"/>
  <c r="G42" i="99"/>
  <c r="F39" i="98"/>
  <c r="H39" i="98" s="1"/>
  <c r="B39" i="98"/>
  <c r="E43" i="99"/>
  <c r="F43" i="99" s="1"/>
  <c r="B43" i="99"/>
  <c r="G46" i="39"/>
  <c r="I46" i="39" s="1"/>
  <c r="I39" i="84"/>
  <c r="G119" i="26"/>
  <c r="D120" i="26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39" i="25"/>
  <c r="G39" i="25"/>
  <c r="D40" i="25"/>
  <c r="H46" i="42"/>
  <c r="I46" i="42" s="1"/>
  <c r="D42" i="82"/>
  <c r="E42" i="82"/>
  <c r="D41" i="86"/>
  <c r="E41" i="86"/>
  <c r="H40" i="86"/>
  <c r="G40" i="86"/>
  <c r="G41" i="82"/>
  <c r="I41" i="82" s="1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E46" i="58"/>
  <c r="H45" i="58"/>
  <c r="D46" i="58"/>
  <c r="H45" i="55"/>
  <c r="I45" i="55" s="1"/>
  <c r="D46" i="55"/>
  <c r="E46" i="55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E41" i="85"/>
  <c r="D41" i="85"/>
  <c r="F47" i="22"/>
  <c r="B47" i="22"/>
  <c r="B38" i="96"/>
  <c r="F38" i="96"/>
  <c r="H38" i="96" s="1"/>
  <c r="D45" i="72"/>
  <c r="E45" i="72"/>
  <c r="F49" i="27"/>
  <c r="B49" i="27"/>
  <c r="H44" i="72"/>
  <c r="I44" i="72" s="1"/>
  <c r="E47" i="39"/>
  <c r="D47" i="39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E50" i="31"/>
  <c r="D50" i="3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E50" i="69"/>
  <c r="D50" i="69"/>
  <c r="F46" i="74"/>
  <c r="H46" i="74" s="1"/>
  <c r="B46" i="74"/>
  <c r="F39" i="92"/>
  <c r="B39" i="92"/>
  <c r="D51" i="28"/>
  <c r="E51" i="28"/>
  <c r="D44" i="64"/>
  <c r="E44" i="64"/>
  <c r="G48" i="30"/>
  <c r="I48" i="30" s="1"/>
  <c r="E49" i="30"/>
  <c r="D49" i="30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E46" i="45"/>
  <c r="D46" i="45"/>
  <c r="H48" i="34"/>
  <c r="E49" i="34"/>
  <c r="D49" i="34"/>
  <c r="G48" i="34"/>
  <c r="H48" i="71"/>
  <c r="I48" i="71" s="1"/>
  <c r="D49" i="71"/>
  <c r="E49" i="71"/>
  <c r="D40" i="26"/>
  <c r="D41" i="33"/>
  <c r="E41" i="33" s="1"/>
  <c r="D43" i="62"/>
  <c r="E43" i="62"/>
  <c r="D47" i="20"/>
  <c r="E47" i="20"/>
  <c r="H40" i="33"/>
  <c r="H39" i="26"/>
  <c r="F48" i="18"/>
  <c r="B48" i="18"/>
  <c r="H42" i="62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J142" i="35"/>
  <c r="B145" i="35"/>
  <c r="G144" i="35"/>
  <c r="E145" i="35"/>
  <c r="F145" i="35" s="1"/>
  <c r="I143" i="35"/>
  <c r="H143" i="35"/>
  <c r="J117" i="33"/>
  <c r="J118" i="25"/>
  <c r="G119" i="25"/>
  <c r="D120" i="25"/>
  <c r="E120" i="25" s="1"/>
  <c r="G118" i="33"/>
  <c r="D119" i="33"/>
  <c r="E119" i="33" s="1"/>
  <c r="J119" i="100" l="1"/>
  <c r="B47" i="101"/>
  <c r="F47" i="101"/>
  <c r="H47" i="101"/>
  <c r="F38" i="102"/>
  <c r="H38" i="102" s="1"/>
  <c r="B38" i="102"/>
  <c r="D121" i="100"/>
  <c r="E121" i="100" s="1"/>
  <c r="G120" i="100"/>
  <c r="F52" i="100"/>
  <c r="G52" i="100" s="1"/>
  <c r="B52" i="100"/>
  <c r="H52" i="100"/>
  <c r="E39" i="95"/>
  <c r="D39" i="95"/>
  <c r="B39" i="95" s="1"/>
  <c r="G38" i="95"/>
  <c r="I38" i="95" s="1"/>
  <c r="I40" i="80"/>
  <c r="B41" i="80"/>
  <c r="H46" i="97"/>
  <c r="I46" i="97" s="1"/>
  <c r="E47" i="97"/>
  <c r="D47" i="97"/>
  <c r="B47" i="97" s="1"/>
  <c r="I45" i="97"/>
  <c r="I37" i="13"/>
  <c r="E38" i="13"/>
  <c r="F38" i="13" s="1"/>
  <c r="B38" i="13"/>
  <c r="H44" i="46"/>
  <c r="I44" i="46" s="1"/>
  <c r="I42" i="99"/>
  <c r="D44" i="99"/>
  <c r="G43" i="99"/>
  <c r="H43" i="99"/>
  <c r="D40" i="98"/>
  <c r="E40" i="98"/>
  <c r="G39" i="98"/>
  <c r="I39" i="98" s="1"/>
  <c r="E120" i="26"/>
  <c r="F120" i="26" s="1"/>
  <c r="B120" i="26"/>
  <c r="H119" i="26"/>
  <c r="I119" i="26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/>
  <c r="H40" i="91"/>
  <c r="D41" i="91"/>
  <c r="E41" i="91"/>
  <c r="G40" i="91"/>
  <c r="H41" i="90"/>
  <c r="E42" i="90"/>
  <c r="D42" i="90"/>
  <c r="E44" i="66"/>
  <c r="D44" i="66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H49" i="23"/>
  <c r="G44" i="53"/>
  <c r="G41" i="76"/>
  <c r="E42" i="76"/>
  <c r="D42" i="76"/>
  <c r="F45" i="72"/>
  <c r="H45" i="72" s="1"/>
  <c r="B45" i="72"/>
  <c r="H47" i="22"/>
  <c r="E48" i="22"/>
  <c r="D48" i="22"/>
  <c r="D47" i="44"/>
  <c r="E47" i="44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/>
  <c r="F48" i="3"/>
  <c r="G48" i="3" s="1"/>
  <c r="B48" i="3"/>
  <c r="H41" i="78"/>
  <c r="D42" i="78"/>
  <c r="E42" i="78"/>
  <c r="E47" i="73"/>
  <c r="G46" i="73"/>
  <c r="I46" i="73" s="1"/>
  <c r="D47" i="73"/>
  <c r="F50" i="31"/>
  <c r="B50" i="31"/>
  <c r="B41" i="88"/>
  <c r="F41" i="88"/>
  <c r="D48" i="41"/>
  <c r="E48" i="41"/>
  <c r="H44" i="54"/>
  <c r="E45" i="54"/>
  <c r="D45" i="54"/>
  <c r="E48" i="43"/>
  <c r="D48" i="43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/>
  <c r="H43" i="60"/>
  <c r="I43" i="60" s="1"/>
  <c r="E44" i="60"/>
  <c r="D44" i="60"/>
  <c r="G48" i="32"/>
  <c r="I48" i="32" s="1"/>
  <c r="E49" i="32"/>
  <c r="D49" i="32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/>
  <c r="H43" i="63"/>
  <c r="F40" i="83"/>
  <c r="H40" i="83" s="1"/>
  <c r="B40" i="83"/>
  <c r="H41" i="79"/>
  <c r="E49" i="18"/>
  <c r="D49" i="18"/>
  <c r="I39" i="26"/>
  <c r="F47" i="20"/>
  <c r="B47" i="20"/>
  <c r="D44" i="59"/>
  <c r="E44" i="59"/>
  <c r="I42" i="62"/>
  <c r="B40" i="26"/>
  <c r="B63" i="35"/>
  <c r="E63" i="35"/>
  <c r="F63" i="35" s="1"/>
  <c r="G62" i="35"/>
  <c r="H62" i="35"/>
  <c r="B40" i="87"/>
  <c r="F40" i="87"/>
  <c r="G40" i="87" s="1"/>
  <c r="G48" i="18"/>
  <c r="I40" i="33"/>
  <c r="B43" i="62"/>
  <c r="F43" i="62"/>
  <c r="G43" i="62" s="1"/>
  <c r="E40" i="26"/>
  <c r="F40" i="26" s="1"/>
  <c r="H43" i="59"/>
  <c r="I43" i="59" s="1"/>
  <c r="H48" i="18"/>
  <c r="F41" i="33"/>
  <c r="G41" i="33" s="1"/>
  <c r="B41" i="33"/>
  <c r="J143" i="35"/>
  <c r="H144" i="35"/>
  <c r="I144" i="35"/>
  <c r="F119" i="33"/>
  <c r="B119" i="33"/>
  <c r="F120" i="25"/>
  <c r="B120" i="25"/>
  <c r="H118" i="33"/>
  <c r="I118" i="33"/>
  <c r="H119" i="25"/>
  <c r="I119" i="25"/>
  <c r="G145" i="35"/>
  <c r="E146" i="35"/>
  <c r="F146" i="35" s="1"/>
  <c r="B146" i="35"/>
  <c r="G38" i="102" l="1"/>
  <c r="I38" i="102" s="1"/>
  <c r="E39" i="102"/>
  <c r="D39" i="102"/>
  <c r="G47" i="101"/>
  <c r="I47" i="101" s="1"/>
  <c r="E48" i="101"/>
  <c r="D48" i="101"/>
  <c r="B121" i="100"/>
  <c r="F121" i="100"/>
  <c r="I120" i="100"/>
  <c r="H120" i="100"/>
  <c r="I52" i="100"/>
  <c r="D53" i="100"/>
  <c r="E53" i="100"/>
  <c r="F39" i="95"/>
  <c r="G39" i="95" s="1"/>
  <c r="F47" i="97"/>
  <c r="D48" i="97" s="1"/>
  <c r="B48" i="97" s="1"/>
  <c r="H38" i="13"/>
  <c r="D39" i="13"/>
  <c r="G38" i="13"/>
  <c r="I40" i="84"/>
  <c r="I49" i="23"/>
  <c r="I43" i="99"/>
  <c r="F40" i="98"/>
  <c r="H40" i="98" s="1"/>
  <c r="B40" i="98"/>
  <c r="E44" i="99"/>
  <c r="F44" i="99" s="1"/>
  <c r="D45" i="99" s="1"/>
  <c r="B44" i="99"/>
  <c r="I41" i="76"/>
  <c r="I39" i="92"/>
  <c r="G42" i="82"/>
  <c r="I42" i="82" s="1"/>
  <c r="I41" i="79"/>
  <c r="G120" i="26"/>
  <c r="D121" i="26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E43" i="82"/>
  <c r="D43" i="82"/>
  <c r="D42" i="86"/>
  <c r="G41" i="86"/>
  <c r="E42" i="86"/>
  <c r="H41" i="86"/>
  <c r="H44" i="64"/>
  <c r="I44" i="64" s="1"/>
  <c r="D41" i="25"/>
  <c r="G40" i="25"/>
  <c r="H40" i="25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/>
  <c r="H43" i="65"/>
  <c r="I43" i="65" s="1"/>
  <c r="E44" i="65"/>
  <c r="D44" i="65"/>
  <c r="B42" i="90"/>
  <c r="F42" i="90"/>
  <c r="B50" i="23"/>
  <c r="F50" i="23"/>
  <c r="E43" i="75"/>
  <c r="D43" i="75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/>
  <c r="I47" i="22"/>
  <c r="D46" i="72"/>
  <c r="E46" i="72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E45" i="56"/>
  <c r="D45" i="56"/>
  <c r="B49" i="32"/>
  <c r="F49" i="32"/>
  <c r="E50" i="34"/>
  <c r="D50" i="34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E50" i="71"/>
  <c r="D50" i="71"/>
  <c r="H41" i="33"/>
  <c r="I41" i="33" s="1"/>
  <c r="G43" i="68"/>
  <c r="G48" i="19"/>
  <c r="I48" i="19" s="1"/>
  <c r="D49" i="19"/>
  <c r="E49" i="19"/>
  <c r="G51" i="28"/>
  <c r="I51" i="28" s="1"/>
  <c r="I47" i="41"/>
  <c r="D51" i="69"/>
  <c r="E51" i="69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D52" i="28"/>
  <c r="E52" i="28" s="1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/>
  <c r="H49" i="71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G47" i="20"/>
  <c r="D42" i="33"/>
  <c r="E42" i="33" s="1"/>
  <c r="H43" i="62"/>
  <c r="I43" i="62" s="1"/>
  <c r="D41" i="87"/>
  <c r="E41" i="87"/>
  <c r="H47" i="20"/>
  <c r="J144" i="35"/>
  <c r="J118" i="33"/>
  <c r="B147" i="35"/>
  <c r="G146" i="35"/>
  <c r="E147" i="35"/>
  <c r="F147" i="35" s="1"/>
  <c r="G120" i="25"/>
  <c r="D121" i="25"/>
  <c r="E121" i="25" s="1"/>
  <c r="I145" i="35"/>
  <c r="H145" i="35"/>
  <c r="J119" i="25"/>
  <c r="G119" i="33"/>
  <c r="D120" i="33"/>
  <c r="J120" i="100" l="1"/>
  <c r="B48" i="101"/>
  <c r="F48" i="101"/>
  <c r="H48" i="101"/>
  <c r="F39" i="102"/>
  <c r="B39" i="102"/>
  <c r="G39" i="102"/>
  <c r="G121" i="100"/>
  <c r="D122" i="100"/>
  <c r="E122" i="100" s="1"/>
  <c r="B53" i="100"/>
  <c r="F53" i="100"/>
  <c r="G53" i="100" s="1"/>
  <c r="E40" i="95"/>
  <c r="D40" i="95"/>
  <c r="B40" i="95" s="1"/>
  <c r="H39" i="95"/>
  <c r="I39" i="95" s="1"/>
  <c r="H47" i="97"/>
  <c r="G47" i="97"/>
  <c r="E48" i="97"/>
  <c r="F48" i="97" s="1"/>
  <c r="D49" i="97" s="1"/>
  <c r="B49" i="97" s="1"/>
  <c r="I38" i="13"/>
  <c r="E39" i="13"/>
  <c r="F39" i="13" s="1"/>
  <c r="B39" i="13"/>
  <c r="G45" i="46"/>
  <c r="I45" i="46" s="1"/>
  <c r="G44" i="99"/>
  <c r="D41" i="98"/>
  <c r="E41" i="98"/>
  <c r="E45" i="99"/>
  <c r="F45" i="99" s="1"/>
  <c r="B45" i="99"/>
  <c r="I50" i="31"/>
  <c r="G40" i="98"/>
  <c r="I40" i="98" s="1"/>
  <c r="H44" i="99"/>
  <c r="I40" i="25"/>
  <c r="I49" i="71"/>
  <c r="H50" i="70"/>
  <c r="I50" i="70" s="1"/>
  <c r="G48" i="22"/>
  <c r="I48" i="22" s="1"/>
  <c r="I120" i="26"/>
  <c r="H120" i="26"/>
  <c r="E121" i="26"/>
  <c r="F121" i="26" s="1"/>
  <c r="B121" i="26"/>
  <c r="H42" i="76"/>
  <c r="I42" i="76" s="1"/>
  <c r="I41" i="86"/>
  <c r="H42" i="80"/>
  <c r="I42" i="80" s="1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E51" i="27"/>
  <c r="D51" i="27"/>
  <c r="G44" i="60"/>
  <c r="I44" i="60" s="1"/>
  <c r="H39" i="96"/>
  <c r="I39" i="96" s="1"/>
  <c r="E40" i="96"/>
  <c r="D40" i="96"/>
  <c r="H41" i="81"/>
  <c r="I41" i="81" s="1"/>
  <c r="D42" i="81"/>
  <c r="E42" i="81"/>
  <c r="E49" i="22"/>
  <c r="D49" i="22"/>
  <c r="D45" i="61"/>
  <c r="E45" i="6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E46" i="57"/>
  <c r="D46" i="57"/>
  <c r="F47" i="45"/>
  <c r="G47" i="45" s="1"/>
  <c r="B47" i="45"/>
  <c r="D41" i="92"/>
  <c r="E41" i="92"/>
  <c r="F50" i="71"/>
  <c r="B50" i="71"/>
  <c r="B51" i="31"/>
  <c r="F51" i="31"/>
  <c r="G44" i="63"/>
  <c r="I44" i="63" s="1"/>
  <c r="E45" i="63"/>
  <c r="D45" i="63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/>
  <c r="E45" i="60"/>
  <c r="D45" i="60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E49" i="41"/>
  <c r="D49" i="4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/>
  <c r="F41" i="83"/>
  <c r="B41" i="83"/>
  <c r="I41" i="88"/>
  <c r="G50" i="29"/>
  <c r="I50" i="29" s="1"/>
  <c r="D51" i="29"/>
  <c r="E51" i="29"/>
  <c r="G45" i="57"/>
  <c r="D48" i="74"/>
  <c r="E48" i="74"/>
  <c r="D48" i="73"/>
  <c r="E48" i="73"/>
  <c r="E49" i="43"/>
  <c r="D49" i="43"/>
  <c r="H40" i="92"/>
  <c r="B49" i="19"/>
  <c r="F49" i="19"/>
  <c r="H49" i="19" s="1"/>
  <c r="B50" i="34"/>
  <c r="F50" i="34"/>
  <c r="H49" i="32"/>
  <c r="B44" i="68"/>
  <c r="F44" i="68"/>
  <c r="G44" i="68" s="1"/>
  <c r="B41" i="87"/>
  <c r="F41" i="87"/>
  <c r="G41" i="87" s="1"/>
  <c r="B44" i="62"/>
  <c r="F44" i="62"/>
  <c r="E65" i="35"/>
  <c r="F65" i="35" s="1"/>
  <c r="H64" i="35"/>
  <c r="B65" i="35"/>
  <c r="G64" i="35"/>
  <c r="B42" i="33"/>
  <c r="F42" i="33"/>
  <c r="H42" i="33" s="1"/>
  <c r="E50" i="18"/>
  <c r="D50" i="18"/>
  <c r="F48" i="20"/>
  <c r="G48" i="20" s="1"/>
  <c r="B48" i="20"/>
  <c r="D45" i="59"/>
  <c r="E45" i="59"/>
  <c r="B41" i="26"/>
  <c r="F41" i="26"/>
  <c r="H41" i="26" s="1"/>
  <c r="B120" i="33"/>
  <c r="H119" i="33"/>
  <c r="I119" i="33"/>
  <c r="B121" i="25"/>
  <c r="F121" i="25"/>
  <c r="E148" i="35"/>
  <c r="F148" i="35" s="1"/>
  <c r="G147" i="35"/>
  <c r="B148" i="35"/>
  <c r="E120" i="33"/>
  <c r="F120" i="33" s="1"/>
  <c r="I120" i="25"/>
  <c r="H120" i="25"/>
  <c r="I146" i="35"/>
  <c r="H146" i="35"/>
  <c r="J145" i="35"/>
  <c r="H39" i="102" l="1"/>
  <c r="I39" i="102" s="1"/>
  <c r="E40" i="102"/>
  <c r="D40" i="102"/>
  <c r="H53" i="100"/>
  <c r="I53" i="100" s="1"/>
  <c r="G48" i="101"/>
  <c r="I48" i="101" s="1"/>
  <c r="D49" i="101"/>
  <c r="E49" i="101"/>
  <c r="F122" i="100"/>
  <c r="B122" i="100"/>
  <c r="I121" i="100"/>
  <c r="H121" i="100"/>
  <c r="D54" i="100"/>
  <c r="E54" i="100" s="1"/>
  <c r="F40" i="95"/>
  <c r="G40" i="95" s="1"/>
  <c r="I47" i="97"/>
  <c r="H48" i="97"/>
  <c r="E49" i="97"/>
  <c r="F49" i="97" s="1"/>
  <c r="D50" i="97" s="1"/>
  <c r="B50" i="97" s="1"/>
  <c r="G48" i="97"/>
  <c r="H39" i="13"/>
  <c r="D40" i="13"/>
  <c r="G39" i="13"/>
  <c r="I44" i="99"/>
  <c r="I47" i="44"/>
  <c r="D46" i="99"/>
  <c r="G45" i="99"/>
  <c r="H45" i="99"/>
  <c r="I49" i="32"/>
  <c r="F41" i="98"/>
  <c r="B41" i="98"/>
  <c r="I40" i="92"/>
  <c r="I50" i="23"/>
  <c r="H48" i="20"/>
  <c r="I48" i="20" s="1"/>
  <c r="I42" i="90"/>
  <c r="G47" i="55"/>
  <c r="I47" i="55" s="1"/>
  <c r="J120" i="26"/>
  <c r="D122" i="26"/>
  <c r="G121" i="26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G41" i="25"/>
  <c r="H41" i="25"/>
  <c r="D42" i="25"/>
  <c r="E44" i="82"/>
  <c r="D44" i="82"/>
  <c r="G45" i="64"/>
  <c r="I45" i="64" s="1"/>
  <c r="I40" i="94"/>
  <c r="G42" i="86"/>
  <c r="E43" i="86"/>
  <c r="H42" i="86"/>
  <c r="D43" i="86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/>
  <c r="B51" i="23"/>
  <c r="F51" i="23"/>
  <c r="E48" i="58"/>
  <c r="D48" i="58"/>
  <c r="H47" i="58"/>
  <c r="G47" i="58"/>
  <c r="F42" i="84"/>
  <c r="H42" i="84" s="1"/>
  <c r="B42" i="84"/>
  <c r="G44" i="65"/>
  <c r="E45" i="65"/>
  <c r="D45" i="65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E44" i="75"/>
  <c r="D44" i="75"/>
  <c r="G48" i="42"/>
  <c r="H44" i="65"/>
  <c r="E48" i="55"/>
  <c r="D48" i="55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/>
  <c r="B40" i="96"/>
  <c r="F40" i="96"/>
  <c r="G40" i="96" s="1"/>
  <c r="G42" i="85"/>
  <c r="I42" i="85" s="1"/>
  <c r="E43" i="85"/>
  <c r="D43" i="85"/>
  <c r="E49" i="39"/>
  <c r="D49" i="39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/>
  <c r="F45" i="63"/>
  <c r="G45" i="63" s="1"/>
  <c r="B45" i="63"/>
  <c r="E52" i="31"/>
  <c r="D52" i="31"/>
  <c r="E51" i="71"/>
  <c r="D51" i="7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/>
  <c r="H50" i="71"/>
  <c r="F41" i="92"/>
  <c r="G41" i="92" s="1"/>
  <c r="B41" i="92"/>
  <c r="D48" i="45"/>
  <c r="E48" i="45"/>
  <c r="G50" i="34"/>
  <c r="E51" i="34"/>
  <c r="H50" i="34"/>
  <c r="D51" i="34"/>
  <c r="G49" i="19"/>
  <c r="I49" i="19" s="1"/>
  <c r="D50" i="19"/>
  <c r="E50" i="19"/>
  <c r="B49" i="43"/>
  <c r="F49" i="43"/>
  <c r="H49" i="43" s="1"/>
  <c r="B51" i="29"/>
  <c r="F51" i="29"/>
  <c r="H51" i="29" s="1"/>
  <c r="G41" i="83"/>
  <c r="D43" i="88"/>
  <c r="E43" i="88"/>
  <c r="D51" i="30"/>
  <c r="E51" i="30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E46" i="64"/>
  <c r="D46" i="64"/>
  <c r="B48" i="74"/>
  <c r="F48" i="74"/>
  <c r="G48" i="74" s="1"/>
  <c r="B43" i="78"/>
  <c r="F43" i="78"/>
  <c r="F50" i="32"/>
  <c r="G50" i="32" s="1"/>
  <c r="B50" i="32"/>
  <c r="E52" i="69"/>
  <c r="D52" i="69"/>
  <c r="H52" i="28"/>
  <c r="I52" i="28" s="1"/>
  <c r="H49" i="3"/>
  <c r="H51" i="31"/>
  <c r="G50" i="71"/>
  <c r="E45" i="62"/>
  <c r="D45" i="62"/>
  <c r="G65" i="35"/>
  <c r="E66" i="35"/>
  <c r="F66" i="35" s="1"/>
  <c r="B66" i="35"/>
  <c r="H65" i="35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J146" i="35"/>
  <c r="J120" i="25"/>
  <c r="G120" i="33"/>
  <c r="D121" i="33"/>
  <c r="E121" i="33" s="1"/>
  <c r="H147" i="35"/>
  <c r="I147" i="35"/>
  <c r="G121" i="25"/>
  <c r="D122" i="25"/>
  <c r="E122" i="25" s="1"/>
  <c r="G148" i="35"/>
  <c r="B149" i="35"/>
  <c r="E149" i="35"/>
  <c r="F149" i="35" s="1"/>
  <c r="J119" i="33"/>
  <c r="B49" i="101" l="1"/>
  <c r="F49" i="101"/>
  <c r="H49" i="101"/>
  <c r="B40" i="102"/>
  <c r="F40" i="102"/>
  <c r="H40" i="102" s="1"/>
  <c r="D123" i="100"/>
  <c r="G122" i="100"/>
  <c r="J121" i="100"/>
  <c r="F54" i="100"/>
  <c r="G54" i="100" s="1"/>
  <c r="B54" i="100"/>
  <c r="H40" i="95"/>
  <c r="I40" i="95" s="1"/>
  <c r="E41" i="95"/>
  <c r="D41" i="95"/>
  <c r="B41" i="95" s="1"/>
  <c r="I48" i="97"/>
  <c r="I39" i="13"/>
  <c r="H49" i="97"/>
  <c r="G49" i="97"/>
  <c r="B40" i="13"/>
  <c r="E40" i="13"/>
  <c r="F40" i="13" s="1"/>
  <c r="E50" i="97"/>
  <c r="F50" i="97" s="1"/>
  <c r="I49" i="3"/>
  <c r="I45" i="99"/>
  <c r="D42" i="98"/>
  <c r="E42" i="98"/>
  <c r="H41" i="98"/>
  <c r="G41" i="98"/>
  <c r="E46" i="99"/>
  <c r="F46" i="99" s="1"/>
  <c r="D47" i="99" s="1"/>
  <c r="B46" i="99"/>
  <c r="I41" i="25"/>
  <c r="H121" i="26"/>
  <c r="I121" i="26"/>
  <c r="E122" i="26"/>
  <c r="F122" i="26" s="1"/>
  <c r="B122" i="26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E47" i="46"/>
  <c r="D47" i="46"/>
  <c r="H46" i="46"/>
  <c r="E51" i="24"/>
  <c r="D51" i="24"/>
  <c r="H50" i="24"/>
  <c r="I50" i="24" s="1"/>
  <c r="G43" i="80"/>
  <c r="E44" i="80"/>
  <c r="D44" i="80"/>
  <c r="F43" i="86"/>
  <c r="B43" i="86"/>
  <c r="E42" i="25"/>
  <c r="F42" i="25" s="1"/>
  <c r="B42" i="25"/>
  <c r="I48" i="42"/>
  <c r="H43" i="80"/>
  <c r="H40" i="93"/>
  <c r="I40" i="93" s="1"/>
  <c r="D41" i="93"/>
  <c r="E41" i="93"/>
  <c r="I42" i="86"/>
  <c r="H41" i="94"/>
  <c r="I41" i="94" s="1"/>
  <c r="E42" i="94"/>
  <c r="D42" i="94"/>
  <c r="B44" i="82"/>
  <c r="F44" i="82"/>
  <c r="H50" i="32"/>
  <c r="I50" i="32" s="1"/>
  <c r="G49" i="21"/>
  <c r="I49" i="21" s="1"/>
  <c r="G43" i="76"/>
  <c r="I43" i="76" s="1"/>
  <c r="G45" i="66"/>
  <c r="E46" i="66"/>
  <c r="D46" i="66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E49" i="44"/>
  <c r="D49" i="44"/>
  <c r="F47" i="72"/>
  <c r="B47" i="72"/>
  <c r="H49" i="22"/>
  <c r="D50" i="22"/>
  <c r="E50" i="22"/>
  <c r="H48" i="74"/>
  <c r="I48" i="74" s="1"/>
  <c r="H51" i="27"/>
  <c r="D52" i="27"/>
  <c r="E52" i="27"/>
  <c r="G51" i="27"/>
  <c r="E41" i="96"/>
  <c r="D41" i="96"/>
  <c r="D43" i="81"/>
  <c r="E43" i="81"/>
  <c r="H45" i="63"/>
  <c r="I45" i="63" s="1"/>
  <c r="B43" i="85"/>
  <c r="F43" i="85"/>
  <c r="H43" i="85" s="1"/>
  <c r="E44" i="76"/>
  <c r="D44" i="76"/>
  <c r="H45" i="61"/>
  <c r="I45" i="61" s="1"/>
  <c r="G49" i="22"/>
  <c r="I51" i="31"/>
  <c r="H43" i="78"/>
  <c r="E44" i="78"/>
  <c r="D44" i="78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/>
  <c r="I41" i="83"/>
  <c r="E50" i="17"/>
  <c r="D50" i="17"/>
  <c r="F51" i="71"/>
  <c r="G51" i="71" s="1"/>
  <c r="B51" i="71"/>
  <c r="F50" i="3"/>
  <c r="G50" i="3" s="1"/>
  <c r="B50" i="3"/>
  <c r="H49" i="41"/>
  <c r="E50" i="41"/>
  <c r="D50" i="41"/>
  <c r="E52" i="70"/>
  <c r="D52" i="70"/>
  <c r="D44" i="79"/>
  <c r="E44" i="79"/>
  <c r="B42" i="83"/>
  <c r="F42" i="83"/>
  <c r="H42" i="83" s="1"/>
  <c r="E49" i="74"/>
  <c r="D49" i="74"/>
  <c r="E47" i="57"/>
  <c r="D47" i="57"/>
  <c r="B46" i="56"/>
  <c r="F46" i="56"/>
  <c r="G51" i="29"/>
  <c r="I51" i="29" s="1"/>
  <c r="D52" i="29"/>
  <c r="E52" i="29"/>
  <c r="E50" i="43"/>
  <c r="D50" i="43"/>
  <c r="I50" i="34"/>
  <c r="G49" i="17"/>
  <c r="E50" i="21"/>
  <c r="D50" i="21"/>
  <c r="H51" i="70"/>
  <c r="H43" i="79"/>
  <c r="B52" i="69"/>
  <c r="F52" i="69"/>
  <c r="G52" i="69" s="1"/>
  <c r="D51" i="32"/>
  <c r="E51" i="32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E49" i="73"/>
  <c r="D49" i="73"/>
  <c r="F52" i="31"/>
  <c r="H52" i="31" s="1"/>
  <c r="B52" i="31"/>
  <c r="E46" i="63"/>
  <c r="D46" i="63"/>
  <c r="G49" i="4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D51" i="18"/>
  <c r="E51" i="18"/>
  <c r="D46" i="59"/>
  <c r="E46" i="59"/>
  <c r="G50" i="18"/>
  <c r="H45" i="59"/>
  <c r="I44" i="62"/>
  <c r="B43" i="33"/>
  <c r="B49" i="20"/>
  <c r="F49" i="20"/>
  <c r="H49" i="20" s="1"/>
  <c r="I65" i="35"/>
  <c r="F45" i="62"/>
  <c r="B45" i="62"/>
  <c r="F42" i="87"/>
  <c r="B42" i="87"/>
  <c r="E43" i="33"/>
  <c r="F43" i="33" s="1"/>
  <c r="F42" i="26"/>
  <c r="H42" i="26" s="1"/>
  <c r="B42" i="26"/>
  <c r="H50" i="18"/>
  <c r="G45" i="59"/>
  <c r="H66" i="35"/>
  <c r="G66" i="35"/>
  <c r="B67" i="35"/>
  <c r="E67" i="35"/>
  <c r="F67" i="35" s="1"/>
  <c r="J147" i="35"/>
  <c r="G149" i="35"/>
  <c r="B150" i="35"/>
  <c r="E150" i="35"/>
  <c r="F150" i="35" s="1"/>
  <c r="H148" i="35"/>
  <c r="I148" i="35"/>
  <c r="F122" i="25"/>
  <c r="B122" i="25"/>
  <c r="B121" i="33"/>
  <c r="F121" i="33"/>
  <c r="H121" i="25"/>
  <c r="I121" i="25"/>
  <c r="I120" i="33"/>
  <c r="H120" i="33"/>
  <c r="G40" i="102" l="1"/>
  <c r="I40" i="102" s="1"/>
  <c r="D41" i="102"/>
  <c r="E41" i="102"/>
  <c r="H54" i="100"/>
  <c r="I54" i="100" s="1"/>
  <c r="G49" i="101"/>
  <c r="I49" i="101" s="1"/>
  <c r="D50" i="101"/>
  <c r="H122" i="100"/>
  <c r="I122" i="100"/>
  <c r="B123" i="100"/>
  <c r="E123" i="100"/>
  <c r="F123" i="100" s="1"/>
  <c r="D55" i="100"/>
  <c r="E55" i="100" s="1"/>
  <c r="F41" i="95"/>
  <c r="H41" i="95" s="1"/>
  <c r="I49" i="41"/>
  <c r="I49" i="22"/>
  <c r="I49" i="97"/>
  <c r="H40" i="13"/>
  <c r="G40" i="13"/>
  <c r="D41" i="13"/>
  <c r="D51" i="97"/>
  <c r="B51" i="97" s="1"/>
  <c r="H50" i="97"/>
  <c r="E51" i="97"/>
  <c r="G50" i="97"/>
  <c r="I41" i="98"/>
  <c r="J121" i="26"/>
  <c r="E47" i="99"/>
  <c r="F47" i="99" s="1"/>
  <c r="G47" i="99" s="1"/>
  <c r="B47" i="99"/>
  <c r="I46" i="46"/>
  <c r="H46" i="99"/>
  <c r="G46" i="99"/>
  <c r="F42" i="98"/>
  <c r="G42" i="98" s="1"/>
  <c r="B42" i="98"/>
  <c r="I49" i="17"/>
  <c r="D123" i="26"/>
  <c r="G122" i="26"/>
  <c r="I43" i="80"/>
  <c r="F46" i="67"/>
  <c r="H46" i="67" s="1"/>
  <c r="B46" i="67"/>
  <c r="I45" i="66"/>
  <c r="B47" i="46"/>
  <c r="F47" i="46"/>
  <c r="G47" i="46" s="1"/>
  <c r="H51" i="30"/>
  <c r="I51" i="30" s="1"/>
  <c r="F51" i="24"/>
  <c r="H51" i="24" s="1"/>
  <c r="B51" i="24"/>
  <c r="I45" i="60"/>
  <c r="H48" i="55"/>
  <c r="I48" i="55" s="1"/>
  <c r="D45" i="82"/>
  <c r="E45" i="82"/>
  <c r="G42" i="25"/>
  <c r="D43" i="25"/>
  <c r="H43" i="86"/>
  <c r="E44" i="86"/>
  <c r="D44" i="86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E49" i="55"/>
  <c r="D49" i="55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/>
  <c r="G48" i="45"/>
  <c r="I48" i="45" s="1"/>
  <c r="B44" i="76"/>
  <c r="F44" i="76"/>
  <c r="H44" i="76" s="1"/>
  <c r="I51" i="27"/>
  <c r="E48" i="72"/>
  <c r="D48" i="72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/>
  <c r="B50" i="22"/>
  <c r="F50" i="22"/>
  <c r="G50" i="22" s="1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/>
  <c r="B42" i="92"/>
  <c r="F42" i="92"/>
  <c r="E51" i="19"/>
  <c r="D51" i="19"/>
  <c r="D44" i="88"/>
  <c r="E44" i="88"/>
  <c r="B51" i="32"/>
  <c r="F51" i="32"/>
  <c r="H51" i="32" s="1"/>
  <c r="H52" i="69"/>
  <c r="I52" i="69" s="1"/>
  <c r="I43" i="79"/>
  <c r="B52" i="29"/>
  <c r="F52" i="29"/>
  <c r="H52" i="29" s="1"/>
  <c r="G46" i="56"/>
  <c r="E47" i="56"/>
  <c r="D47" i="56"/>
  <c r="B49" i="74"/>
  <c r="F49" i="74"/>
  <c r="F44" i="79"/>
  <c r="G44" i="79" s="1"/>
  <c r="B44" i="79"/>
  <c r="B44" i="78"/>
  <c r="F44" i="78"/>
  <c r="G44" i="78" s="1"/>
  <c r="G42" i="26"/>
  <c r="I42" i="26" s="1"/>
  <c r="B49" i="73"/>
  <c r="F49" i="73"/>
  <c r="H49" i="73" s="1"/>
  <c r="G53" i="28"/>
  <c r="I53" i="28" s="1"/>
  <c r="D54" i="28"/>
  <c r="E54" i="28" s="1"/>
  <c r="H43" i="88"/>
  <c r="B42" i="89"/>
  <c r="F42" i="89"/>
  <c r="I51" i="70"/>
  <c r="B50" i="43"/>
  <c r="F50" i="43"/>
  <c r="E43" i="83"/>
  <c r="D43" i="83"/>
  <c r="B52" i="70"/>
  <c r="F52" i="70"/>
  <c r="D51" i="3"/>
  <c r="E51" i="3"/>
  <c r="E52" i="71"/>
  <c r="D52" i="71"/>
  <c r="D47" i="64"/>
  <c r="E47" i="64"/>
  <c r="F44" i="77"/>
  <c r="G44" i="77" s="1"/>
  <c r="B44" i="77"/>
  <c r="D53" i="69"/>
  <c r="E53" i="69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D44" i="33"/>
  <c r="G43" i="33"/>
  <c r="H43" i="33"/>
  <c r="G67" i="35"/>
  <c r="B68" i="35"/>
  <c r="E68" i="35"/>
  <c r="F68" i="35" s="1"/>
  <c r="H67" i="35"/>
  <c r="E43" i="87"/>
  <c r="D43" i="87"/>
  <c r="B46" i="59"/>
  <c r="F46" i="59"/>
  <c r="G46" i="59" s="1"/>
  <c r="H42" i="87"/>
  <c r="D46" i="62"/>
  <c r="E46" i="62"/>
  <c r="E50" i="20"/>
  <c r="D50" i="20"/>
  <c r="G42" i="87"/>
  <c r="G45" i="62"/>
  <c r="B51" i="18"/>
  <c r="F51" i="18"/>
  <c r="G51" i="18" s="1"/>
  <c r="I66" i="35"/>
  <c r="D43" i="26"/>
  <c r="E43" i="26" s="1"/>
  <c r="H45" i="62"/>
  <c r="G49" i="20"/>
  <c r="I49" i="20" s="1"/>
  <c r="J121" i="25"/>
  <c r="J120" i="33"/>
  <c r="G121" i="33"/>
  <c r="D122" i="33"/>
  <c r="E122" i="33" s="1"/>
  <c r="H149" i="35"/>
  <c r="I149" i="35"/>
  <c r="J148" i="35"/>
  <c r="G122" i="25"/>
  <c r="D123" i="25"/>
  <c r="E123" i="25" s="1"/>
  <c r="G150" i="35"/>
  <c r="B151" i="35"/>
  <c r="E151" i="35"/>
  <c r="F151" i="35" s="1"/>
  <c r="E50" i="101" l="1"/>
  <c r="F50" i="101" s="1"/>
  <c r="B50" i="101"/>
  <c r="B41" i="102"/>
  <c r="F41" i="102"/>
  <c r="G41" i="102" s="1"/>
  <c r="G123" i="100"/>
  <c r="D124" i="100"/>
  <c r="E124" i="100" s="1"/>
  <c r="J122" i="100"/>
  <c r="B55" i="100"/>
  <c r="F55" i="100"/>
  <c r="H55" i="100" s="1"/>
  <c r="D42" i="95"/>
  <c r="B42" i="95" s="1"/>
  <c r="E42" i="95"/>
  <c r="G41" i="95"/>
  <c r="I41" i="95" s="1"/>
  <c r="E41" i="13"/>
  <c r="F41" i="13" s="1"/>
  <c r="B41" i="13"/>
  <c r="I40" i="13"/>
  <c r="F51" i="97"/>
  <c r="D52" i="97" s="1"/>
  <c r="B52" i="97" s="1"/>
  <c r="I50" i="97"/>
  <c r="H42" i="98"/>
  <c r="I42" i="98" s="1"/>
  <c r="I46" i="99"/>
  <c r="D48" i="99"/>
  <c r="E48" i="99"/>
  <c r="D43" i="98"/>
  <c r="E43" i="98"/>
  <c r="H47" i="99"/>
  <c r="I47" i="99" s="1"/>
  <c r="I42" i="25"/>
  <c r="H47" i="46"/>
  <c r="I47" i="46" s="1"/>
  <c r="G51" i="24"/>
  <c r="I51" i="24" s="1"/>
  <c r="I46" i="56"/>
  <c r="I122" i="26"/>
  <c r="H122" i="26"/>
  <c r="E123" i="26"/>
  <c r="F123" i="26" s="1"/>
  <c r="B123" i="26"/>
  <c r="I44" i="82"/>
  <c r="H43" i="84"/>
  <c r="I43" i="84" s="1"/>
  <c r="H44" i="80"/>
  <c r="I44" i="80" s="1"/>
  <c r="G46" i="67"/>
  <c r="I46" i="67" s="1"/>
  <c r="E47" i="67"/>
  <c r="D47" i="67"/>
  <c r="H46" i="59"/>
  <c r="I46" i="59" s="1"/>
  <c r="D48" i="46"/>
  <c r="E48" i="46"/>
  <c r="E52" i="24"/>
  <c r="D52" i="24"/>
  <c r="E42" i="93"/>
  <c r="D42" i="93"/>
  <c r="H42" i="94"/>
  <c r="D43" i="94"/>
  <c r="E43" i="94"/>
  <c r="B44" i="86"/>
  <c r="F44" i="86"/>
  <c r="H44" i="86" s="1"/>
  <c r="H41" i="93"/>
  <c r="G41" i="93"/>
  <c r="G42" i="94"/>
  <c r="E45" i="80"/>
  <c r="D45" i="80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/>
  <c r="F50" i="42"/>
  <c r="H50" i="42" s="1"/>
  <c r="B50" i="42"/>
  <c r="B49" i="55"/>
  <c r="F49" i="55"/>
  <c r="H49" i="55" s="1"/>
  <c r="H43" i="91"/>
  <c r="D44" i="91"/>
  <c r="G43" i="91"/>
  <c r="E44" i="91"/>
  <c r="F49" i="58"/>
  <c r="H49" i="58" s="1"/>
  <c r="B49" i="58"/>
  <c r="F45" i="75"/>
  <c r="G45" i="75" s="1"/>
  <c r="B45" i="75"/>
  <c r="D44" i="84"/>
  <c r="E44" i="84"/>
  <c r="H46" i="66"/>
  <c r="I46" i="66" s="1"/>
  <c r="E47" i="66"/>
  <c r="D47" i="66"/>
  <c r="H52" i="23"/>
  <c r="G52" i="23"/>
  <c r="D53" i="23"/>
  <c r="E53" i="23"/>
  <c r="H44" i="77"/>
  <c r="I44" i="77" s="1"/>
  <c r="G44" i="90"/>
  <c r="I44" i="90" s="1"/>
  <c r="E45" i="90"/>
  <c r="D45" i="90"/>
  <c r="H47" i="53"/>
  <c r="H52" i="27"/>
  <c r="D53" i="27"/>
  <c r="G52" i="27"/>
  <c r="E53" i="27"/>
  <c r="D42" i="96"/>
  <c r="E42" i="96"/>
  <c r="F44" i="85"/>
  <c r="H44" i="85" s="1"/>
  <c r="B44" i="85"/>
  <c r="H41" i="96"/>
  <c r="H43" i="81"/>
  <c r="E44" i="81"/>
  <c r="D44" i="81"/>
  <c r="H50" i="22"/>
  <c r="I50" i="22" s="1"/>
  <c r="E51" i="22"/>
  <c r="D51" i="22"/>
  <c r="G49" i="44"/>
  <c r="I49" i="44" s="1"/>
  <c r="E50" i="44"/>
  <c r="D50" i="44"/>
  <c r="B50" i="39"/>
  <c r="F50" i="39"/>
  <c r="G50" i="39" s="1"/>
  <c r="E47" i="61"/>
  <c r="D47" i="61"/>
  <c r="G51" i="32"/>
  <c r="I51" i="32" s="1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E45" i="76"/>
  <c r="D45" i="76"/>
  <c r="I67" i="35"/>
  <c r="B52" i="34"/>
  <c r="F52" i="34"/>
  <c r="H47" i="54"/>
  <c r="E48" i="54"/>
  <c r="D48" i="54"/>
  <c r="G50" i="21"/>
  <c r="D51" i="21"/>
  <c r="E51" i="21"/>
  <c r="G52" i="70"/>
  <c r="D53" i="70"/>
  <c r="E53" i="70"/>
  <c r="D51" i="43"/>
  <c r="E51" i="43"/>
  <c r="E43" i="89"/>
  <c r="D43" i="89"/>
  <c r="G49" i="74"/>
  <c r="E50" i="74"/>
  <c r="D50" i="74"/>
  <c r="F44" i="88"/>
  <c r="G44" i="88" s="1"/>
  <c r="B44" i="88"/>
  <c r="G42" i="92"/>
  <c r="E43" i="92"/>
  <c r="D43" i="92"/>
  <c r="B53" i="31"/>
  <c r="F53" i="31"/>
  <c r="H53" i="31" s="1"/>
  <c r="D51" i="17"/>
  <c r="E51" i="17"/>
  <c r="D48" i="57"/>
  <c r="E48" i="57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E45" i="78"/>
  <c r="D45" i="78"/>
  <c r="H49" i="74"/>
  <c r="F47" i="56"/>
  <c r="H47" i="56" s="1"/>
  <c r="B47" i="56"/>
  <c r="G52" i="29"/>
  <c r="I52" i="29" s="1"/>
  <c r="E53" i="29"/>
  <c r="D53" i="29"/>
  <c r="D52" i="32"/>
  <c r="E52" i="32"/>
  <c r="H42" i="92"/>
  <c r="F43" i="87"/>
  <c r="G43" i="87" s="1"/>
  <c r="B43" i="87"/>
  <c r="B46" i="62"/>
  <c r="F46" i="62"/>
  <c r="H46" i="62" s="1"/>
  <c r="I42" i="87"/>
  <c r="G68" i="35"/>
  <c r="H68" i="35"/>
  <c r="E69" i="35"/>
  <c r="F69" i="35" s="1"/>
  <c r="B69" i="35"/>
  <c r="E52" i="18"/>
  <c r="D52" i="18"/>
  <c r="F50" i="20"/>
  <c r="G50" i="20" s="1"/>
  <c r="B50" i="20"/>
  <c r="B44" i="33"/>
  <c r="F43" i="26"/>
  <c r="H43" i="26" s="1"/>
  <c r="B43" i="26"/>
  <c r="H51" i="18"/>
  <c r="I51" i="18" s="1"/>
  <c r="E47" i="59"/>
  <c r="D47" i="59"/>
  <c r="E44" i="33"/>
  <c r="F44" i="33" s="1"/>
  <c r="H150" i="35"/>
  <c r="I150" i="35"/>
  <c r="I121" i="33"/>
  <c r="H121" i="33"/>
  <c r="F123" i="25"/>
  <c r="B123" i="25"/>
  <c r="J149" i="35"/>
  <c r="G151" i="35"/>
  <c r="B152" i="35"/>
  <c r="E152" i="35"/>
  <c r="F152" i="35" s="1"/>
  <c r="H122" i="25"/>
  <c r="I122" i="25"/>
  <c r="F122" i="33"/>
  <c r="B122" i="33"/>
  <c r="G50" i="101" l="1"/>
  <c r="D51" i="101"/>
  <c r="H50" i="101"/>
  <c r="I50" i="101" s="1"/>
  <c r="H41" i="102"/>
  <c r="I41" i="102" s="1"/>
  <c r="E42" i="102"/>
  <c r="D42" i="102"/>
  <c r="F124" i="100"/>
  <c r="B124" i="100"/>
  <c r="H123" i="100"/>
  <c r="I123" i="100"/>
  <c r="G55" i="100"/>
  <c r="I55" i="100" s="1"/>
  <c r="D56" i="100"/>
  <c r="E56" i="100" s="1"/>
  <c r="F42" i="95"/>
  <c r="H42" i="95" s="1"/>
  <c r="I47" i="53"/>
  <c r="E52" i="97"/>
  <c r="F52" i="97" s="1"/>
  <c r="H51" i="97"/>
  <c r="H41" i="13"/>
  <c r="G41" i="13"/>
  <c r="D42" i="13"/>
  <c r="G51" i="97"/>
  <c r="F48" i="99"/>
  <c r="B48" i="99"/>
  <c r="F43" i="98"/>
  <c r="B43" i="98"/>
  <c r="I42" i="92"/>
  <c r="I52" i="70"/>
  <c r="I42" i="94"/>
  <c r="H45" i="82"/>
  <c r="I45" i="82" s="1"/>
  <c r="I49" i="74"/>
  <c r="J122" i="26"/>
  <c r="D124" i="26"/>
  <c r="B124" i="26" s="1"/>
  <c r="G123" i="26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I44" i="85" s="1"/>
  <c r="D44" i="25"/>
  <c r="G43" i="25"/>
  <c r="H43" i="25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E46" i="82"/>
  <c r="D46" i="82"/>
  <c r="E45" i="86"/>
  <c r="D45" i="86"/>
  <c r="G44" i="86"/>
  <c r="I44" i="86" s="1"/>
  <c r="I43" i="91"/>
  <c r="G49" i="55"/>
  <c r="I49" i="55" s="1"/>
  <c r="E50" i="55"/>
  <c r="D50" i="55"/>
  <c r="G50" i="42"/>
  <c r="I50" i="42" s="1"/>
  <c r="D51" i="42"/>
  <c r="E51" i="42"/>
  <c r="G53" i="31"/>
  <c r="I53" i="31" s="1"/>
  <c r="F45" i="90"/>
  <c r="H45" i="90" s="1"/>
  <c r="B45" i="90"/>
  <c r="B47" i="66"/>
  <c r="F47" i="66"/>
  <c r="B44" i="84"/>
  <c r="F44" i="84"/>
  <c r="G44" i="84" s="1"/>
  <c r="E46" i="75"/>
  <c r="D46" i="75"/>
  <c r="F44" i="91"/>
  <c r="G44" i="91" s="1"/>
  <c r="B44" i="91"/>
  <c r="G46" i="65"/>
  <c r="I46" i="65" s="1"/>
  <c r="D47" i="65"/>
  <c r="E47" i="65"/>
  <c r="I50" i="43"/>
  <c r="B53" i="23"/>
  <c r="F53" i="23"/>
  <c r="H45" i="75"/>
  <c r="I45" i="75" s="1"/>
  <c r="D50" i="58"/>
  <c r="E50" i="58"/>
  <c r="B48" i="53"/>
  <c r="F48" i="53"/>
  <c r="G48" i="53" s="1"/>
  <c r="F47" i="61"/>
  <c r="G47" i="61" s="1"/>
  <c r="B47" i="61"/>
  <c r="G46" i="62"/>
  <c r="I46" i="62" s="1"/>
  <c r="B50" i="44"/>
  <c r="F50" i="44"/>
  <c r="H50" i="44" s="1"/>
  <c r="I41" i="96"/>
  <c r="D45" i="85"/>
  <c r="E45" i="85"/>
  <c r="F45" i="76"/>
  <c r="B45" i="76"/>
  <c r="G48" i="72"/>
  <c r="I48" i="72" s="1"/>
  <c r="D49" i="72"/>
  <c r="E49" i="72"/>
  <c r="H50" i="39"/>
  <c r="I50" i="39" s="1"/>
  <c r="D51" i="39"/>
  <c r="E51" i="39"/>
  <c r="F44" i="81"/>
  <c r="H44" i="81" s="1"/>
  <c r="B44" i="81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E53" i="30"/>
  <c r="D53" i="30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I52" i="71" s="1"/>
  <c r="D53" i="71"/>
  <c r="E53" i="71"/>
  <c r="B45" i="77"/>
  <c r="F45" i="77"/>
  <c r="H45" i="77" s="1"/>
  <c r="G49" i="45"/>
  <c r="E50" i="45"/>
  <c r="D50" i="45"/>
  <c r="G53" i="69"/>
  <c r="I53" i="69" s="1"/>
  <c r="D54" i="69"/>
  <c r="E54" i="69"/>
  <c r="F51" i="43"/>
  <c r="H51" i="43" s="1"/>
  <c r="B51" i="43"/>
  <c r="B51" i="21"/>
  <c r="F51" i="21"/>
  <c r="H51" i="21" s="1"/>
  <c r="G47" i="56"/>
  <c r="I47" i="56" s="1"/>
  <c r="H49" i="45"/>
  <c r="I42" i="89"/>
  <c r="E44" i="83"/>
  <c r="D44" i="83"/>
  <c r="E47" i="68"/>
  <c r="D47" i="68"/>
  <c r="G51" i="19"/>
  <c r="I51" i="19" s="1"/>
  <c r="E52" i="19"/>
  <c r="D52" i="19"/>
  <c r="F50" i="73"/>
  <c r="B50" i="73"/>
  <c r="D55" i="28"/>
  <c r="E55" i="28"/>
  <c r="D48" i="64"/>
  <c r="E48" i="64"/>
  <c r="F51" i="17"/>
  <c r="H51" i="17" s="1"/>
  <c r="B51" i="17"/>
  <c r="C60" i="17"/>
  <c r="D54" i="31"/>
  <c r="E54" i="31"/>
  <c r="E45" i="88"/>
  <c r="D45" i="88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B45" i="79"/>
  <c r="F45" i="79"/>
  <c r="G45" i="79" s="1"/>
  <c r="G43" i="83"/>
  <c r="I43" i="83" s="1"/>
  <c r="E52" i="3"/>
  <c r="D52" i="3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I68" i="35"/>
  <c r="E47" i="62"/>
  <c r="D47" i="62"/>
  <c r="H43" i="87"/>
  <c r="I43" i="87" s="1"/>
  <c r="D44" i="26"/>
  <c r="E44" i="26" s="1"/>
  <c r="B47" i="59"/>
  <c r="F47" i="59"/>
  <c r="H47" i="59" s="1"/>
  <c r="G43" i="26"/>
  <c r="I43" i="26" s="1"/>
  <c r="B52" i="18"/>
  <c r="F52" i="18"/>
  <c r="H52" i="18" s="1"/>
  <c r="J150" i="35"/>
  <c r="G152" i="35"/>
  <c r="B153" i="35"/>
  <c r="E153" i="35"/>
  <c r="F153" i="35" s="1"/>
  <c r="D124" i="25"/>
  <c r="E124" i="25" s="1"/>
  <c r="G123" i="25"/>
  <c r="G122" i="33"/>
  <c r="D123" i="33"/>
  <c r="E123" i="33" s="1"/>
  <c r="I151" i="35"/>
  <c r="H151" i="35"/>
  <c r="J122" i="25"/>
  <c r="J121" i="33"/>
  <c r="B42" i="102" l="1"/>
  <c r="F42" i="102"/>
  <c r="E51" i="101"/>
  <c r="F51" i="101" s="1"/>
  <c r="H51" i="101" s="1"/>
  <c r="B51" i="101"/>
  <c r="D125" i="100"/>
  <c r="E125" i="100" s="1"/>
  <c r="G124" i="100"/>
  <c r="J123" i="100"/>
  <c r="B56" i="100"/>
  <c r="F56" i="100"/>
  <c r="G56" i="100" s="1"/>
  <c r="D43" i="95"/>
  <c r="B43" i="95" s="1"/>
  <c r="G42" i="95"/>
  <c r="I42" i="95" s="1"/>
  <c r="E43" i="95"/>
  <c r="I51" i="97"/>
  <c r="D53" i="97"/>
  <c r="B53" i="97" s="1"/>
  <c r="H52" i="97"/>
  <c r="G52" i="97"/>
  <c r="E53" i="97"/>
  <c r="E42" i="13"/>
  <c r="F42" i="13" s="1"/>
  <c r="B42" i="13"/>
  <c r="I41" i="13"/>
  <c r="H52" i="24"/>
  <c r="I52" i="24" s="1"/>
  <c r="D44" i="98"/>
  <c r="E44" i="98"/>
  <c r="D49" i="99"/>
  <c r="E49" i="99"/>
  <c r="H43" i="98"/>
  <c r="H48" i="99"/>
  <c r="G43" i="98"/>
  <c r="G48" i="99"/>
  <c r="I43" i="25"/>
  <c r="G53" i="70"/>
  <c r="I53" i="70" s="1"/>
  <c r="H47" i="67"/>
  <c r="I47" i="67" s="1"/>
  <c r="H123" i="26"/>
  <c r="I123" i="26"/>
  <c r="E124" i="26"/>
  <c r="F124" i="26" s="1"/>
  <c r="E48" i="67"/>
  <c r="D48" i="67"/>
  <c r="G47" i="59"/>
  <c r="I47" i="59" s="1"/>
  <c r="H48" i="46"/>
  <c r="D49" i="46"/>
  <c r="E49" i="46"/>
  <c r="G48" i="46"/>
  <c r="D53" i="24"/>
  <c r="E53" i="24"/>
  <c r="D43" i="93"/>
  <c r="E43" i="93"/>
  <c r="H45" i="80"/>
  <c r="D46" i="80"/>
  <c r="E46" i="80"/>
  <c r="F46" i="82"/>
  <c r="H46" i="82" s="1"/>
  <c r="B46" i="82"/>
  <c r="G42" i="93"/>
  <c r="I42" i="93" s="1"/>
  <c r="G45" i="80"/>
  <c r="B44" i="25"/>
  <c r="E44" i="25"/>
  <c r="F44" i="25" s="1"/>
  <c r="H48" i="53"/>
  <c r="I48" i="53" s="1"/>
  <c r="B45" i="86"/>
  <c r="F45" i="86"/>
  <c r="G45" i="86" s="1"/>
  <c r="G43" i="94"/>
  <c r="I43" i="94" s="1"/>
  <c r="E44" i="94"/>
  <c r="D44" i="94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E45" i="84"/>
  <c r="D45" i="84"/>
  <c r="H47" i="66"/>
  <c r="E48" i="66"/>
  <c r="D48" i="66"/>
  <c r="G51" i="41"/>
  <c r="I51" i="41" s="1"/>
  <c r="H45" i="78"/>
  <c r="I45" i="78" s="1"/>
  <c r="E49" i="53"/>
  <c r="D49" i="53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/>
  <c r="F49" i="72"/>
  <c r="B49" i="72"/>
  <c r="G50" i="44"/>
  <c r="I50" i="44" s="1"/>
  <c r="D51" i="44"/>
  <c r="E51" i="44"/>
  <c r="E48" i="61"/>
  <c r="D48" i="61"/>
  <c r="B45" i="85"/>
  <c r="F45" i="85"/>
  <c r="G42" i="96"/>
  <c r="I42" i="96" s="1"/>
  <c r="D43" i="96"/>
  <c r="E43" i="96"/>
  <c r="E52" i="22"/>
  <c r="D52" i="22"/>
  <c r="G44" i="81"/>
  <c r="I44" i="81" s="1"/>
  <c r="D45" i="81"/>
  <c r="E45" i="81"/>
  <c r="H45" i="76"/>
  <c r="H47" i="61"/>
  <c r="I47" i="61" s="1"/>
  <c r="I49" i="45"/>
  <c r="G52" i="18"/>
  <c r="I52" i="18" s="1"/>
  <c r="D44" i="89"/>
  <c r="E44" i="89"/>
  <c r="D46" i="79"/>
  <c r="E46" i="79"/>
  <c r="F45" i="88"/>
  <c r="H45" i="88" s="1"/>
  <c r="B45" i="88"/>
  <c r="E52" i="17"/>
  <c r="D52" i="17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E52" i="41"/>
  <c r="D52" i="41"/>
  <c r="B52" i="3"/>
  <c r="F52" i="3"/>
  <c r="H52" i="3" s="1"/>
  <c r="H45" i="79"/>
  <c r="I45" i="79" s="1"/>
  <c r="H52" i="32"/>
  <c r="I52" i="32" s="1"/>
  <c r="D53" i="32"/>
  <c r="E53" i="32"/>
  <c r="D54" i="70"/>
  <c r="E54" i="70"/>
  <c r="D52" i="21"/>
  <c r="E52" i="21"/>
  <c r="F53" i="71"/>
  <c r="H53" i="71" s="1"/>
  <c r="B53" i="71"/>
  <c r="I52" i="34"/>
  <c r="E49" i="57"/>
  <c r="D49" i="57"/>
  <c r="D48" i="63"/>
  <c r="E48" i="63"/>
  <c r="G53" i="29"/>
  <c r="I53" i="29" s="1"/>
  <c r="E54" i="29"/>
  <c r="D54" i="29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E52" i="43"/>
  <c r="D52" i="43"/>
  <c r="F50" i="45"/>
  <c r="G50" i="45" s="1"/>
  <c r="B50" i="45"/>
  <c r="G45" i="77"/>
  <c r="I45" i="77" s="1"/>
  <c r="E46" i="77"/>
  <c r="D46" i="77"/>
  <c r="D44" i="92"/>
  <c r="E44" i="92"/>
  <c r="G47" i="63"/>
  <c r="I47" i="63" s="1"/>
  <c r="E48" i="60"/>
  <c r="D48" i="60"/>
  <c r="H50" i="74"/>
  <c r="I50" i="74" s="1"/>
  <c r="E51" i="74"/>
  <c r="D51" i="74"/>
  <c r="E46" i="78"/>
  <c r="D46" i="78"/>
  <c r="D49" i="54"/>
  <c r="E49" i="54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B45" i="33"/>
  <c r="D48" i="59"/>
  <c r="E48" i="59"/>
  <c r="H70" i="35"/>
  <c r="E71" i="35"/>
  <c r="F71" i="35" s="1"/>
  <c r="G70" i="35"/>
  <c r="B71" i="35"/>
  <c r="E45" i="33"/>
  <c r="F45" i="33" s="1"/>
  <c r="D53" i="18"/>
  <c r="E53" i="18"/>
  <c r="B44" i="26"/>
  <c r="F44" i="26"/>
  <c r="H44" i="26" s="1"/>
  <c r="F47" i="62"/>
  <c r="H47" i="62" s="1"/>
  <c r="B47" i="62"/>
  <c r="B44" i="87"/>
  <c r="F44" i="87"/>
  <c r="H44" i="87" s="1"/>
  <c r="F51" i="20"/>
  <c r="H51" i="20" s="1"/>
  <c r="B51" i="20"/>
  <c r="I152" i="35"/>
  <c r="H152" i="35"/>
  <c r="F123" i="33"/>
  <c r="B123" i="33"/>
  <c r="J151" i="35"/>
  <c r="H122" i="33"/>
  <c r="I122" i="33"/>
  <c r="I123" i="25"/>
  <c r="H123" i="25"/>
  <c r="G153" i="35"/>
  <c r="B154" i="35"/>
  <c r="E154" i="35"/>
  <c r="F154" i="35" s="1"/>
  <c r="G154" i="35" s="1"/>
  <c r="F124" i="25"/>
  <c r="B124" i="25"/>
  <c r="H56" i="100" l="1"/>
  <c r="G51" i="101"/>
  <c r="I51" i="101" s="1"/>
  <c r="D52" i="101"/>
  <c r="H42" i="102"/>
  <c r="D43" i="102"/>
  <c r="E43" i="102"/>
  <c r="G42" i="102"/>
  <c r="H124" i="100"/>
  <c r="I124" i="100"/>
  <c r="B125" i="100"/>
  <c r="F125" i="100"/>
  <c r="I56" i="100"/>
  <c r="D57" i="100"/>
  <c r="E57" i="100" s="1"/>
  <c r="F43" i="95"/>
  <c r="H43" i="95" s="1"/>
  <c r="I52" i="97"/>
  <c r="F53" i="97"/>
  <c r="H53" i="97" s="1"/>
  <c r="G42" i="13"/>
  <c r="D43" i="13"/>
  <c r="H42" i="13"/>
  <c r="F49" i="99"/>
  <c r="G49" i="99" s="1"/>
  <c r="B49" i="99"/>
  <c r="G44" i="26"/>
  <c r="I44" i="26" s="1"/>
  <c r="I48" i="99"/>
  <c r="I43" i="98"/>
  <c r="B44" i="98"/>
  <c r="F44" i="98"/>
  <c r="I47" i="66"/>
  <c r="G50" i="58"/>
  <c r="I50" i="58" s="1"/>
  <c r="J123" i="26"/>
  <c r="D125" i="26"/>
  <c r="G124" i="26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D45" i="25"/>
  <c r="H44" i="25"/>
  <c r="G44" i="25"/>
  <c r="I45" i="80"/>
  <c r="B44" i="94"/>
  <c r="F44" i="94"/>
  <c r="G44" i="94" s="1"/>
  <c r="H45" i="86"/>
  <c r="I45" i="86" s="1"/>
  <c r="D46" i="86"/>
  <c r="E46" i="86" s="1"/>
  <c r="D47" i="82"/>
  <c r="E47" i="82"/>
  <c r="G52" i="3"/>
  <c r="I52" i="3" s="1"/>
  <c r="F43" i="93"/>
  <c r="G43" i="93" s="1"/>
  <c r="B43" i="93"/>
  <c r="D52" i="42"/>
  <c r="E52" i="42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F46" i="90"/>
  <c r="H46" i="90" s="1"/>
  <c r="B46" i="90"/>
  <c r="D51" i="55"/>
  <c r="E51" i="55"/>
  <c r="E51" i="58"/>
  <c r="D51" i="58"/>
  <c r="H51" i="42"/>
  <c r="B54" i="23"/>
  <c r="F54" i="23"/>
  <c r="H50" i="45"/>
  <c r="I50" i="45" s="1"/>
  <c r="G48" i="64"/>
  <c r="I48" i="64" s="1"/>
  <c r="D47" i="75"/>
  <c r="E47" i="75"/>
  <c r="G47" i="65"/>
  <c r="I47" i="65" s="1"/>
  <c r="H45" i="85"/>
  <c r="E46" i="85"/>
  <c r="D46" i="85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/>
  <c r="I50" i="73"/>
  <c r="G51" i="20"/>
  <c r="I51" i="20" s="1"/>
  <c r="G53" i="34"/>
  <c r="I53" i="34" s="1"/>
  <c r="D54" i="34"/>
  <c r="E54" i="34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/>
  <c r="D54" i="30"/>
  <c r="E54" i="30"/>
  <c r="D53" i="19"/>
  <c r="E53" i="19"/>
  <c r="D55" i="31"/>
  <c r="E55" i="31"/>
  <c r="F44" i="92"/>
  <c r="B44" i="92"/>
  <c r="F52" i="43"/>
  <c r="H52" i="43" s="1"/>
  <c r="B52" i="43"/>
  <c r="E54" i="71"/>
  <c r="D54" i="71"/>
  <c r="E55" i="69"/>
  <c r="D55" i="69"/>
  <c r="G44" i="83"/>
  <c r="I44" i="83" s="1"/>
  <c r="B52" i="17"/>
  <c r="C61" i="17"/>
  <c r="F52" i="17"/>
  <c r="B46" i="79"/>
  <c r="F46" i="79"/>
  <c r="G46" i="79" s="1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/>
  <c r="E45" i="83"/>
  <c r="D45" i="83"/>
  <c r="F44" i="89"/>
  <c r="G44" i="89" s="1"/>
  <c r="B44" i="89"/>
  <c r="D46" i="33"/>
  <c r="E46" i="33" s="1"/>
  <c r="G45" i="33"/>
  <c r="H45" i="33"/>
  <c r="E45" i="87"/>
  <c r="D45" i="87"/>
  <c r="E52" i="20"/>
  <c r="D52" i="20"/>
  <c r="E48" i="62"/>
  <c r="D48" i="62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I70" i="35"/>
  <c r="F48" i="59"/>
  <c r="H48" i="59" s="1"/>
  <c r="B48" i="59"/>
  <c r="J152" i="35"/>
  <c r="J123" i="25"/>
  <c r="G123" i="33"/>
  <c r="D124" i="33"/>
  <c r="E124" i="33" s="1"/>
  <c r="D125" i="25"/>
  <c r="G124" i="25"/>
  <c r="I154" i="35"/>
  <c r="H154" i="35"/>
  <c r="J122" i="33"/>
  <c r="H153" i="35"/>
  <c r="I153" i="35"/>
  <c r="J124" i="100" l="1"/>
  <c r="B43" i="102"/>
  <c r="F43" i="102"/>
  <c r="G43" i="102"/>
  <c r="I42" i="102"/>
  <c r="E52" i="101"/>
  <c r="F52" i="101" s="1"/>
  <c r="B52" i="101"/>
  <c r="G125" i="100"/>
  <c r="D126" i="100"/>
  <c r="F57" i="100"/>
  <c r="G57" i="100" s="1"/>
  <c r="B57" i="100"/>
  <c r="G43" i="95"/>
  <c r="I43" i="95" s="1"/>
  <c r="D44" i="95"/>
  <c r="B44" i="95" s="1"/>
  <c r="E44" i="95"/>
  <c r="I51" i="42"/>
  <c r="D54" i="97"/>
  <c r="B54" i="97" s="1"/>
  <c r="G53" i="97"/>
  <c r="I53" i="97" s="1"/>
  <c r="E54" i="97"/>
  <c r="I42" i="13"/>
  <c r="E43" i="13"/>
  <c r="F43" i="13" s="1"/>
  <c r="B43" i="13"/>
  <c r="D45" i="98"/>
  <c r="E45" i="98"/>
  <c r="H44" i="98"/>
  <c r="D50" i="99"/>
  <c r="E50" i="99"/>
  <c r="H46" i="80"/>
  <c r="I46" i="80" s="1"/>
  <c r="G44" i="98"/>
  <c r="H49" i="99"/>
  <c r="I49" i="99" s="1"/>
  <c r="H52" i="22"/>
  <c r="I52" i="22" s="1"/>
  <c r="I124" i="26"/>
  <c r="H124" i="26"/>
  <c r="B125" i="26"/>
  <c r="E125" i="26"/>
  <c r="F125" i="26" s="1"/>
  <c r="H44" i="89"/>
  <c r="I44" i="89" s="1"/>
  <c r="G43" i="96"/>
  <c r="I43" i="96" s="1"/>
  <c r="H43" i="93"/>
  <c r="I43" i="93" s="1"/>
  <c r="G48" i="67"/>
  <c r="I48" i="67" s="1"/>
  <c r="E49" i="67"/>
  <c r="D49" i="67"/>
  <c r="G49" i="46"/>
  <c r="I49" i="46" s="1"/>
  <c r="E50" i="46"/>
  <c r="D50" i="46"/>
  <c r="H53" i="24"/>
  <c r="I53" i="24" s="1"/>
  <c r="E54" i="24"/>
  <c r="D54" i="24"/>
  <c r="H49" i="57"/>
  <c r="I49" i="57" s="1"/>
  <c r="G49" i="53"/>
  <c r="I49" i="53" s="1"/>
  <c r="F47" i="82"/>
  <c r="B47" i="82"/>
  <c r="H49" i="54"/>
  <c r="I49" i="54" s="1"/>
  <c r="H45" i="81"/>
  <c r="I45" i="81" s="1"/>
  <c r="E44" i="93"/>
  <c r="D44" i="93"/>
  <c r="H44" i="94"/>
  <c r="I44" i="94" s="1"/>
  <c r="D45" i="94"/>
  <c r="E45" i="94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E47" i="90"/>
  <c r="D47" i="90"/>
  <c r="E46" i="91"/>
  <c r="D46" i="91"/>
  <c r="G45" i="91"/>
  <c r="H54" i="23"/>
  <c r="E55" i="23"/>
  <c r="G54" i="23"/>
  <c r="D55" i="23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/>
  <c r="F52" i="42"/>
  <c r="G52" i="42" s="1"/>
  <c r="B52" i="42"/>
  <c r="E49" i="61"/>
  <c r="D49" i="61"/>
  <c r="G46" i="78"/>
  <c r="I46" i="78" s="1"/>
  <c r="I45" i="85"/>
  <c r="G48" i="61"/>
  <c r="B50" i="72"/>
  <c r="F50" i="72"/>
  <c r="H50" i="72" s="1"/>
  <c r="G48" i="59"/>
  <c r="I48" i="59" s="1"/>
  <c r="F52" i="39"/>
  <c r="B52" i="39"/>
  <c r="D44" i="96"/>
  <c r="E44" i="96"/>
  <c r="H54" i="27"/>
  <c r="G54" i="27"/>
  <c r="E55" i="27"/>
  <c r="D55" i="27"/>
  <c r="I49" i="72"/>
  <c r="H48" i="61"/>
  <c r="B46" i="85"/>
  <c r="F46" i="85"/>
  <c r="G46" i="85" s="1"/>
  <c r="H46" i="76"/>
  <c r="I46" i="76" s="1"/>
  <c r="E47" i="76"/>
  <c r="D47" i="76"/>
  <c r="E46" i="81"/>
  <c r="D46" i="81"/>
  <c r="D53" i="22"/>
  <c r="E53" i="22"/>
  <c r="G51" i="44"/>
  <c r="I51" i="44" s="1"/>
  <c r="D52" i="44"/>
  <c r="E52" i="44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E53" i="41"/>
  <c r="D53" i="41"/>
  <c r="G51" i="73"/>
  <c r="I51" i="73" s="1"/>
  <c r="H46" i="77"/>
  <c r="I46" i="77" s="1"/>
  <c r="E45" i="92"/>
  <c r="D45" i="92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/>
  <c r="G53" i="32"/>
  <c r="I53" i="32" s="1"/>
  <c r="D54" i="32"/>
  <c r="E54" i="32"/>
  <c r="D53" i="21"/>
  <c r="E53" i="21"/>
  <c r="H48" i="63"/>
  <c r="I48" i="63" s="1"/>
  <c r="E47" i="78"/>
  <c r="D47" i="78"/>
  <c r="H46" i="79"/>
  <c r="I46" i="79" s="1"/>
  <c r="G52" i="17"/>
  <c r="D53" i="17"/>
  <c r="E53" i="17"/>
  <c r="D53" i="43"/>
  <c r="E53" i="43"/>
  <c r="H44" i="92"/>
  <c r="B53" i="19"/>
  <c r="F53" i="19"/>
  <c r="H53" i="19" s="1"/>
  <c r="F53" i="3"/>
  <c r="H53" i="3" s="1"/>
  <c r="B53" i="3"/>
  <c r="I45" i="33"/>
  <c r="E45" i="89"/>
  <c r="D45" i="89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E55" i="29"/>
  <c r="D55" i="29"/>
  <c r="B48" i="68"/>
  <c r="F48" i="68"/>
  <c r="H48" i="68" s="1"/>
  <c r="D50" i="54"/>
  <c r="E50" i="54"/>
  <c r="G48" i="60"/>
  <c r="F56" i="28"/>
  <c r="B56" i="28"/>
  <c r="H52" i="41"/>
  <c r="E49" i="63"/>
  <c r="D49" i="63"/>
  <c r="D52" i="73"/>
  <c r="E52" i="73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/>
  <c r="G72" i="35"/>
  <c r="H72" i="35"/>
  <c r="F52" i="20"/>
  <c r="H52" i="20" s="1"/>
  <c r="B52" i="20"/>
  <c r="B45" i="87"/>
  <c r="F45" i="87"/>
  <c r="I71" i="35"/>
  <c r="D54" i="18"/>
  <c r="E54" i="18"/>
  <c r="B45" i="26"/>
  <c r="F45" i="26"/>
  <c r="G45" i="26" s="1"/>
  <c r="B48" i="62"/>
  <c r="F48" i="62"/>
  <c r="H48" i="62" s="1"/>
  <c r="B46" i="33"/>
  <c r="F46" i="33"/>
  <c r="G46" i="33" s="1"/>
  <c r="D49" i="59"/>
  <c r="E49" i="59"/>
  <c r="H53" i="18"/>
  <c r="I53" i="18" s="1"/>
  <c r="J154" i="35"/>
  <c r="J153" i="35"/>
  <c r="I124" i="25"/>
  <c r="H124" i="25"/>
  <c r="B124" i="33"/>
  <c r="F124" i="33"/>
  <c r="B125" i="25"/>
  <c r="I123" i="33"/>
  <c r="H123" i="33"/>
  <c r="E125" i="25"/>
  <c r="F125" i="25" s="1"/>
  <c r="G52" i="101" l="1"/>
  <c r="D53" i="101"/>
  <c r="H52" i="101"/>
  <c r="I52" i="101" s="1"/>
  <c r="H57" i="100"/>
  <c r="I57" i="100" s="1"/>
  <c r="H43" i="102"/>
  <c r="I43" i="102" s="1"/>
  <c r="D44" i="102"/>
  <c r="E126" i="100"/>
  <c r="F126" i="100" s="1"/>
  <c r="B126" i="100"/>
  <c r="I125" i="100"/>
  <c r="H125" i="100"/>
  <c r="D58" i="100"/>
  <c r="E58" i="100" s="1"/>
  <c r="F44" i="95"/>
  <c r="G44" i="95" s="1"/>
  <c r="F54" i="97"/>
  <c r="D55" i="97" s="1"/>
  <c r="J155" i="35"/>
  <c r="G43" i="13"/>
  <c r="H43" i="13"/>
  <c r="D44" i="13"/>
  <c r="F50" i="99"/>
  <c r="H50" i="99" s="1"/>
  <c r="B50" i="99"/>
  <c r="I44" i="98"/>
  <c r="B45" i="98"/>
  <c r="F45" i="98"/>
  <c r="G45" i="98" s="1"/>
  <c r="D126" i="26"/>
  <c r="B126" i="26" s="1"/>
  <c r="G125" i="26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/>
  <c r="G53" i="3"/>
  <c r="I53" i="3" s="1"/>
  <c r="G50" i="72"/>
  <c r="I50" i="72" s="1"/>
  <c r="D46" i="25"/>
  <c r="H45" i="25"/>
  <c r="G45" i="25"/>
  <c r="F47" i="80"/>
  <c r="G47" i="80" s="1"/>
  <c r="B47" i="80"/>
  <c r="H47" i="75"/>
  <c r="I47" i="75" s="1"/>
  <c r="H46" i="86"/>
  <c r="D47" i="86"/>
  <c r="E47" i="86" s="1"/>
  <c r="G46" i="86"/>
  <c r="F44" i="93"/>
  <c r="B44" i="93"/>
  <c r="G47" i="82"/>
  <c r="B46" i="91"/>
  <c r="F46" i="91"/>
  <c r="H46" i="91" s="1"/>
  <c r="G49" i="56"/>
  <c r="I49" i="56" s="1"/>
  <c r="G51" i="55"/>
  <c r="I51" i="55" s="1"/>
  <c r="E52" i="55"/>
  <c r="D52" i="55"/>
  <c r="F49" i="66"/>
  <c r="B49" i="66"/>
  <c r="G51" i="58"/>
  <c r="H51" i="58"/>
  <c r="D52" i="58"/>
  <c r="E52" i="58"/>
  <c r="I52" i="17"/>
  <c r="H52" i="42"/>
  <c r="I52" i="42" s="1"/>
  <c r="D53" i="42"/>
  <c r="E53" i="42"/>
  <c r="F55" i="23"/>
  <c r="B55" i="23"/>
  <c r="B47" i="90"/>
  <c r="F47" i="90"/>
  <c r="G47" i="90" s="1"/>
  <c r="F50" i="53"/>
  <c r="B50" i="53"/>
  <c r="E48" i="75"/>
  <c r="D48" i="75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/>
  <c r="E53" i="39"/>
  <c r="D53" i="39"/>
  <c r="B49" i="61"/>
  <c r="F49" i="61"/>
  <c r="H54" i="30"/>
  <c r="I54" i="30" s="1"/>
  <c r="B52" i="44"/>
  <c r="F52" i="44"/>
  <c r="G52" i="44" s="1"/>
  <c r="B55" i="27"/>
  <c r="F55" i="27"/>
  <c r="G52" i="39"/>
  <c r="F47" i="76"/>
  <c r="H47" i="76" s="1"/>
  <c r="B47" i="76"/>
  <c r="F44" i="96"/>
  <c r="G44" i="96" s="1"/>
  <c r="B44" i="96"/>
  <c r="H52" i="39"/>
  <c r="E51" i="72"/>
  <c r="D51" i="72"/>
  <c r="I48" i="61"/>
  <c r="I52" i="41"/>
  <c r="B47" i="79"/>
  <c r="F47" i="79"/>
  <c r="F52" i="73"/>
  <c r="G52" i="73" s="1"/>
  <c r="B52" i="73"/>
  <c r="D57" i="28"/>
  <c r="E57" i="28" s="1"/>
  <c r="G53" i="19"/>
  <c r="I53" i="19" s="1"/>
  <c r="D54" i="19"/>
  <c r="E54" i="19"/>
  <c r="F50" i="57"/>
  <c r="H50" i="57" s="1"/>
  <c r="B50" i="57"/>
  <c r="B49" i="60"/>
  <c r="F49" i="60"/>
  <c r="H49" i="60" s="1"/>
  <c r="E50" i="64"/>
  <c r="D50" i="64"/>
  <c r="H55" i="31"/>
  <c r="I55" i="31" s="1"/>
  <c r="D56" i="31"/>
  <c r="E56" i="31" s="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/>
  <c r="B45" i="89"/>
  <c r="F45" i="89"/>
  <c r="D54" i="3"/>
  <c r="E54" i="3"/>
  <c r="B53" i="43"/>
  <c r="F53" i="43"/>
  <c r="H53" i="43" s="1"/>
  <c r="F54" i="32"/>
  <c r="B54" i="32"/>
  <c r="I48" i="60"/>
  <c r="D50" i="56"/>
  <c r="E50" i="56"/>
  <c r="D47" i="88"/>
  <c r="E47" i="88"/>
  <c r="D52" i="45"/>
  <c r="E52" i="45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E55" i="30"/>
  <c r="D55" i="30"/>
  <c r="E56" i="69"/>
  <c r="D56" i="69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/>
  <c r="G54" i="34"/>
  <c r="I54" i="34" s="1"/>
  <c r="B45" i="92"/>
  <c r="F45" i="92"/>
  <c r="H45" i="92" s="1"/>
  <c r="E46" i="87"/>
  <c r="D46" i="87"/>
  <c r="E53" i="20"/>
  <c r="D53" i="20"/>
  <c r="E49" i="62"/>
  <c r="D49" i="62"/>
  <c r="D46" i="26"/>
  <c r="E46" i="26" s="1"/>
  <c r="B54" i="18"/>
  <c r="F54" i="18"/>
  <c r="H54" i="18" s="1"/>
  <c r="B49" i="59"/>
  <c r="F49" i="59"/>
  <c r="H49" i="59" s="1"/>
  <c r="G48" i="62"/>
  <c r="I48" i="62" s="1"/>
  <c r="H45" i="26"/>
  <c r="I45" i="26" s="1"/>
  <c r="G45" i="87"/>
  <c r="D47" i="33"/>
  <c r="E47" i="33" s="1"/>
  <c r="H45" i="87"/>
  <c r="G52" i="20"/>
  <c r="I52" i="20" s="1"/>
  <c r="I72" i="35"/>
  <c r="I73" i="35" s="1"/>
  <c r="G125" i="25"/>
  <c r="D126" i="25"/>
  <c r="E126" i="25" s="1"/>
  <c r="G124" i="33"/>
  <c r="D125" i="33"/>
  <c r="E125" i="33" s="1"/>
  <c r="J124" i="25"/>
  <c r="J123" i="33"/>
  <c r="E44" i="102" l="1"/>
  <c r="F44" i="102" s="1"/>
  <c r="B44" i="102"/>
  <c r="E53" i="101"/>
  <c r="F53" i="101" s="1"/>
  <c r="B53" i="101"/>
  <c r="D127" i="100"/>
  <c r="G126" i="100"/>
  <c r="J125" i="100"/>
  <c r="F58" i="100"/>
  <c r="G58" i="100" s="1"/>
  <c r="B58" i="100"/>
  <c r="H58" i="100"/>
  <c r="D45" i="95"/>
  <c r="B45" i="95" s="1"/>
  <c r="E45" i="95"/>
  <c r="H44" i="95"/>
  <c r="I44" i="95" s="1"/>
  <c r="G54" i="97"/>
  <c r="H54" i="97"/>
  <c r="E55" i="97"/>
  <c r="F55" i="97" s="1"/>
  <c r="B55" i="97"/>
  <c r="I43" i="13"/>
  <c r="B44" i="13"/>
  <c r="E44" i="13"/>
  <c r="F44" i="13" s="1"/>
  <c r="G50" i="99"/>
  <c r="I50" i="99" s="1"/>
  <c r="H45" i="98"/>
  <c r="I45" i="98" s="1"/>
  <c r="G46" i="91"/>
  <c r="I46" i="91" s="1"/>
  <c r="I45" i="25"/>
  <c r="H45" i="94"/>
  <c r="I45" i="94" s="1"/>
  <c r="D46" i="98"/>
  <c r="E46" i="98"/>
  <c r="D51" i="99"/>
  <c r="E51" i="99"/>
  <c r="E126" i="26"/>
  <c r="F126" i="26" s="1"/>
  <c r="G54" i="24"/>
  <c r="I54" i="24" s="1"/>
  <c r="H125" i="26"/>
  <c r="I125" i="26"/>
  <c r="H46" i="84"/>
  <c r="I46" i="84" s="1"/>
  <c r="I46" i="86"/>
  <c r="G55" i="70"/>
  <c r="I55" i="70" s="1"/>
  <c r="H49" i="67"/>
  <c r="I49" i="67" s="1"/>
  <c r="D50" i="67"/>
  <c r="E50" i="67"/>
  <c r="G50" i="46"/>
  <c r="I50" i="46" s="1"/>
  <c r="E51" i="46"/>
  <c r="D51" i="46"/>
  <c r="E55" i="24"/>
  <c r="D55" i="24"/>
  <c r="I47" i="82"/>
  <c r="G47" i="76"/>
  <c r="I47" i="76" s="1"/>
  <c r="E45" i="93"/>
  <c r="D45" i="93"/>
  <c r="B47" i="86"/>
  <c r="F47" i="86"/>
  <c r="G44" i="93"/>
  <c r="B46" i="25"/>
  <c r="E46" i="25"/>
  <c r="F46" i="25" s="1"/>
  <c r="D48" i="80"/>
  <c r="E48" i="80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/>
  <c r="H49" i="66"/>
  <c r="D50" i="66"/>
  <c r="E50" i="66"/>
  <c r="G53" i="43"/>
  <c r="I53" i="43" s="1"/>
  <c r="G49" i="60"/>
  <c r="I49" i="60" s="1"/>
  <c r="E56" i="23"/>
  <c r="H55" i="23"/>
  <c r="G55" i="23"/>
  <c r="D56" i="23"/>
  <c r="I52" i="39"/>
  <c r="F49" i="65"/>
  <c r="G49" i="65" s="1"/>
  <c r="B49" i="65"/>
  <c r="H50" i="53"/>
  <c r="H47" i="90"/>
  <c r="I47" i="90" s="1"/>
  <c r="E48" i="90"/>
  <c r="D48" i="90"/>
  <c r="G49" i="66"/>
  <c r="B52" i="55"/>
  <c r="F52" i="55"/>
  <c r="H52" i="55" s="1"/>
  <c r="E47" i="91"/>
  <c r="D47" i="91"/>
  <c r="G50" i="57"/>
  <c r="I50" i="57" s="1"/>
  <c r="G53" i="22"/>
  <c r="I53" i="22" s="1"/>
  <c r="D47" i="84"/>
  <c r="E47" i="84"/>
  <c r="B53" i="42"/>
  <c r="F53" i="42"/>
  <c r="H53" i="42" s="1"/>
  <c r="B52" i="58"/>
  <c r="F52" i="58"/>
  <c r="H52" i="44"/>
  <c r="I52" i="44" s="1"/>
  <c r="E53" i="44"/>
  <c r="D53" i="44"/>
  <c r="G47" i="77"/>
  <c r="I47" i="77" s="1"/>
  <c r="B51" i="72"/>
  <c r="F51" i="72"/>
  <c r="H51" i="72" s="1"/>
  <c r="E48" i="76"/>
  <c r="D48" i="76"/>
  <c r="G46" i="81"/>
  <c r="I46" i="81" s="1"/>
  <c r="E47" i="81"/>
  <c r="D47" i="81"/>
  <c r="D54" i="22"/>
  <c r="E54" i="22"/>
  <c r="H55" i="27"/>
  <c r="D56" i="27"/>
  <c r="E56" i="27"/>
  <c r="G55" i="27"/>
  <c r="G49" i="61"/>
  <c r="E50" i="61"/>
  <c r="D50" i="6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E53" i="74"/>
  <c r="D53" i="74"/>
  <c r="D48" i="78"/>
  <c r="E48" i="78"/>
  <c r="E54" i="17"/>
  <c r="D54" i="17"/>
  <c r="B52" i="45"/>
  <c r="F52" i="45"/>
  <c r="H52" i="45" s="1"/>
  <c r="F50" i="56"/>
  <c r="H50" i="56" s="1"/>
  <c r="B50" i="56"/>
  <c r="G45" i="89"/>
  <c r="E46" i="89"/>
  <c r="D46" i="89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E55" i="32"/>
  <c r="D55" i="32"/>
  <c r="D56" i="29"/>
  <c r="E56" i="29"/>
  <c r="D51" i="54"/>
  <c r="E51" i="54"/>
  <c r="I56" i="28"/>
  <c r="D50" i="63"/>
  <c r="E50" i="63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E54" i="41"/>
  <c r="D54" i="41"/>
  <c r="D56" i="70"/>
  <c r="E56" i="70"/>
  <c r="F47" i="88"/>
  <c r="H47" i="88" s="1"/>
  <c r="B47" i="88"/>
  <c r="D54" i="43"/>
  <c r="E54" i="43"/>
  <c r="H45" i="89"/>
  <c r="G50" i="54"/>
  <c r="G49" i="63"/>
  <c r="D51" i="57"/>
  <c r="E51" i="57"/>
  <c r="H52" i="73"/>
  <c r="I52" i="73" s="1"/>
  <c r="D53" i="73"/>
  <c r="E53" i="73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B47" i="33"/>
  <c r="F47" i="33"/>
  <c r="D50" i="59"/>
  <c r="E50" i="59"/>
  <c r="D55" i="18"/>
  <c r="E55" i="18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F46" i="87"/>
  <c r="G46" i="87" s="1"/>
  <c r="B46" i="87"/>
  <c r="B126" i="25"/>
  <c r="F126" i="25"/>
  <c r="B125" i="33"/>
  <c r="F125" i="33"/>
  <c r="I125" i="25"/>
  <c r="H125" i="25"/>
  <c r="H124" i="33"/>
  <c r="I124" i="33"/>
  <c r="D54" i="101" l="1"/>
  <c r="E54" i="101"/>
  <c r="H53" i="101"/>
  <c r="G53" i="101"/>
  <c r="H44" i="102"/>
  <c r="E45" i="102"/>
  <c r="D45" i="102"/>
  <c r="G44" i="102"/>
  <c r="I44" i="102" s="1"/>
  <c r="H126" i="100"/>
  <c r="I126" i="100"/>
  <c r="B127" i="100"/>
  <c r="E127" i="100"/>
  <c r="F127" i="100" s="1"/>
  <c r="I58" i="100"/>
  <c r="D59" i="100"/>
  <c r="E59" i="100" s="1"/>
  <c r="F45" i="95"/>
  <c r="G45" i="95" s="1"/>
  <c r="I54" i="97"/>
  <c r="H55" i="97"/>
  <c r="G55" i="97"/>
  <c r="D56" i="97"/>
  <c r="E56" i="97"/>
  <c r="H44" i="13"/>
  <c r="D45" i="13"/>
  <c r="G44" i="13"/>
  <c r="I49" i="66"/>
  <c r="I49" i="61"/>
  <c r="B46" i="98"/>
  <c r="F46" i="98"/>
  <c r="G46" i="98" s="1"/>
  <c r="B51" i="99"/>
  <c r="F51" i="99"/>
  <c r="G51" i="99" s="1"/>
  <c r="J125" i="26"/>
  <c r="G126" i="26"/>
  <c r="D127" i="26"/>
  <c r="G49" i="68"/>
  <c r="I49" i="68" s="1"/>
  <c r="G50" i="56"/>
  <c r="I50" i="56" s="1"/>
  <c r="I50" i="54"/>
  <c r="I54" i="32"/>
  <c r="I55" i="23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D47" i="25"/>
  <c r="G46" i="25"/>
  <c r="H46" i="25"/>
  <c r="F46" i="94"/>
  <c r="H46" i="94" s="1"/>
  <c r="B46" i="94"/>
  <c r="H48" i="82"/>
  <c r="D49" i="82"/>
  <c r="E49" i="82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 s="1"/>
  <c r="G52" i="55"/>
  <c r="I52" i="55" s="1"/>
  <c r="E53" i="55"/>
  <c r="D53" i="55"/>
  <c r="F47" i="91"/>
  <c r="G47" i="91" s="1"/>
  <c r="B47" i="91"/>
  <c r="H49" i="65"/>
  <c r="I49" i="65" s="1"/>
  <c r="D50" i="65"/>
  <c r="E50" i="65"/>
  <c r="I47" i="79"/>
  <c r="F47" i="84"/>
  <c r="B47" i="84"/>
  <c r="B51" i="53"/>
  <c r="F51" i="53"/>
  <c r="H51" i="53" s="1"/>
  <c r="G52" i="58"/>
  <c r="D53" i="58"/>
  <c r="H52" i="58"/>
  <c r="E53" i="58"/>
  <c r="E54" i="42"/>
  <c r="D54" i="42"/>
  <c r="F48" i="90"/>
  <c r="H48" i="90" s="1"/>
  <c r="B48" i="90"/>
  <c r="B56" i="23"/>
  <c r="F56" i="23"/>
  <c r="B50" i="66"/>
  <c r="F50" i="66"/>
  <c r="H50" i="66" s="1"/>
  <c r="E49" i="75"/>
  <c r="D49" i="75"/>
  <c r="B54" i="22"/>
  <c r="F54" i="22"/>
  <c r="G54" i="22" s="1"/>
  <c r="I53" i="17"/>
  <c r="G53" i="39"/>
  <c r="I53" i="39" s="1"/>
  <c r="E54" i="39"/>
  <c r="D54" i="39"/>
  <c r="F45" i="96"/>
  <c r="B45" i="96"/>
  <c r="B56" i="27"/>
  <c r="F56" i="27"/>
  <c r="F47" i="81"/>
  <c r="H47" i="81" s="1"/>
  <c r="B47" i="81"/>
  <c r="G51" i="72"/>
  <c r="I51" i="72" s="1"/>
  <c r="E52" i="72"/>
  <c r="D52" i="72"/>
  <c r="F53" i="44"/>
  <c r="G53" i="44" s="1"/>
  <c r="B53" i="44"/>
  <c r="F50" i="61"/>
  <c r="H50" i="61" s="1"/>
  <c r="B50" i="61"/>
  <c r="G54" i="19"/>
  <c r="I54" i="19" s="1"/>
  <c r="G55" i="71"/>
  <c r="I55" i="71" s="1"/>
  <c r="H47" i="85"/>
  <c r="I47" i="85" s="1"/>
  <c r="D48" i="85"/>
  <c r="E48" i="85"/>
  <c r="B48" i="76"/>
  <c r="F48" i="76"/>
  <c r="H48" i="76" s="1"/>
  <c r="I49" i="63"/>
  <c r="G53" i="20"/>
  <c r="I53" i="20" s="1"/>
  <c r="H46" i="26"/>
  <c r="I46" i="26" s="1"/>
  <c r="B46" i="92"/>
  <c r="F46" i="92"/>
  <c r="H46" i="92" s="1"/>
  <c r="G47" i="88"/>
  <c r="I47" i="88" s="1"/>
  <c r="F54" i="41"/>
  <c r="B54" i="41"/>
  <c r="G46" i="83"/>
  <c r="I46" i="83" s="1"/>
  <c r="D47" i="83"/>
  <c r="E47" i="83"/>
  <c r="D51" i="64"/>
  <c r="E51" i="64"/>
  <c r="F56" i="29"/>
  <c r="H56" i="29" s="1"/>
  <c r="B56" i="29"/>
  <c r="E51" i="56"/>
  <c r="D51" i="56"/>
  <c r="E55" i="19"/>
  <c r="D55" i="19"/>
  <c r="H56" i="31"/>
  <c r="I56" i="31" s="1"/>
  <c r="D57" i="31"/>
  <c r="E57" i="31" s="1"/>
  <c r="F55" i="32"/>
  <c r="G55" i="32" s="1"/>
  <c r="B55" i="32"/>
  <c r="D56" i="71"/>
  <c r="E56" i="71"/>
  <c r="B46" i="89"/>
  <c r="F46" i="89"/>
  <c r="H46" i="89" s="1"/>
  <c r="F48" i="78"/>
  <c r="B48" i="78"/>
  <c r="E56" i="30"/>
  <c r="D56" i="30"/>
  <c r="H57" i="28"/>
  <c r="I57" i="28" s="1"/>
  <c r="D58" i="28"/>
  <c r="E58" i="28" s="1"/>
  <c r="H54" i="3"/>
  <c r="I54" i="3" s="1"/>
  <c r="D55" i="3"/>
  <c r="E55" i="3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 s="1"/>
  <c r="F48" i="79"/>
  <c r="B48" i="79"/>
  <c r="G52" i="45"/>
  <c r="I52" i="45" s="1"/>
  <c r="D53" i="45"/>
  <c r="E53" i="45"/>
  <c r="C63" i="17"/>
  <c r="F54" i="17"/>
  <c r="G54" i="17" s="1"/>
  <c r="B54" i="17"/>
  <c r="B53" i="74"/>
  <c r="F53" i="74"/>
  <c r="G53" i="74" s="1"/>
  <c r="H55" i="34"/>
  <c r="I55" i="34" s="1"/>
  <c r="D56" i="34"/>
  <c r="E56" i="34" s="1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/>
  <c r="E50" i="68"/>
  <c r="D50" i="68"/>
  <c r="B50" i="63"/>
  <c r="F50" i="63"/>
  <c r="H50" i="63" s="1"/>
  <c r="G56" i="69"/>
  <c r="I56" i="69" s="1"/>
  <c r="H46" i="87"/>
  <c r="I46" i="87" s="1"/>
  <c r="D48" i="33"/>
  <c r="D54" i="20"/>
  <c r="E54" i="20"/>
  <c r="D47" i="26"/>
  <c r="E47" i="26" s="1"/>
  <c r="D47" i="87"/>
  <c r="E47" i="87"/>
  <c r="B50" i="59"/>
  <c r="F50" i="59"/>
  <c r="G50" i="59" s="1"/>
  <c r="H47" i="33"/>
  <c r="D50" i="62"/>
  <c r="E50" i="62"/>
  <c r="B55" i="18"/>
  <c r="F55" i="18"/>
  <c r="H55" i="18" s="1"/>
  <c r="G47" i="33"/>
  <c r="J125" i="25"/>
  <c r="J124" i="33"/>
  <c r="G126" i="25"/>
  <c r="D127" i="25"/>
  <c r="E127" i="25" s="1"/>
  <c r="G125" i="33"/>
  <c r="D126" i="33"/>
  <c r="E126" i="33" s="1"/>
  <c r="F45" i="102" l="1"/>
  <c r="B45" i="102"/>
  <c r="H45" i="102"/>
  <c r="I53" i="101"/>
  <c r="B54" i="101"/>
  <c r="F54" i="101"/>
  <c r="H54" i="101" s="1"/>
  <c r="G127" i="100"/>
  <c r="D128" i="100"/>
  <c r="E128" i="100" s="1"/>
  <c r="J126" i="100"/>
  <c r="F59" i="100"/>
  <c r="H59" i="100" s="1"/>
  <c r="B59" i="100"/>
  <c r="G59" i="100"/>
  <c r="H45" i="95"/>
  <c r="I45" i="95" s="1"/>
  <c r="E46" i="95"/>
  <c r="D46" i="95"/>
  <c r="I55" i="97"/>
  <c r="I44" i="13"/>
  <c r="B56" i="97"/>
  <c r="F56" i="97"/>
  <c r="H56" i="97" s="1"/>
  <c r="E45" i="13"/>
  <c r="F45" i="13" s="1"/>
  <c r="B45" i="13"/>
  <c r="H46" i="98"/>
  <c r="I46" i="98" s="1"/>
  <c r="D52" i="99"/>
  <c r="E52" i="99"/>
  <c r="D47" i="98"/>
  <c r="E47" i="98"/>
  <c r="H51" i="99"/>
  <c r="I51" i="99" s="1"/>
  <c r="I47" i="86"/>
  <c r="B127" i="26"/>
  <c r="E127" i="26"/>
  <c r="F127" i="26" s="1"/>
  <c r="I126" i="26"/>
  <c r="H126" i="26"/>
  <c r="H51" i="46"/>
  <c r="I51" i="46" s="1"/>
  <c r="G45" i="93"/>
  <c r="I45" i="93" s="1"/>
  <c r="H50" i="67"/>
  <c r="I50" i="67" s="1"/>
  <c r="E51" i="67"/>
  <c r="D51" i="67"/>
  <c r="E52" i="46"/>
  <c r="D52" i="46"/>
  <c r="G55" i="24"/>
  <c r="I55" i="24" s="1"/>
  <c r="D56" i="24"/>
  <c r="E56" i="24"/>
  <c r="I48" i="82"/>
  <c r="B48" i="86"/>
  <c r="F48" i="86"/>
  <c r="G48" i="80"/>
  <c r="D49" i="80"/>
  <c r="E49" i="80"/>
  <c r="D46" i="93"/>
  <c r="E46" i="93"/>
  <c r="E47" i="25"/>
  <c r="F47" i="25" s="1"/>
  <c r="B47" i="25"/>
  <c r="F49" i="82"/>
  <c r="B49" i="82"/>
  <c r="G46" i="94"/>
  <c r="I46" i="94" s="1"/>
  <c r="D47" i="94"/>
  <c r="E47" i="94"/>
  <c r="H48" i="80"/>
  <c r="I46" i="25"/>
  <c r="G56" i="29"/>
  <c r="I56" i="29" s="1"/>
  <c r="G48" i="76"/>
  <c r="I48" i="76" s="1"/>
  <c r="G56" i="23"/>
  <c r="H56" i="23"/>
  <c r="D57" i="23"/>
  <c r="E57" i="23" s="1"/>
  <c r="B54" i="42"/>
  <c r="F54" i="42"/>
  <c r="H54" i="42" s="1"/>
  <c r="F53" i="58"/>
  <c r="B53" i="58"/>
  <c r="B50" i="65"/>
  <c r="F50" i="65"/>
  <c r="G47" i="84"/>
  <c r="D48" i="84"/>
  <c r="E48" i="84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/>
  <c r="H47" i="84"/>
  <c r="H47" i="91"/>
  <c r="I47" i="91" s="1"/>
  <c r="E48" i="91"/>
  <c r="D48" i="91"/>
  <c r="F48" i="85"/>
  <c r="G48" i="85" s="1"/>
  <c r="B48" i="85"/>
  <c r="G56" i="27"/>
  <c r="D57" i="27"/>
  <c r="E57" i="27" s="1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/>
  <c r="H56" i="27"/>
  <c r="H54" i="22"/>
  <c r="I54" i="22" s="1"/>
  <c r="D55" i="22"/>
  <c r="E55" i="22" s="1"/>
  <c r="H54" i="17"/>
  <c r="I54" i="17" s="1"/>
  <c r="H51" i="57"/>
  <c r="I51" i="57" s="1"/>
  <c r="G50" i="61"/>
  <c r="I50" i="61" s="1"/>
  <c r="E51" i="61"/>
  <c r="D51" i="61"/>
  <c r="H53" i="44"/>
  <c r="I53" i="44" s="1"/>
  <c r="D54" i="44"/>
  <c r="E54" i="44"/>
  <c r="D48" i="81"/>
  <c r="E48" i="81"/>
  <c r="G45" i="96"/>
  <c r="B54" i="39"/>
  <c r="F54" i="39"/>
  <c r="H54" i="39" s="1"/>
  <c r="D55" i="43"/>
  <c r="E55" i="43"/>
  <c r="D57" i="70"/>
  <c r="E57" i="70" s="1"/>
  <c r="D49" i="79"/>
  <c r="E49" i="79"/>
  <c r="F56" i="30"/>
  <c r="B56" i="30"/>
  <c r="E49" i="78"/>
  <c r="D49" i="78"/>
  <c r="F57" i="31"/>
  <c r="B57" i="31"/>
  <c r="D55" i="41"/>
  <c r="E55" i="41" s="1"/>
  <c r="G55" i="18"/>
  <c r="I55" i="18" s="1"/>
  <c r="H53" i="74"/>
  <c r="I53" i="74" s="1"/>
  <c r="H48" i="79"/>
  <c r="B57" i="69"/>
  <c r="F57" i="69"/>
  <c r="E52" i="54"/>
  <c r="D52" i="54"/>
  <c r="G53" i="73"/>
  <c r="I53" i="73" s="1"/>
  <c r="D54" i="73"/>
  <c r="E54" i="73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I50" i="59" s="1"/>
  <c r="D51" i="63"/>
  <c r="E51" i="63"/>
  <c r="F50" i="68"/>
  <c r="H50" i="68" s="1"/>
  <c r="B50" i="68"/>
  <c r="F48" i="88"/>
  <c r="G48" i="88" s="1"/>
  <c r="B48" i="88"/>
  <c r="G54" i="43"/>
  <c r="G56" i="70"/>
  <c r="D51" i="60"/>
  <c r="E51" i="60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D55" i="17"/>
  <c r="E55" i="17" s="1"/>
  <c r="B53" i="45"/>
  <c r="F53" i="45"/>
  <c r="H53" i="45" s="1"/>
  <c r="G48" i="79"/>
  <c r="E52" i="57"/>
  <c r="D52" i="57"/>
  <c r="F55" i="3"/>
  <c r="H55" i="3" s="1"/>
  <c r="B55" i="3"/>
  <c r="G46" i="89"/>
  <c r="I46" i="89" s="1"/>
  <c r="F51" i="56"/>
  <c r="G51" i="56" s="1"/>
  <c r="B51" i="56"/>
  <c r="D57" i="29"/>
  <c r="E57" i="29"/>
  <c r="B47" i="83"/>
  <c r="F47" i="83"/>
  <c r="G46" i="92"/>
  <c r="I46" i="92" s="1"/>
  <c r="D47" i="92"/>
  <c r="E47" i="92"/>
  <c r="D56" i="18"/>
  <c r="E56" i="18"/>
  <c r="D51" i="59"/>
  <c r="E51" i="59"/>
  <c r="B47" i="26"/>
  <c r="F47" i="26"/>
  <c r="G47" i="26" s="1"/>
  <c r="B54" i="20"/>
  <c r="F54" i="20"/>
  <c r="H54" i="20" s="1"/>
  <c r="B48" i="33"/>
  <c r="B50" i="62"/>
  <c r="F50" i="62"/>
  <c r="H50" i="62" s="1"/>
  <c r="I47" i="33"/>
  <c r="B47" i="87"/>
  <c r="F47" i="87"/>
  <c r="G47" i="87" s="1"/>
  <c r="E48" i="33"/>
  <c r="F48" i="33" s="1"/>
  <c r="B126" i="33"/>
  <c r="F126" i="33"/>
  <c r="H126" i="25"/>
  <c r="I126" i="25"/>
  <c r="H125" i="33"/>
  <c r="I125" i="33"/>
  <c r="B127" i="25"/>
  <c r="F127" i="25"/>
  <c r="G54" i="101" l="1"/>
  <c r="I54" i="101" s="1"/>
  <c r="D55" i="101"/>
  <c r="G45" i="102"/>
  <c r="I45" i="102" s="1"/>
  <c r="D46" i="102"/>
  <c r="E46" i="102"/>
  <c r="F128" i="100"/>
  <c r="B128" i="100"/>
  <c r="I127" i="100"/>
  <c r="H127" i="100"/>
  <c r="I59" i="100"/>
  <c r="D60" i="100"/>
  <c r="E60" i="100" s="1"/>
  <c r="F46" i="95"/>
  <c r="H46" i="95" s="1"/>
  <c r="B46" i="95"/>
  <c r="G56" i="97"/>
  <c r="I56" i="97" s="1"/>
  <c r="D57" i="97"/>
  <c r="E57" i="97"/>
  <c r="H45" i="13"/>
  <c r="D46" i="13"/>
  <c r="G45" i="13"/>
  <c r="F52" i="99"/>
  <c r="G52" i="99" s="1"/>
  <c r="B52" i="99"/>
  <c r="F47" i="98"/>
  <c r="G47" i="98" s="1"/>
  <c r="B47" i="98"/>
  <c r="J126" i="26"/>
  <c r="I48" i="78"/>
  <c r="G56" i="71"/>
  <c r="I56" i="71" s="1"/>
  <c r="G127" i="26"/>
  <c r="D128" i="26"/>
  <c r="B128" i="26" s="1"/>
  <c r="I56" i="27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 s="1"/>
  <c r="I56" i="23"/>
  <c r="G49" i="82"/>
  <c r="F52" i="53"/>
  <c r="G52" i="53" s="1"/>
  <c r="B52" i="53"/>
  <c r="B51" i="66"/>
  <c r="F51" i="66"/>
  <c r="B48" i="84"/>
  <c r="F48" i="84"/>
  <c r="H48" i="84" s="1"/>
  <c r="E51" i="65"/>
  <c r="D51" i="65"/>
  <c r="B57" i="23"/>
  <c r="F57" i="23"/>
  <c r="H47" i="26"/>
  <c r="I47" i="26" s="1"/>
  <c r="I54" i="43"/>
  <c r="B49" i="90"/>
  <c r="F49" i="90"/>
  <c r="H49" i="90" s="1"/>
  <c r="G54" i="42"/>
  <c r="I54" i="42" s="1"/>
  <c r="D55" i="42"/>
  <c r="E55" i="42" s="1"/>
  <c r="G54" i="20"/>
  <c r="I54" i="20" s="1"/>
  <c r="E50" i="75"/>
  <c r="D50" i="75"/>
  <c r="D54" i="55"/>
  <c r="E54" i="55"/>
  <c r="G50" i="65"/>
  <c r="B48" i="91"/>
  <c r="F48" i="91"/>
  <c r="G48" i="91" s="1"/>
  <c r="G49" i="75"/>
  <c r="I49" i="75" s="1"/>
  <c r="G53" i="55"/>
  <c r="I53" i="55" s="1"/>
  <c r="H50" i="65"/>
  <c r="H53" i="58"/>
  <c r="E54" i="58"/>
  <c r="D54" i="58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H47" i="87"/>
  <c r="I47" i="87" s="1"/>
  <c r="D55" i="39"/>
  <c r="E55" i="39"/>
  <c r="F48" i="81"/>
  <c r="G48" i="81" s="1"/>
  <c r="B48" i="81"/>
  <c r="F51" i="61"/>
  <c r="G51" i="61" s="1"/>
  <c r="B51" i="61"/>
  <c r="H52" i="72"/>
  <c r="I52" i="72" s="1"/>
  <c r="D53" i="72"/>
  <c r="E53" i="72"/>
  <c r="D49" i="85"/>
  <c r="E49" i="85"/>
  <c r="G58" i="28"/>
  <c r="D59" i="28"/>
  <c r="E59" i="28" s="1"/>
  <c r="D58" i="69"/>
  <c r="E58" i="69" s="1"/>
  <c r="D58" i="31"/>
  <c r="E58" i="3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D57" i="71"/>
  <c r="E57" i="71" s="1"/>
  <c r="H57" i="31"/>
  <c r="F49" i="78"/>
  <c r="B49" i="78"/>
  <c r="D57" i="30"/>
  <c r="E57" i="30" s="1"/>
  <c r="F57" i="70"/>
  <c r="G57" i="70" s="1"/>
  <c r="B57" i="70"/>
  <c r="G47" i="83"/>
  <c r="D48" i="83"/>
  <c r="E48" i="83"/>
  <c r="D52" i="64"/>
  <c r="E52" i="64"/>
  <c r="B52" i="54"/>
  <c r="F52" i="54"/>
  <c r="H52" i="54" s="1"/>
  <c r="F49" i="79"/>
  <c r="B49" i="79"/>
  <c r="H51" i="56"/>
  <c r="I51" i="56" s="1"/>
  <c r="D52" i="56"/>
  <c r="E52" i="56"/>
  <c r="D56" i="3"/>
  <c r="E56" i="3"/>
  <c r="B55" i="21"/>
  <c r="F55" i="21"/>
  <c r="H55" i="21" s="1"/>
  <c r="F56" i="32"/>
  <c r="H56" i="32" s="1"/>
  <c r="B56" i="32"/>
  <c r="D57" i="34"/>
  <c r="E57" i="34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/>
  <c r="F54" i="74"/>
  <c r="G54" i="74" s="1"/>
  <c r="B54" i="74"/>
  <c r="I54" i="41"/>
  <c r="D56" i="19"/>
  <c r="E56" i="19" s="1"/>
  <c r="H56" i="34"/>
  <c r="I56" i="34" s="1"/>
  <c r="D49" i="88"/>
  <c r="E49" i="88"/>
  <c r="G50" i="68"/>
  <c r="I50" i="68" s="1"/>
  <c r="D51" i="68"/>
  <c r="E51" i="68"/>
  <c r="H58" i="28"/>
  <c r="G57" i="69"/>
  <c r="B55" i="41"/>
  <c r="F55" i="41"/>
  <c r="G57" i="31"/>
  <c r="G56" i="30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51" i="62"/>
  <c r="E51" i="62"/>
  <c r="D128" i="25"/>
  <c r="G127" i="25"/>
  <c r="J126" i="25"/>
  <c r="G126" i="33"/>
  <c r="D127" i="33"/>
  <c r="E127" i="33" s="1"/>
  <c r="J127" i="100" l="1"/>
  <c r="B46" i="102"/>
  <c r="F46" i="102"/>
  <c r="H46" i="102"/>
  <c r="E55" i="101"/>
  <c r="F55" i="101" s="1"/>
  <c r="H55" i="101" s="1"/>
  <c r="B55" i="101"/>
  <c r="G128" i="100"/>
  <c r="D129" i="100"/>
  <c r="F60" i="100"/>
  <c r="H60" i="100" s="1"/>
  <c r="B60" i="100"/>
  <c r="G46" i="95"/>
  <c r="I46" i="95" s="1"/>
  <c r="E47" i="95"/>
  <c r="D47" i="95"/>
  <c r="I45" i="13"/>
  <c r="F57" i="97"/>
  <c r="G57" i="97" s="1"/>
  <c r="B57" i="97"/>
  <c r="E46" i="13"/>
  <c r="F46" i="13" s="1"/>
  <c r="B46" i="13"/>
  <c r="D48" i="98"/>
  <c r="E48" i="98"/>
  <c r="D53" i="99"/>
  <c r="E53" i="99"/>
  <c r="H47" i="98"/>
  <c r="I47" i="98" s="1"/>
  <c r="H52" i="99"/>
  <c r="I52" i="99" s="1"/>
  <c r="I47" i="83"/>
  <c r="I50" i="65"/>
  <c r="I56" i="30"/>
  <c r="I58" i="28"/>
  <c r="E128" i="26"/>
  <c r="F128" i="26" s="1"/>
  <c r="G128" i="26" s="1"/>
  <c r="H128" i="26" s="1"/>
  <c r="H127" i="26"/>
  <c r="I127" i="26"/>
  <c r="H56" i="24"/>
  <c r="I56" i="24" s="1"/>
  <c r="G55" i="21"/>
  <c r="I55" i="21" s="1"/>
  <c r="G49" i="76"/>
  <c r="I49" i="76" s="1"/>
  <c r="G51" i="67"/>
  <c r="I51" i="67" s="1"/>
  <c r="E52" i="67"/>
  <c r="D52" i="67"/>
  <c r="H52" i="46"/>
  <c r="I52" i="46" s="1"/>
  <c r="E53" i="46"/>
  <c r="D53" i="46"/>
  <c r="G57" i="29"/>
  <c r="I57" i="29" s="1"/>
  <c r="E57" i="24"/>
  <c r="D57" i="24"/>
  <c r="G51" i="59"/>
  <c r="I51" i="59" s="1"/>
  <c r="H47" i="92"/>
  <c r="I47" i="92" s="1"/>
  <c r="G48" i="84"/>
  <c r="I48" i="84" s="1"/>
  <c r="I48" i="86"/>
  <c r="H46" i="93"/>
  <c r="I46" i="93" s="1"/>
  <c r="E47" i="93"/>
  <c r="D47" i="93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E48" i="94"/>
  <c r="D48" i="94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E52" i="66"/>
  <c r="D52" i="66"/>
  <c r="H51" i="61"/>
  <c r="I51" i="61" s="1"/>
  <c r="F51" i="65"/>
  <c r="G51" i="65" s="1"/>
  <c r="B51" i="65"/>
  <c r="D49" i="84"/>
  <c r="E49" i="84"/>
  <c r="D53" i="53"/>
  <c r="E53" i="53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E55" i="44"/>
  <c r="D55" i="44"/>
  <c r="F53" i="72"/>
  <c r="G53" i="72" s="1"/>
  <c r="B53" i="72"/>
  <c r="H49" i="77"/>
  <c r="I49" i="77" s="1"/>
  <c r="D52" i="61"/>
  <c r="E52" i="61"/>
  <c r="H48" i="81"/>
  <c r="I48" i="81" s="1"/>
  <c r="E49" i="81"/>
  <c r="D49" i="81"/>
  <c r="G57" i="27"/>
  <c r="H57" i="27"/>
  <c r="D58" i="27"/>
  <c r="E58" i="27" s="1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D56" i="22"/>
  <c r="E56" i="22" s="1"/>
  <c r="D56" i="41"/>
  <c r="E56" i="41" s="1"/>
  <c r="E50" i="79"/>
  <c r="D50" i="79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E50" i="78"/>
  <c r="D50" i="78"/>
  <c r="G51" i="63"/>
  <c r="I51" i="63" s="1"/>
  <c r="D52" i="63"/>
  <c r="E52" i="63"/>
  <c r="F58" i="69"/>
  <c r="G58" i="69" s="1"/>
  <c r="B58" i="69"/>
  <c r="F54" i="45"/>
  <c r="G54" i="45" s="1"/>
  <c r="B54" i="45"/>
  <c r="D56" i="43"/>
  <c r="E56" i="43"/>
  <c r="H54" i="73"/>
  <c r="G54" i="73"/>
  <c r="D55" i="73"/>
  <c r="E55" i="73" s="1"/>
  <c r="D56" i="17"/>
  <c r="E56" i="17" s="1"/>
  <c r="H55" i="41"/>
  <c r="F51" i="68"/>
  <c r="B51" i="68"/>
  <c r="H54" i="74"/>
  <c r="I54" i="74" s="1"/>
  <c r="D55" i="74"/>
  <c r="E55" i="74"/>
  <c r="D58" i="29"/>
  <c r="E58" i="29" s="1"/>
  <c r="B56" i="3"/>
  <c r="F56" i="3"/>
  <c r="H56" i="3" s="1"/>
  <c r="B52" i="56"/>
  <c r="F52" i="56"/>
  <c r="H52" i="56" s="1"/>
  <c r="H49" i="79"/>
  <c r="G52" i="54"/>
  <c r="I52" i="54" s="1"/>
  <c r="D53" i="54"/>
  <c r="E53" i="54"/>
  <c r="I57" i="31"/>
  <c r="B57" i="71"/>
  <c r="F57" i="71"/>
  <c r="H57" i="71" s="1"/>
  <c r="H55" i="17"/>
  <c r="B58" i="31"/>
  <c r="F58" i="31"/>
  <c r="H58" i="31" s="1"/>
  <c r="D57" i="32"/>
  <c r="E57" i="32" s="1"/>
  <c r="B48" i="83"/>
  <c r="F48" i="83"/>
  <c r="G48" i="83" s="1"/>
  <c r="B59" i="28"/>
  <c r="F59" i="28"/>
  <c r="G59" i="28" s="1"/>
  <c r="G55" i="41"/>
  <c r="D53" i="57"/>
  <c r="E53" i="57"/>
  <c r="H55" i="43"/>
  <c r="I55" i="43" s="1"/>
  <c r="G47" i="89"/>
  <c r="I47" i="89" s="1"/>
  <c r="D48" i="89"/>
  <c r="E48" i="89"/>
  <c r="I57" i="69"/>
  <c r="E50" i="77"/>
  <c r="D50" i="77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/>
  <c r="G55" i="17"/>
  <c r="D48" i="92"/>
  <c r="E48" i="92"/>
  <c r="B48" i="87"/>
  <c r="F48" i="87"/>
  <c r="G48" i="87" s="1"/>
  <c r="B55" i="20"/>
  <c r="F55" i="20"/>
  <c r="H55" i="20" s="1"/>
  <c r="D52" i="59"/>
  <c r="E52" i="59"/>
  <c r="F51" i="62"/>
  <c r="H51" i="62" s="1"/>
  <c r="B51" i="62"/>
  <c r="D57" i="18"/>
  <c r="E57" i="18"/>
  <c r="F48" i="26"/>
  <c r="H48" i="26" s="1"/>
  <c r="B48" i="26"/>
  <c r="B49" i="33"/>
  <c r="F49" i="33"/>
  <c r="F127" i="33"/>
  <c r="B127" i="33"/>
  <c r="H127" i="25"/>
  <c r="I127" i="25"/>
  <c r="H126" i="33"/>
  <c r="I126" i="33"/>
  <c r="B128" i="25"/>
  <c r="E128" i="25"/>
  <c r="F128" i="25" s="1"/>
  <c r="G60" i="100" l="1"/>
  <c r="G55" i="101"/>
  <c r="I55" i="101" s="1"/>
  <c r="D56" i="101"/>
  <c r="G46" i="102"/>
  <c r="I46" i="102" s="1"/>
  <c r="D47" i="102"/>
  <c r="E47" i="102"/>
  <c r="B129" i="100"/>
  <c r="H128" i="100"/>
  <c r="I128" i="100"/>
  <c r="E129" i="100"/>
  <c r="F129" i="100" s="1"/>
  <c r="I60" i="100"/>
  <c r="D61" i="100"/>
  <c r="E61" i="100" s="1"/>
  <c r="F47" i="95"/>
  <c r="H47" i="95" s="1"/>
  <c r="B47" i="95"/>
  <c r="H57" i="97"/>
  <c r="I57" i="97" s="1"/>
  <c r="D58" i="97"/>
  <c r="E58" i="97"/>
  <c r="G46" i="13"/>
  <c r="D47" i="13"/>
  <c r="H46" i="13"/>
  <c r="I49" i="79"/>
  <c r="I128" i="26"/>
  <c r="J128" i="26" s="1"/>
  <c r="F53" i="99"/>
  <c r="D54" i="99" s="1"/>
  <c r="B53" i="99"/>
  <c r="B48" i="98"/>
  <c r="F48" i="98"/>
  <c r="D129" i="26"/>
  <c r="J127" i="26"/>
  <c r="B52" i="67"/>
  <c r="F52" i="67"/>
  <c r="G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D50" i="86"/>
  <c r="E50" i="86" s="1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D49" i="25"/>
  <c r="H48" i="25"/>
  <c r="G48" i="25"/>
  <c r="G50" i="82"/>
  <c r="I50" i="82" s="1"/>
  <c r="D51" i="82"/>
  <c r="E51" i="82"/>
  <c r="I49" i="80"/>
  <c r="B50" i="90"/>
  <c r="F50" i="90"/>
  <c r="G50" i="90" s="1"/>
  <c r="D56" i="42"/>
  <c r="E56" i="42" s="1"/>
  <c r="G54" i="55"/>
  <c r="D55" i="55"/>
  <c r="E55" i="55"/>
  <c r="F53" i="53"/>
  <c r="H53" i="53" s="1"/>
  <c r="B53" i="53"/>
  <c r="E58" i="23"/>
  <c r="F58" i="23" s="1"/>
  <c r="B58" i="23"/>
  <c r="G55" i="42"/>
  <c r="E51" i="75"/>
  <c r="D51" i="75"/>
  <c r="E55" i="58"/>
  <c r="H54" i="58"/>
  <c r="D55" i="58"/>
  <c r="G54" i="58"/>
  <c r="H49" i="85"/>
  <c r="I49" i="85" s="1"/>
  <c r="I57" i="23"/>
  <c r="B49" i="84"/>
  <c r="F49" i="84"/>
  <c r="E52" i="65"/>
  <c r="D52" i="65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B49" i="81"/>
  <c r="F49" i="81"/>
  <c r="H49" i="81" s="1"/>
  <c r="F52" i="61"/>
  <c r="H52" i="61" s="1"/>
  <c r="B52" i="61"/>
  <c r="D54" i="72"/>
  <c r="E54" i="72"/>
  <c r="D56" i="39"/>
  <c r="E56" i="39" s="1"/>
  <c r="F56" i="22"/>
  <c r="G56" i="22" s="1"/>
  <c r="B56" i="22"/>
  <c r="F47" i="96"/>
  <c r="B47" i="96"/>
  <c r="G49" i="88"/>
  <c r="I49" i="88" s="1"/>
  <c r="E50" i="85"/>
  <c r="D50" i="85"/>
  <c r="B58" i="27"/>
  <c r="F58" i="27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E52" i="68"/>
  <c r="D52" i="68"/>
  <c r="B56" i="43"/>
  <c r="F56" i="43"/>
  <c r="G56" i="43" s="1"/>
  <c r="D53" i="64"/>
  <c r="E53" i="64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D57" i="19"/>
  <c r="E57" i="19" s="1"/>
  <c r="E50" i="88"/>
  <c r="D50" i="88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D57" i="3"/>
  <c r="E57" i="3" s="1"/>
  <c r="H51" i="68"/>
  <c r="I55" i="41"/>
  <c r="E55" i="45"/>
  <c r="D55" i="45"/>
  <c r="H58" i="69"/>
  <c r="I58" i="69" s="1"/>
  <c r="F52" i="63"/>
  <c r="G52" i="63" s="1"/>
  <c r="B52" i="63"/>
  <c r="D58" i="30"/>
  <c r="E58" i="30" s="1"/>
  <c r="H52" i="64"/>
  <c r="D50" i="33"/>
  <c r="F57" i="18"/>
  <c r="G57" i="18" s="1"/>
  <c r="B57" i="18"/>
  <c r="D52" i="62"/>
  <c r="E52" i="62"/>
  <c r="D56" i="20"/>
  <c r="E56" i="20"/>
  <c r="E49" i="87"/>
  <c r="D49" i="87"/>
  <c r="H49" i="33"/>
  <c r="D49" i="26"/>
  <c r="E49" i="26" s="1"/>
  <c r="G51" i="62"/>
  <c r="I51" i="62" s="1"/>
  <c r="B52" i="59"/>
  <c r="F52" i="59"/>
  <c r="H52" i="59" s="1"/>
  <c r="G49" i="33"/>
  <c r="G48" i="26"/>
  <c r="I48" i="26" s="1"/>
  <c r="G55" i="20"/>
  <c r="I55" i="20" s="1"/>
  <c r="H48" i="87"/>
  <c r="I48" i="87" s="1"/>
  <c r="J127" i="25"/>
  <c r="G128" i="25"/>
  <c r="D129" i="25"/>
  <c r="E129" i="25" s="1"/>
  <c r="J126" i="33"/>
  <c r="G127" i="33"/>
  <c r="D128" i="33"/>
  <c r="E128" i="33" s="1"/>
  <c r="F47" i="102" l="1"/>
  <c r="B47" i="102"/>
  <c r="G47" i="102"/>
  <c r="E56" i="101"/>
  <c r="F56" i="101" s="1"/>
  <c r="H56" i="101" s="1"/>
  <c r="B56" i="101"/>
  <c r="D130" i="100"/>
  <c r="E130" i="100" s="1"/>
  <c r="G129" i="100"/>
  <c r="J128" i="100"/>
  <c r="B61" i="100"/>
  <c r="F61" i="100"/>
  <c r="G61" i="100" s="1"/>
  <c r="H61" i="100"/>
  <c r="G47" i="95"/>
  <c r="I47" i="95" s="1"/>
  <c r="D48" i="95"/>
  <c r="B48" i="95" s="1"/>
  <c r="E48" i="95"/>
  <c r="F58" i="97"/>
  <c r="G58" i="97" s="1"/>
  <c r="B58" i="97"/>
  <c r="I46" i="13"/>
  <c r="E47" i="13"/>
  <c r="F47" i="13" s="1"/>
  <c r="B47" i="13"/>
  <c r="G53" i="99"/>
  <c r="H53" i="99"/>
  <c r="H52" i="67"/>
  <c r="I52" i="67" s="1"/>
  <c r="D49" i="98"/>
  <c r="E49" i="98"/>
  <c r="H48" i="98"/>
  <c r="G48" i="98"/>
  <c r="E54" i="99"/>
  <c r="F54" i="99" s="1"/>
  <c r="D55" i="99" s="1"/>
  <c r="B54" i="99"/>
  <c r="G48" i="94"/>
  <c r="I48" i="94" s="1"/>
  <c r="B129" i="26"/>
  <c r="E129" i="26"/>
  <c r="F129" i="26" s="1"/>
  <c r="I55" i="42"/>
  <c r="I49" i="86"/>
  <c r="E53" i="67"/>
  <c r="D53" i="67"/>
  <c r="G52" i="59"/>
  <c r="I52" i="59" s="1"/>
  <c r="I54" i="55"/>
  <c r="H53" i="46"/>
  <c r="I53" i="46" s="1"/>
  <c r="D54" i="46"/>
  <c r="E54" i="46"/>
  <c r="G57" i="24"/>
  <c r="I57" i="24" s="1"/>
  <c r="D58" i="24"/>
  <c r="E58" i="24" s="1"/>
  <c r="D48" i="93"/>
  <c r="E48" i="93"/>
  <c r="G49" i="81"/>
  <c r="I49" i="81" s="1"/>
  <c r="I48" i="25"/>
  <c r="E49" i="94"/>
  <c r="D49" i="94"/>
  <c r="G47" i="93"/>
  <c r="I47" i="93" s="1"/>
  <c r="H50" i="80"/>
  <c r="I50" i="80" s="1"/>
  <c r="D51" i="80"/>
  <c r="E51" i="80"/>
  <c r="B50" i="86"/>
  <c r="F50" i="86"/>
  <c r="B51" i="82"/>
  <c r="F51" i="82"/>
  <c r="H51" i="82" s="1"/>
  <c r="E49" i="25"/>
  <c r="F49" i="25" s="1"/>
  <c r="B49" i="25"/>
  <c r="H50" i="77"/>
  <c r="I50" i="77" s="1"/>
  <c r="G49" i="84"/>
  <c r="E50" i="84"/>
  <c r="D50" i="84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E50" i="91"/>
  <c r="G49" i="91"/>
  <c r="H49" i="91"/>
  <c r="D50" i="91"/>
  <c r="I54" i="58"/>
  <c r="H50" i="90"/>
  <c r="I50" i="90" s="1"/>
  <c r="D51" i="90"/>
  <c r="E51" i="90"/>
  <c r="H52" i="63"/>
  <c r="I52" i="63" s="1"/>
  <c r="H52" i="66"/>
  <c r="I52" i="66" s="1"/>
  <c r="D53" i="66"/>
  <c r="E53" i="66"/>
  <c r="H49" i="84"/>
  <c r="G53" i="53"/>
  <c r="I53" i="53" s="1"/>
  <c r="D54" i="53"/>
  <c r="E54" i="53"/>
  <c r="B56" i="42"/>
  <c r="F56" i="42"/>
  <c r="G56" i="42" s="1"/>
  <c r="H47" i="96"/>
  <c r="E48" i="96"/>
  <c r="D48" i="96"/>
  <c r="H56" i="21"/>
  <c r="I56" i="21" s="1"/>
  <c r="H57" i="32"/>
  <c r="I57" i="32" s="1"/>
  <c r="B50" i="85"/>
  <c r="F50" i="85"/>
  <c r="G50" i="76"/>
  <c r="I50" i="76" s="1"/>
  <c r="D51" i="76"/>
  <c r="E51" i="76"/>
  <c r="G58" i="27"/>
  <c r="D59" i="27"/>
  <c r="E59" i="27" s="1"/>
  <c r="H58" i="27"/>
  <c r="G47" i="96"/>
  <c r="D50" i="81"/>
  <c r="E50" i="81"/>
  <c r="B54" i="72"/>
  <c r="F54" i="72"/>
  <c r="G54" i="72" s="1"/>
  <c r="G58" i="70"/>
  <c r="I58" i="70" s="1"/>
  <c r="G53" i="57"/>
  <c r="I53" i="57" s="1"/>
  <c r="G55" i="44"/>
  <c r="I55" i="44" s="1"/>
  <c r="D56" i="44"/>
  <c r="E56" i="44"/>
  <c r="H56" i="22"/>
  <c r="I56" i="22" s="1"/>
  <c r="D57" i="22"/>
  <c r="E57" i="22"/>
  <c r="B56" i="39"/>
  <c r="F56" i="39"/>
  <c r="G56" i="39" s="1"/>
  <c r="G52" i="61"/>
  <c r="I52" i="61" s="1"/>
  <c r="E53" i="61"/>
  <c r="D53" i="61"/>
  <c r="B57" i="3"/>
  <c r="F57" i="3"/>
  <c r="G57" i="3" s="1"/>
  <c r="G53" i="54"/>
  <c r="E54" i="54"/>
  <c r="D54" i="54"/>
  <c r="B50" i="88"/>
  <c r="F50" i="88"/>
  <c r="G50" i="88" s="1"/>
  <c r="D59" i="29"/>
  <c r="E59" i="29" s="1"/>
  <c r="G55" i="73"/>
  <c r="D56" i="73"/>
  <c r="E56" i="73" s="1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E53" i="63"/>
  <c r="D53" i="63"/>
  <c r="B59" i="69"/>
  <c r="F59" i="69"/>
  <c r="G59" i="69" s="1"/>
  <c r="E51" i="77"/>
  <c r="D51" i="77"/>
  <c r="F57" i="19"/>
  <c r="H57" i="19" s="1"/>
  <c r="B57" i="19"/>
  <c r="E51" i="78"/>
  <c r="D51" i="78"/>
  <c r="H58" i="29"/>
  <c r="F53" i="56"/>
  <c r="H53" i="56" s="1"/>
  <c r="B53" i="56"/>
  <c r="D57" i="21"/>
  <c r="E57" i="21" s="1"/>
  <c r="H56" i="17"/>
  <c r="D58" i="32"/>
  <c r="E58" i="32" s="1"/>
  <c r="D56" i="74"/>
  <c r="E56" i="74"/>
  <c r="E49" i="89"/>
  <c r="D49" i="89"/>
  <c r="F60" i="28"/>
  <c r="D61" i="28" s="1"/>
  <c r="B60" i="28"/>
  <c r="D51" i="79"/>
  <c r="E51" i="79"/>
  <c r="F49" i="83"/>
  <c r="H49" i="83" s="1"/>
  <c r="B49" i="83"/>
  <c r="I52" i="64"/>
  <c r="I51" i="68"/>
  <c r="H53" i="54"/>
  <c r="D59" i="70"/>
  <c r="E59" i="70" s="1"/>
  <c r="E54" i="57"/>
  <c r="D54" i="57"/>
  <c r="D57" i="41"/>
  <c r="E57" i="41" s="1"/>
  <c r="G56" i="17"/>
  <c r="F58" i="71"/>
  <c r="D59" i="71" s="1"/>
  <c r="B58" i="71"/>
  <c r="H52" i="60"/>
  <c r="I52" i="60" s="1"/>
  <c r="D53" i="60"/>
  <c r="E53" i="60"/>
  <c r="H56" i="43"/>
  <c r="I56" i="43" s="1"/>
  <c r="D57" i="43"/>
  <c r="E57" i="43" s="1"/>
  <c r="H55" i="74"/>
  <c r="I55" i="74" s="1"/>
  <c r="H48" i="89"/>
  <c r="I48" i="89" s="1"/>
  <c r="G48" i="92"/>
  <c r="I48" i="92" s="1"/>
  <c r="H55" i="73"/>
  <c r="B50" i="33"/>
  <c r="E53" i="59"/>
  <c r="D53" i="59"/>
  <c r="B49" i="26"/>
  <c r="F49" i="26"/>
  <c r="H49" i="26" s="1"/>
  <c r="B52" i="62"/>
  <c r="F52" i="62"/>
  <c r="H52" i="62" s="1"/>
  <c r="I49" i="33"/>
  <c r="B49" i="87"/>
  <c r="F49" i="87"/>
  <c r="G49" i="87" s="1"/>
  <c r="B56" i="20"/>
  <c r="F56" i="20"/>
  <c r="H56" i="20" s="1"/>
  <c r="D58" i="18"/>
  <c r="E58" i="18" s="1"/>
  <c r="E50" i="33"/>
  <c r="F50" i="33" s="1"/>
  <c r="H127" i="33"/>
  <c r="I127" i="33"/>
  <c r="F129" i="25"/>
  <c r="B129" i="25"/>
  <c r="F128" i="33"/>
  <c r="B128" i="33"/>
  <c r="H128" i="25"/>
  <c r="I128" i="25"/>
  <c r="G56" i="101" l="1"/>
  <c r="I56" i="101" s="1"/>
  <c r="D57" i="101"/>
  <c r="H47" i="102"/>
  <c r="I47" i="102" s="1"/>
  <c r="D48" i="102"/>
  <c r="E48" i="102"/>
  <c r="H129" i="100"/>
  <c r="I129" i="100"/>
  <c r="F130" i="100"/>
  <c r="B130" i="100"/>
  <c r="I61" i="100"/>
  <c r="D62" i="100"/>
  <c r="E62" i="100" s="1"/>
  <c r="F48" i="95"/>
  <c r="H48" i="95" s="1"/>
  <c r="H58" i="97"/>
  <c r="I58" i="97" s="1"/>
  <c r="D59" i="97"/>
  <c r="E59" i="97"/>
  <c r="H47" i="13"/>
  <c r="G47" i="13"/>
  <c r="D48" i="13"/>
  <c r="I53" i="99"/>
  <c r="G54" i="99"/>
  <c r="I48" i="98"/>
  <c r="I49" i="91"/>
  <c r="E55" i="99"/>
  <c r="F55" i="99" s="1"/>
  <c r="D56" i="99" s="1"/>
  <c r="B55" i="99"/>
  <c r="H54" i="99"/>
  <c r="B49" i="98"/>
  <c r="F49" i="98"/>
  <c r="H49" i="98" s="1"/>
  <c r="I53" i="54"/>
  <c r="I49" i="84"/>
  <c r="G53" i="56"/>
  <c r="I53" i="56" s="1"/>
  <c r="D130" i="26"/>
  <c r="G129" i="26"/>
  <c r="H58" i="71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E52" i="82"/>
  <c r="D52" i="82"/>
  <c r="B49" i="94"/>
  <c r="F49" i="94"/>
  <c r="H49" i="94" s="1"/>
  <c r="H49" i="25"/>
  <c r="G49" i="25"/>
  <c r="D50" i="25"/>
  <c r="F51" i="80"/>
  <c r="G51" i="80" s="1"/>
  <c r="B51" i="80"/>
  <c r="B48" i="93"/>
  <c r="F48" i="93"/>
  <c r="H48" i="93" s="1"/>
  <c r="I47" i="96"/>
  <c r="G50" i="86"/>
  <c r="D51" i="86"/>
  <c r="E51" i="86" s="1"/>
  <c r="H50" i="86"/>
  <c r="G58" i="71"/>
  <c r="H58" i="30"/>
  <c r="I58" i="30" s="1"/>
  <c r="H56" i="39"/>
  <c r="I56" i="39" s="1"/>
  <c r="F50" i="91"/>
  <c r="B50" i="91"/>
  <c r="I58" i="23"/>
  <c r="G52" i="65"/>
  <c r="I52" i="65" s="1"/>
  <c r="E53" i="65"/>
  <c r="D53" i="65"/>
  <c r="D52" i="75"/>
  <c r="E52" i="75"/>
  <c r="D57" i="42"/>
  <c r="E57" i="42"/>
  <c r="B54" i="53"/>
  <c r="F54" i="53"/>
  <c r="H54" i="53" s="1"/>
  <c r="B53" i="66"/>
  <c r="F53" i="66"/>
  <c r="B51" i="90"/>
  <c r="F51" i="90"/>
  <c r="G51" i="90" s="1"/>
  <c r="H55" i="55"/>
  <c r="I55" i="55" s="1"/>
  <c r="E56" i="55"/>
  <c r="D56" i="55"/>
  <c r="F50" i="84"/>
  <c r="B50" i="84"/>
  <c r="H56" i="42"/>
  <c r="I56" i="42" s="1"/>
  <c r="E59" i="23"/>
  <c r="F59" i="23" s="1"/>
  <c r="B59" i="23"/>
  <c r="E56" i="58"/>
  <c r="D56" i="58"/>
  <c r="H51" i="75"/>
  <c r="I51" i="75" s="1"/>
  <c r="G50" i="85"/>
  <c r="D51" i="85"/>
  <c r="E51" i="85"/>
  <c r="B48" i="96"/>
  <c r="F48" i="96"/>
  <c r="H48" i="96" s="1"/>
  <c r="G49" i="83"/>
  <c r="I49" i="83" s="1"/>
  <c r="B56" i="44"/>
  <c r="F56" i="44"/>
  <c r="H56" i="44" s="1"/>
  <c r="D55" i="72"/>
  <c r="E55" i="72" s="1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H60" i="28"/>
  <c r="D57" i="39"/>
  <c r="E57" i="39"/>
  <c r="F50" i="81"/>
  <c r="G50" i="81" s="1"/>
  <c r="B50" i="81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/>
  <c r="B49" i="92"/>
  <c r="F49" i="92"/>
  <c r="F57" i="17"/>
  <c r="H57" i="17" s="1"/>
  <c r="C66" i="17"/>
  <c r="B57" i="17"/>
  <c r="H50" i="88"/>
  <c r="I50" i="88" s="1"/>
  <c r="E51" i="88"/>
  <c r="D51" i="88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D51" i="33"/>
  <c r="E51" i="33" s="1"/>
  <c r="G50" i="33"/>
  <c r="H50" i="33"/>
  <c r="B58" i="18"/>
  <c r="F58" i="18"/>
  <c r="G56" i="20"/>
  <c r="I56" i="20" s="1"/>
  <c r="D53" i="62"/>
  <c r="E53" i="62"/>
  <c r="D50" i="87"/>
  <c r="E50" i="87"/>
  <c r="D50" i="26"/>
  <c r="E50" i="26" s="1"/>
  <c r="F53" i="59"/>
  <c r="G53" i="59" s="1"/>
  <c r="B53" i="59"/>
  <c r="E57" i="20"/>
  <c r="D57" i="20"/>
  <c r="H49" i="87"/>
  <c r="I49" i="87" s="1"/>
  <c r="G49" i="26"/>
  <c r="I49" i="26" s="1"/>
  <c r="J127" i="33"/>
  <c r="J128" i="25"/>
  <c r="D129" i="33"/>
  <c r="E129" i="33" s="1"/>
  <c r="G128" i="33"/>
  <c r="D130" i="25"/>
  <c r="E130" i="25" s="1"/>
  <c r="G129" i="25"/>
  <c r="J129" i="100" l="1"/>
  <c r="B48" i="102"/>
  <c r="F48" i="102"/>
  <c r="D49" i="102" s="1"/>
  <c r="H48" i="102"/>
  <c r="G48" i="102"/>
  <c r="I48" i="102" s="1"/>
  <c r="E57" i="101"/>
  <c r="F57" i="101" s="1"/>
  <c r="B57" i="101"/>
  <c r="D131" i="100"/>
  <c r="E131" i="100" s="1"/>
  <c r="G130" i="100"/>
  <c r="F62" i="100"/>
  <c r="B62" i="100"/>
  <c r="G62" i="100"/>
  <c r="H62" i="100"/>
  <c r="E49" i="95"/>
  <c r="G48" i="95"/>
  <c r="I48" i="95" s="1"/>
  <c r="D49" i="95"/>
  <c r="B49" i="95" s="1"/>
  <c r="F59" i="97"/>
  <c r="G59" i="97" s="1"/>
  <c r="B59" i="97"/>
  <c r="I47" i="13"/>
  <c r="E48" i="13"/>
  <c r="F48" i="13" s="1"/>
  <c r="G48" i="13" s="1"/>
  <c r="B48" i="13"/>
  <c r="I58" i="71"/>
  <c r="I54" i="99"/>
  <c r="I59" i="31"/>
  <c r="G49" i="98"/>
  <c r="I49" i="98" s="1"/>
  <c r="E56" i="99"/>
  <c r="F56" i="99" s="1"/>
  <c r="D57" i="99" s="1"/>
  <c r="B56" i="99"/>
  <c r="H55" i="99"/>
  <c r="D50" i="98"/>
  <c r="E50" i="98"/>
  <c r="G55" i="99"/>
  <c r="G49" i="94"/>
  <c r="I49" i="94" s="1"/>
  <c r="G54" i="46"/>
  <c r="I54" i="46" s="1"/>
  <c r="I129" i="26"/>
  <c r="H129" i="26"/>
  <c r="E130" i="26"/>
  <c r="F130" i="26" s="1"/>
  <c r="B130" i="26"/>
  <c r="I60" i="28"/>
  <c r="I49" i="25"/>
  <c r="I50" i="85"/>
  <c r="H57" i="21"/>
  <c r="I57" i="21" s="1"/>
  <c r="H51" i="80"/>
  <c r="I51" i="80" s="1"/>
  <c r="H51" i="76"/>
  <c r="I51" i="76" s="1"/>
  <c r="H53" i="67"/>
  <c r="I53" i="67" s="1"/>
  <c r="D54" i="67"/>
  <c r="E54" i="67"/>
  <c r="D55" i="46"/>
  <c r="E55" i="46"/>
  <c r="H58" i="24"/>
  <c r="I58" i="24" s="1"/>
  <c r="D59" i="24"/>
  <c r="E50" i="25"/>
  <c r="F50" i="25" s="1"/>
  <c r="B50" i="25"/>
  <c r="F52" i="82"/>
  <c r="B52" i="82"/>
  <c r="D49" i="93"/>
  <c r="E49" i="93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F56" i="58"/>
  <c r="B56" i="58"/>
  <c r="B56" i="55"/>
  <c r="F56" i="55"/>
  <c r="H56" i="55" s="1"/>
  <c r="G53" i="66"/>
  <c r="D54" i="66"/>
  <c r="E54" i="66"/>
  <c r="B52" i="75"/>
  <c r="F52" i="75"/>
  <c r="G52" i="75" s="1"/>
  <c r="H50" i="84"/>
  <c r="D51" i="84"/>
  <c r="E51" i="84"/>
  <c r="D52" i="90"/>
  <c r="E52" i="90"/>
  <c r="F53" i="65"/>
  <c r="B53" i="65"/>
  <c r="B57" i="42"/>
  <c r="F57" i="42"/>
  <c r="G50" i="91"/>
  <c r="D51" i="91"/>
  <c r="E51" i="91"/>
  <c r="H50" i="91"/>
  <c r="G50" i="84"/>
  <c r="H51" i="90"/>
  <c r="I51" i="90" s="1"/>
  <c r="H53" i="66"/>
  <c r="G54" i="53"/>
  <c r="I54" i="53" s="1"/>
  <c r="D55" i="53"/>
  <c r="E55" i="53"/>
  <c r="D58" i="22"/>
  <c r="D54" i="61"/>
  <c r="E54" i="61"/>
  <c r="H59" i="29"/>
  <c r="H57" i="22"/>
  <c r="G53" i="61"/>
  <c r="F55" i="72"/>
  <c r="G55" i="72" s="1"/>
  <c r="B55" i="72"/>
  <c r="D57" i="44"/>
  <c r="E57" i="44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E51" i="81"/>
  <c r="D51" i="81"/>
  <c r="D60" i="27"/>
  <c r="E60" i="27" s="1"/>
  <c r="G59" i="27"/>
  <c r="I59" i="27" s="1"/>
  <c r="H53" i="61"/>
  <c r="D52" i="76"/>
  <c r="E52" i="76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/>
  <c r="D50" i="92"/>
  <c r="E50" i="92"/>
  <c r="D54" i="60"/>
  <c r="E54" i="60"/>
  <c r="G51" i="78"/>
  <c r="D52" i="78"/>
  <c r="E52" i="78"/>
  <c r="G58" i="32"/>
  <c r="D59" i="32"/>
  <c r="E59" i="32" s="1"/>
  <c r="F59" i="32" s="1"/>
  <c r="D60" i="32" s="1"/>
  <c r="D52" i="77"/>
  <c r="E52" i="77"/>
  <c r="F54" i="56"/>
  <c r="G54" i="56" s="1"/>
  <c r="B54" i="56"/>
  <c r="H56" i="74"/>
  <c r="D57" i="74"/>
  <c r="E57" i="74" s="1"/>
  <c r="H51" i="79"/>
  <c r="D52" i="79"/>
  <c r="E52" i="79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D58" i="21"/>
  <c r="E58" i="21" s="1"/>
  <c r="G57" i="41"/>
  <c r="I57" i="41" s="1"/>
  <c r="B57" i="20"/>
  <c r="F57" i="20"/>
  <c r="G57" i="20" s="1"/>
  <c r="B53" i="62"/>
  <c r="F53" i="62"/>
  <c r="H53" i="62" s="1"/>
  <c r="D59" i="18"/>
  <c r="E59" i="18" s="1"/>
  <c r="D54" i="59"/>
  <c r="E54" i="59"/>
  <c r="B50" i="26"/>
  <c r="F50" i="26"/>
  <c r="G50" i="26" s="1"/>
  <c r="F50" i="87"/>
  <c r="G50" i="87" s="1"/>
  <c r="B50" i="87"/>
  <c r="H58" i="18"/>
  <c r="F51" i="33"/>
  <c r="H51" i="33" s="1"/>
  <c r="B51" i="33"/>
  <c r="G58" i="18"/>
  <c r="I50" i="33"/>
  <c r="I129" i="25"/>
  <c r="H129" i="25"/>
  <c r="I128" i="33"/>
  <c r="H128" i="33"/>
  <c r="B130" i="25"/>
  <c r="F130" i="25"/>
  <c r="B129" i="33"/>
  <c r="F129" i="33"/>
  <c r="G57" i="101" l="1"/>
  <c r="D58" i="101"/>
  <c r="H57" i="101"/>
  <c r="I57" i="101" s="1"/>
  <c r="E49" i="102"/>
  <c r="F49" i="102" s="1"/>
  <c r="B49" i="102"/>
  <c r="H130" i="100"/>
  <c r="I130" i="100"/>
  <c r="B131" i="100"/>
  <c r="F131" i="100"/>
  <c r="I62" i="100"/>
  <c r="D63" i="100"/>
  <c r="E63" i="100" s="1"/>
  <c r="F49" i="95"/>
  <c r="D50" i="95" s="1"/>
  <c r="I53" i="66"/>
  <c r="H59" i="97"/>
  <c r="I59" i="97" s="1"/>
  <c r="D60" i="97"/>
  <c r="E60" i="97" s="1"/>
  <c r="F60" i="97" s="1"/>
  <c r="H48" i="13"/>
  <c r="I48" i="13" s="1"/>
  <c r="D49" i="13"/>
  <c r="I59" i="29"/>
  <c r="H54" i="56"/>
  <c r="I54" i="56" s="1"/>
  <c r="G56" i="99"/>
  <c r="I55" i="99"/>
  <c r="H56" i="99"/>
  <c r="I51" i="78"/>
  <c r="B50" i="98"/>
  <c r="F50" i="98"/>
  <c r="G50" i="98" s="1"/>
  <c r="E57" i="99"/>
  <c r="F57" i="99" s="1"/>
  <c r="D58" i="99" s="1"/>
  <c r="B57" i="99"/>
  <c r="I50" i="91"/>
  <c r="G130" i="26"/>
  <c r="D131" i="26"/>
  <c r="J129" i="26"/>
  <c r="I56" i="74"/>
  <c r="I50" i="84"/>
  <c r="I59" i="23"/>
  <c r="G58" i="19"/>
  <c r="I58" i="19" s="1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G50" i="25"/>
  <c r="H50" i="25"/>
  <c r="D51" i="25"/>
  <c r="B51" i="25" s="1"/>
  <c r="I57" i="22"/>
  <c r="E53" i="82"/>
  <c r="D53" i="82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D52" i="86"/>
  <c r="E52" i="86" s="1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E54" i="65"/>
  <c r="D54" i="65"/>
  <c r="B51" i="84"/>
  <c r="F51" i="84"/>
  <c r="G51" i="84" s="1"/>
  <c r="D53" i="75"/>
  <c r="E53" i="75"/>
  <c r="H57" i="42"/>
  <c r="H56" i="58"/>
  <c r="D57" i="58"/>
  <c r="E57" i="58"/>
  <c r="G56" i="58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 s="1"/>
  <c r="F52" i="76"/>
  <c r="G52" i="76" s="1"/>
  <c r="B52" i="76"/>
  <c r="I51" i="79"/>
  <c r="B60" i="27"/>
  <c r="F60" i="27"/>
  <c r="H51" i="85"/>
  <c r="D52" i="85"/>
  <c r="E52" i="85"/>
  <c r="H57" i="39"/>
  <c r="I57" i="39" s="1"/>
  <c r="B57" i="44"/>
  <c r="F57" i="44"/>
  <c r="G57" i="44" s="1"/>
  <c r="D56" i="72"/>
  <c r="E56" i="72"/>
  <c r="F54" i="61"/>
  <c r="H54" i="61" s="1"/>
  <c r="B54" i="61"/>
  <c r="B51" i="81"/>
  <c r="F51" i="81"/>
  <c r="G51" i="81" s="1"/>
  <c r="B49" i="96"/>
  <c r="F49" i="96"/>
  <c r="G49" i="96" s="1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/>
  <c r="E59" i="17"/>
  <c r="F59" i="17" s="1"/>
  <c r="B59" i="17"/>
  <c r="E60" i="30"/>
  <c r="F60" i="30" s="1"/>
  <c r="B60" i="30"/>
  <c r="D59" i="19"/>
  <c r="E59" i="19" s="1"/>
  <c r="H56" i="45"/>
  <c r="I56" i="45" s="1"/>
  <c r="D57" i="45"/>
  <c r="E57" i="45" s="1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D55" i="56"/>
  <c r="E55" i="56" s="1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G53" i="68"/>
  <c r="G50" i="83"/>
  <c r="D55" i="64"/>
  <c r="E55" i="64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G51" i="33"/>
  <c r="I51" i="33" s="1"/>
  <c r="I58" i="18"/>
  <c r="D51" i="87"/>
  <c r="E51" i="87"/>
  <c r="H50" i="26"/>
  <c r="I50" i="26" s="1"/>
  <c r="D58" i="20"/>
  <c r="E58" i="20"/>
  <c r="F54" i="59"/>
  <c r="H54" i="59" s="1"/>
  <c r="B54" i="59"/>
  <c r="E54" i="62"/>
  <c r="D54" i="62"/>
  <c r="D52" i="33"/>
  <c r="E52" i="33" s="1"/>
  <c r="D51" i="26"/>
  <c r="E51" i="26" s="1"/>
  <c r="B59" i="18"/>
  <c r="F59" i="18"/>
  <c r="H59" i="18" s="1"/>
  <c r="J129" i="25"/>
  <c r="D131" i="25"/>
  <c r="E131" i="25" s="1"/>
  <c r="G130" i="25"/>
  <c r="J128" i="33"/>
  <c r="G129" i="33"/>
  <c r="D130" i="33"/>
  <c r="E130" i="33" s="1"/>
  <c r="J130" i="100" l="1"/>
  <c r="J155" i="100" s="1"/>
  <c r="H49" i="102"/>
  <c r="D50" i="102"/>
  <c r="G49" i="102"/>
  <c r="E58" i="101"/>
  <c r="F58" i="101"/>
  <c r="G58" i="101" s="1"/>
  <c r="B58" i="101"/>
  <c r="D132" i="100"/>
  <c r="G131" i="100"/>
  <c r="B63" i="100"/>
  <c r="F63" i="100"/>
  <c r="G63" i="100" s="1"/>
  <c r="H49" i="95"/>
  <c r="G49" i="95"/>
  <c r="E50" i="95"/>
  <c r="F50" i="95" s="1"/>
  <c r="G50" i="95" s="1"/>
  <c r="D61" i="97"/>
  <c r="E61" i="97" s="1"/>
  <c r="F61" i="97" s="1"/>
  <c r="B60" i="97"/>
  <c r="H60" i="97"/>
  <c r="G60" i="97"/>
  <c r="E49" i="13"/>
  <c r="F49" i="13" s="1"/>
  <c r="B49" i="13"/>
  <c r="I56" i="99"/>
  <c r="E58" i="99"/>
  <c r="F58" i="99" s="1"/>
  <c r="B58" i="99"/>
  <c r="H57" i="99"/>
  <c r="D51" i="98"/>
  <c r="E51" i="98"/>
  <c r="G57" i="99"/>
  <c r="H49" i="93"/>
  <c r="I49" i="93" s="1"/>
  <c r="H50" i="98"/>
  <c r="I50" i="98" s="1"/>
  <c r="I50" i="25"/>
  <c r="H61" i="69"/>
  <c r="I61" i="69" s="1"/>
  <c r="H55" i="53"/>
  <c r="I55" i="53" s="1"/>
  <c r="B131" i="26"/>
  <c r="E131" i="26"/>
  <c r="F131" i="26" s="1"/>
  <c r="H130" i="26"/>
  <c r="I130" i="26"/>
  <c r="I53" i="65"/>
  <c r="H51" i="84"/>
  <c r="I51" i="84" s="1"/>
  <c r="I51" i="86"/>
  <c r="G54" i="67"/>
  <c r="I54" i="67" s="1"/>
  <c r="D55" i="67"/>
  <c r="E55" i="67" s="1"/>
  <c r="H55" i="46"/>
  <c r="I55" i="46" s="1"/>
  <c r="E56" i="46"/>
  <c r="D56" i="46"/>
  <c r="H57" i="44"/>
  <c r="I57" i="44" s="1"/>
  <c r="I59" i="30"/>
  <c r="H59" i="24"/>
  <c r="I59" i="24" s="1"/>
  <c r="D60" i="24"/>
  <c r="I56" i="58"/>
  <c r="B52" i="86"/>
  <c r="F52" i="86"/>
  <c r="I52" i="82"/>
  <c r="E51" i="25"/>
  <c r="F51" i="25" s="1"/>
  <c r="I57" i="42"/>
  <c r="D53" i="80"/>
  <c r="E53" i="80"/>
  <c r="B53" i="82"/>
  <c r="F53" i="82"/>
  <c r="G53" i="82" s="1"/>
  <c r="I60" i="29"/>
  <c r="D50" i="93"/>
  <c r="E50" i="93"/>
  <c r="G50" i="94"/>
  <c r="I50" i="94" s="1"/>
  <c r="E51" i="94"/>
  <c r="D51" i="94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/>
  <c r="F58" i="42"/>
  <c r="G58" i="42" s="1"/>
  <c r="B58" i="42"/>
  <c r="H58" i="21"/>
  <c r="I58" i="21" s="1"/>
  <c r="G54" i="61"/>
  <c r="I54" i="61" s="1"/>
  <c r="B53" i="75"/>
  <c r="F53" i="75"/>
  <c r="D56" i="53"/>
  <c r="E56" i="53" s="1"/>
  <c r="G51" i="91"/>
  <c r="I51" i="91" s="1"/>
  <c r="D52" i="91"/>
  <c r="E52" i="91"/>
  <c r="F54" i="65"/>
  <c r="G54" i="65" s="1"/>
  <c r="B54" i="65"/>
  <c r="H54" i="66"/>
  <c r="I54" i="66" s="1"/>
  <c r="D55" i="66"/>
  <c r="E55" i="66"/>
  <c r="H58" i="22"/>
  <c r="D59" i="22"/>
  <c r="G58" i="22"/>
  <c r="B58" i="39"/>
  <c r="F58" i="39"/>
  <c r="H58" i="39" s="1"/>
  <c r="H51" i="81"/>
  <c r="I51" i="81" s="1"/>
  <c r="E52" i="81"/>
  <c r="D52" i="81"/>
  <c r="E58" i="44"/>
  <c r="D58" i="44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D55" i="61"/>
  <c r="E55" i="61"/>
  <c r="B52" i="85"/>
  <c r="F52" i="85"/>
  <c r="H52" i="85" s="1"/>
  <c r="H52" i="76"/>
  <c r="I52" i="76" s="1"/>
  <c r="D53" i="76"/>
  <c r="E53" i="76"/>
  <c r="I58" i="17"/>
  <c r="D60" i="3"/>
  <c r="G59" i="3"/>
  <c r="H59" i="3"/>
  <c r="D60" i="17"/>
  <c r="G59" i="17"/>
  <c r="H59" i="17"/>
  <c r="H60" i="30"/>
  <c r="D61" i="30"/>
  <c r="G60" i="30"/>
  <c r="H50" i="92"/>
  <c r="E51" i="92"/>
  <c r="D51" i="92"/>
  <c r="D58" i="73"/>
  <c r="E58" i="73" s="1"/>
  <c r="H57" i="73"/>
  <c r="G57" i="73"/>
  <c r="B60" i="34"/>
  <c r="G62" i="28"/>
  <c r="G50" i="92"/>
  <c r="H52" i="77"/>
  <c r="I52" i="77" s="1"/>
  <c r="E53" i="77"/>
  <c r="D53" i="77"/>
  <c r="E58" i="74"/>
  <c r="D58" i="74"/>
  <c r="D59" i="21"/>
  <c r="E59" i="21" s="1"/>
  <c r="I58" i="3"/>
  <c r="D62" i="69"/>
  <c r="E62" i="69" s="1"/>
  <c r="F62" i="69" s="1"/>
  <c r="I50" i="83"/>
  <c r="D56" i="54"/>
  <c r="E56" i="54" s="1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E51" i="89"/>
  <c r="D51" i="89"/>
  <c r="G52" i="78"/>
  <c r="I52" i="78" s="1"/>
  <c r="D53" i="78"/>
  <c r="E53" i="78"/>
  <c r="G58" i="43"/>
  <c r="B54" i="68"/>
  <c r="F54" i="68"/>
  <c r="G54" i="68" s="1"/>
  <c r="H55" i="54"/>
  <c r="I55" i="54" s="1"/>
  <c r="B59" i="19"/>
  <c r="F59" i="19"/>
  <c r="H59" i="19" s="1"/>
  <c r="D56" i="57"/>
  <c r="E56" i="57" s="1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 s="1"/>
  <c r="H52" i="79"/>
  <c r="I52" i="79" s="1"/>
  <c r="D53" i="79"/>
  <c r="E53" i="79"/>
  <c r="D55" i="63"/>
  <c r="E55" i="63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B51" i="26"/>
  <c r="F51" i="26"/>
  <c r="G51" i="26" s="1"/>
  <c r="B58" i="20"/>
  <c r="F58" i="20"/>
  <c r="G58" i="20" s="1"/>
  <c r="D60" i="18"/>
  <c r="E60" i="18" s="1"/>
  <c r="B51" i="87"/>
  <c r="F51" i="87"/>
  <c r="G51" i="87" s="1"/>
  <c r="G59" i="18"/>
  <c r="I59" i="18" s="1"/>
  <c r="B52" i="33"/>
  <c r="F52" i="33"/>
  <c r="H52" i="33" s="1"/>
  <c r="F54" i="62"/>
  <c r="G54" i="62" s="1"/>
  <c r="B54" i="62"/>
  <c r="E55" i="59"/>
  <c r="D55" i="59"/>
  <c r="F130" i="33"/>
  <c r="B130" i="33"/>
  <c r="I130" i="25"/>
  <c r="H130" i="25"/>
  <c r="I129" i="33"/>
  <c r="H129" i="33"/>
  <c r="F131" i="25"/>
  <c r="B131" i="25"/>
  <c r="H58" i="101" l="1"/>
  <c r="I58" i="101" s="1"/>
  <c r="D59" i="101"/>
  <c r="H63" i="100"/>
  <c r="I63" i="100" s="1"/>
  <c r="E50" i="102"/>
  <c r="F50" i="102" s="1"/>
  <c r="B50" i="102"/>
  <c r="I49" i="102"/>
  <c r="B132" i="100"/>
  <c r="E132" i="100"/>
  <c r="F132" i="100" s="1"/>
  <c r="H131" i="100"/>
  <c r="I131" i="100"/>
  <c r="D64" i="100"/>
  <c r="I49" i="95"/>
  <c r="I60" i="97"/>
  <c r="G61" i="97"/>
  <c r="D62" i="97"/>
  <c r="B61" i="97"/>
  <c r="H61" i="97"/>
  <c r="G49" i="13"/>
  <c r="H49" i="13"/>
  <c r="D50" i="13"/>
  <c r="J130" i="26"/>
  <c r="D59" i="99"/>
  <c r="G58" i="99"/>
  <c r="H58" i="99"/>
  <c r="F51" i="98"/>
  <c r="B51" i="98"/>
  <c r="I57" i="99"/>
  <c r="G131" i="26"/>
  <c r="D132" i="26"/>
  <c r="I58" i="43"/>
  <c r="B55" i="67"/>
  <c r="F55" i="67"/>
  <c r="H55" i="67" s="1"/>
  <c r="F56" i="46"/>
  <c r="G56" i="46" s="1"/>
  <c r="B56" i="46"/>
  <c r="E60" i="24"/>
  <c r="F60" i="24" s="1"/>
  <c r="G60" i="24" s="1"/>
  <c r="B60" i="24"/>
  <c r="G52" i="33"/>
  <c r="I52" i="33" s="1"/>
  <c r="G58" i="39"/>
  <c r="I58" i="39" s="1"/>
  <c r="B53" i="80"/>
  <c r="F53" i="80"/>
  <c r="G53" i="80" s="1"/>
  <c r="I60" i="23"/>
  <c r="I52" i="80"/>
  <c r="H53" i="82"/>
  <c r="I53" i="82" s="1"/>
  <c r="E54" i="82"/>
  <c r="D54" i="82"/>
  <c r="B51" i="94"/>
  <c r="F51" i="94"/>
  <c r="H51" i="94" s="1"/>
  <c r="B50" i="93"/>
  <c r="F50" i="93"/>
  <c r="G50" i="93" s="1"/>
  <c r="G52" i="86"/>
  <c r="D53" i="86"/>
  <c r="E53" i="86" s="1"/>
  <c r="H52" i="86"/>
  <c r="D52" i="25"/>
  <c r="G51" i="25"/>
  <c r="H51" i="25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/>
  <c r="D55" i="65"/>
  <c r="E55" i="65"/>
  <c r="H54" i="65"/>
  <c r="I54" i="65" s="1"/>
  <c r="H58" i="42"/>
  <c r="I58" i="42" s="1"/>
  <c r="D59" i="42"/>
  <c r="E59" i="42" s="1"/>
  <c r="F59" i="42" s="1"/>
  <c r="B53" i="90"/>
  <c r="F53" i="90"/>
  <c r="G53" i="75"/>
  <c r="E54" i="75"/>
  <c r="D54" i="75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/>
  <c r="D57" i="72"/>
  <c r="E57" i="72" s="1"/>
  <c r="F61" i="27"/>
  <c r="G61" i="27" s="1"/>
  <c r="B61" i="27"/>
  <c r="D59" i="39"/>
  <c r="I50" i="92"/>
  <c r="I60" i="30"/>
  <c r="I59" i="17"/>
  <c r="I59" i="3"/>
  <c r="I62" i="28"/>
  <c r="G60" i="34"/>
  <c r="D61" i="34"/>
  <c r="E61" i="34" s="1"/>
  <c r="H60" i="34"/>
  <c r="H61" i="70"/>
  <c r="D62" i="70"/>
  <c r="G61" i="70"/>
  <c r="D52" i="83"/>
  <c r="E52" i="83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/>
  <c r="B56" i="57"/>
  <c r="F56" i="57"/>
  <c r="G56" i="57" s="1"/>
  <c r="D60" i="19"/>
  <c r="E60" i="19" s="1"/>
  <c r="D56" i="64"/>
  <c r="E56" i="64"/>
  <c r="E59" i="43"/>
  <c r="F59" i="43" s="1"/>
  <c r="D56" i="56"/>
  <c r="E56" i="56" s="1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D55" i="62"/>
  <c r="E55" i="62" s="1"/>
  <c r="D52" i="87"/>
  <c r="E52" i="87"/>
  <c r="D53" i="33"/>
  <c r="E53" i="33" s="1"/>
  <c r="H51" i="87"/>
  <c r="I51" i="87" s="1"/>
  <c r="J129" i="33"/>
  <c r="G130" i="33"/>
  <c r="D131" i="33"/>
  <c r="E131" i="33" s="1"/>
  <c r="G131" i="25"/>
  <c r="D132" i="25"/>
  <c r="J130" i="25"/>
  <c r="G50" i="102" l="1"/>
  <c r="E51" i="102"/>
  <c r="D51" i="102"/>
  <c r="H50" i="102"/>
  <c r="I50" i="102" s="1"/>
  <c r="E59" i="101"/>
  <c r="F59" i="101" s="1"/>
  <c r="B59" i="101"/>
  <c r="D133" i="100"/>
  <c r="E133" i="100" s="1"/>
  <c r="G132" i="100"/>
  <c r="B64" i="100"/>
  <c r="E64" i="100"/>
  <c r="F64" i="100" s="1"/>
  <c r="I61" i="97"/>
  <c r="E62" i="97"/>
  <c r="F62" i="97" s="1"/>
  <c r="G62" i="97" s="1"/>
  <c r="B62" i="97"/>
  <c r="I49" i="13"/>
  <c r="B50" i="13"/>
  <c r="E50" i="13"/>
  <c r="F50" i="13" s="1"/>
  <c r="F59" i="73"/>
  <c r="H59" i="73" s="1"/>
  <c r="B59" i="73"/>
  <c r="H51" i="92"/>
  <c r="I51" i="92" s="1"/>
  <c r="I58" i="99"/>
  <c r="I62" i="71"/>
  <c r="D52" i="98"/>
  <c r="E52" i="98"/>
  <c r="H51" i="98"/>
  <c r="G51" i="98"/>
  <c r="E59" i="99"/>
  <c r="F59" i="99" s="1"/>
  <c r="B59" i="99"/>
  <c r="H50" i="93"/>
  <c r="I50" i="93" s="1"/>
  <c r="B132" i="26"/>
  <c r="E132" i="26"/>
  <c r="F132" i="26" s="1"/>
  <c r="I131" i="26"/>
  <c r="H131" i="26"/>
  <c r="H53" i="80"/>
  <c r="I53" i="80" s="1"/>
  <c r="I53" i="75"/>
  <c r="I61" i="29"/>
  <c r="I63" i="28"/>
  <c r="I51" i="83"/>
  <c r="G55" i="67"/>
  <c r="I55" i="67" s="1"/>
  <c r="D56" i="67"/>
  <c r="E56" i="67"/>
  <c r="H56" i="46"/>
  <c r="I56" i="46" s="1"/>
  <c r="D57" i="46"/>
  <c r="E57" i="46" s="1"/>
  <c r="H60" i="24"/>
  <c r="I60" i="24" s="1"/>
  <c r="D61" i="24"/>
  <c r="E52" i="25"/>
  <c r="F52" i="25" s="1"/>
  <c r="G52" i="25" s="1"/>
  <c r="B52" i="25"/>
  <c r="B54" i="82"/>
  <c r="F54" i="82"/>
  <c r="G54" i="82" s="1"/>
  <c r="G53" i="79"/>
  <c r="I53" i="79" s="1"/>
  <c r="I51" i="25"/>
  <c r="I52" i="86"/>
  <c r="E51" i="93"/>
  <c r="D51" i="93"/>
  <c r="G51" i="94"/>
  <c r="I51" i="94" s="1"/>
  <c r="E52" i="94"/>
  <c r="D52" i="94"/>
  <c r="E54" i="80"/>
  <c r="D54" i="80"/>
  <c r="H55" i="61"/>
  <c r="I55" i="61" s="1"/>
  <c r="B53" i="86"/>
  <c r="F53" i="86"/>
  <c r="G53" i="86" s="1"/>
  <c r="D60" i="42"/>
  <c r="E60" i="42" s="1"/>
  <c r="F60" i="42" s="1"/>
  <c r="H56" i="53"/>
  <c r="D57" i="53"/>
  <c r="E57" i="53"/>
  <c r="G52" i="91"/>
  <c r="E53" i="91"/>
  <c r="D53" i="91"/>
  <c r="D56" i="66"/>
  <c r="E56" i="66"/>
  <c r="F54" i="75"/>
  <c r="G54" i="75" s="1"/>
  <c r="B54" i="75"/>
  <c r="B59" i="42"/>
  <c r="G59" i="42"/>
  <c r="H59" i="42"/>
  <c r="E54" i="90"/>
  <c r="D54" i="90"/>
  <c r="D53" i="84"/>
  <c r="E53" i="84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/>
  <c r="G58" i="73"/>
  <c r="E59" i="39"/>
  <c r="F59" i="39" s="1"/>
  <c r="D60" i="39" s="1"/>
  <c r="H61" i="27"/>
  <c r="I61" i="27" s="1"/>
  <c r="D62" i="27"/>
  <c r="D56" i="61"/>
  <c r="E56" i="61" s="1"/>
  <c r="F53" i="85"/>
  <c r="G53" i="85" s="1"/>
  <c r="B53" i="85"/>
  <c r="G53" i="76"/>
  <c r="I53" i="76" s="1"/>
  <c r="G58" i="44"/>
  <c r="I58" i="44" s="1"/>
  <c r="H50" i="96"/>
  <c r="I50" i="96" s="1"/>
  <c r="D51" i="96"/>
  <c r="E51" i="96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D57" i="54"/>
  <c r="E57" i="54" s="1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E57" i="57"/>
  <c r="D57" i="57"/>
  <c r="B53" i="88"/>
  <c r="F53" i="88"/>
  <c r="D56" i="63"/>
  <c r="E56" i="63"/>
  <c r="F52" i="83"/>
  <c r="H52" i="83" s="1"/>
  <c r="B52" i="83"/>
  <c r="D52" i="89"/>
  <c r="E52" i="89"/>
  <c r="H58" i="74"/>
  <c r="I58" i="74" s="1"/>
  <c r="D59" i="74"/>
  <c r="E59" i="74" s="1"/>
  <c r="F59" i="74" s="1"/>
  <c r="B62" i="70"/>
  <c r="D63" i="31"/>
  <c r="E63" i="31" s="1"/>
  <c r="H51" i="89"/>
  <c r="E54" i="79"/>
  <c r="D54" i="79"/>
  <c r="G62" i="29"/>
  <c r="G56" i="54"/>
  <c r="B56" i="56"/>
  <c r="F56" i="56"/>
  <c r="B56" i="64"/>
  <c r="F56" i="64"/>
  <c r="B60" i="19"/>
  <c r="F60" i="19"/>
  <c r="H60" i="19" s="1"/>
  <c r="H55" i="60"/>
  <c r="I55" i="60" s="1"/>
  <c r="D56" i="60"/>
  <c r="E56" i="60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E54" i="77"/>
  <c r="D54" i="77"/>
  <c r="B63" i="71"/>
  <c r="F63" i="71"/>
  <c r="G63" i="71" s="1"/>
  <c r="G51" i="89"/>
  <c r="H62" i="29"/>
  <c r="D52" i="92"/>
  <c r="E52" i="92"/>
  <c r="H58" i="73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B59" i="20"/>
  <c r="B52" i="26"/>
  <c r="B52" i="87"/>
  <c r="F52" i="87"/>
  <c r="G52" i="87" s="1"/>
  <c r="E59" i="20"/>
  <c r="F59" i="20" s="1"/>
  <c r="G55" i="59"/>
  <c r="I55" i="59" s="1"/>
  <c r="F53" i="33"/>
  <c r="G53" i="33" s="1"/>
  <c r="B53" i="33"/>
  <c r="D61" i="18"/>
  <c r="E61" i="18" s="1"/>
  <c r="F55" i="62"/>
  <c r="G55" i="62" s="1"/>
  <c r="B55" i="62"/>
  <c r="D56" i="59"/>
  <c r="E56" i="59" s="1"/>
  <c r="E52" i="26"/>
  <c r="F52" i="26" s="1"/>
  <c r="I131" i="25"/>
  <c r="H131" i="25"/>
  <c r="I130" i="33"/>
  <c r="H130" i="33"/>
  <c r="B132" i="25"/>
  <c r="E132" i="25"/>
  <c r="F132" i="25" s="1"/>
  <c r="B131" i="33"/>
  <c r="F131" i="33"/>
  <c r="G59" i="101" l="1"/>
  <c r="D60" i="101"/>
  <c r="H59" i="101"/>
  <c r="I59" i="101" s="1"/>
  <c r="G64" i="100"/>
  <c r="H64" i="100"/>
  <c r="B51" i="102"/>
  <c r="F51" i="102"/>
  <c r="H51" i="102"/>
  <c r="I132" i="100"/>
  <c r="H132" i="100"/>
  <c r="B133" i="100"/>
  <c r="F133" i="100"/>
  <c r="D65" i="100"/>
  <c r="E65" i="100"/>
  <c r="G59" i="73"/>
  <c r="I59" i="73" s="1"/>
  <c r="H62" i="97"/>
  <c r="I62" i="97" s="1"/>
  <c r="D63" i="97"/>
  <c r="G50" i="13"/>
  <c r="D51" i="13"/>
  <c r="H50" i="13"/>
  <c r="D60" i="73"/>
  <c r="E60" i="73" s="1"/>
  <c r="F60" i="73" s="1"/>
  <c r="H60" i="73" s="1"/>
  <c r="I58" i="73"/>
  <c r="I51" i="98"/>
  <c r="D60" i="99"/>
  <c r="G59" i="99"/>
  <c r="H59" i="99"/>
  <c r="F52" i="98"/>
  <c r="H52" i="98" s="1"/>
  <c r="B52" i="98"/>
  <c r="J131" i="26"/>
  <c r="D133" i="26"/>
  <c r="G132" i="26"/>
  <c r="I52" i="91"/>
  <c r="I56" i="53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 s="1"/>
  <c r="H53" i="86"/>
  <c r="I53" i="86" s="1"/>
  <c r="B51" i="93"/>
  <c r="F51" i="93"/>
  <c r="G51" i="93" s="1"/>
  <c r="D55" i="82"/>
  <c r="E55" i="82" s="1"/>
  <c r="B52" i="94"/>
  <c r="F52" i="94"/>
  <c r="H52" i="94" s="1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/>
  <c r="G51" i="95"/>
  <c r="I51" i="95" s="1"/>
  <c r="H58" i="58"/>
  <c r="I58" i="58" s="1"/>
  <c r="D59" i="58"/>
  <c r="E59" i="58" s="1"/>
  <c r="H55" i="65"/>
  <c r="I55" i="65" s="1"/>
  <c r="D56" i="65"/>
  <c r="E56" i="65" s="1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I63" i="71" s="1"/>
  <c r="H53" i="85"/>
  <c r="I53" i="85" s="1"/>
  <c r="D54" i="85"/>
  <c r="E54" i="85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E52" i="95"/>
  <c r="D52" i="95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D57" i="56"/>
  <c r="E57" i="56" s="1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/>
  <c r="D53" i="83"/>
  <c r="E53" i="83"/>
  <c r="H53" i="88"/>
  <c r="D54" i="88"/>
  <c r="E54" i="88"/>
  <c r="D56" i="68"/>
  <c r="E56" i="68" s="1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0" i="33"/>
  <c r="D60" i="20"/>
  <c r="E60" i="20" s="1"/>
  <c r="H59" i="20"/>
  <c r="G59" i="20"/>
  <c r="D53" i="26"/>
  <c r="E53" i="26" s="1"/>
  <c r="H52" i="26"/>
  <c r="G52" i="26"/>
  <c r="F56" i="59"/>
  <c r="G56" i="59" s="1"/>
  <c r="B56" i="59"/>
  <c r="F61" i="18"/>
  <c r="G61" i="18" s="1"/>
  <c r="B61" i="18"/>
  <c r="D56" i="62"/>
  <c r="E56" i="62"/>
  <c r="D54" i="33"/>
  <c r="E54" i="33" s="1"/>
  <c r="E53" i="87"/>
  <c r="D53" i="87"/>
  <c r="H55" i="62"/>
  <c r="I55" i="62" s="1"/>
  <c r="H53" i="33"/>
  <c r="I53" i="33" s="1"/>
  <c r="H52" i="87"/>
  <c r="I52" i="87" s="1"/>
  <c r="J131" i="25"/>
  <c r="G132" i="25"/>
  <c r="D133" i="25"/>
  <c r="G131" i="33"/>
  <c r="D132" i="33"/>
  <c r="E132" i="33" s="1"/>
  <c r="I64" i="100" l="1"/>
  <c r="G51" i="102"/>
  <c r="D52" i="102"/>
  <c r="E52" i="102"/>
  <c r="I51" i="102"/>
  <c r="E60" i="101"/>
  <c r="F60" i="101" s="1"/>
  <c r="B60" i="101"/>
  <c r="G133" i="100"/>
  <c r="D134" i="100"/>
  <c r="F65" i="100"/>
  <c r="B65" i="100"/>
  <c r="G65" i="100"/>
  <c r="H65" i="100"/>
  <c r="B60" i="73"/>
  <c r="E63" i="97"/>
  <c r="F63" i="97" s="1"/>
  <c r="H63" i="97" s="1"/>
  <c r="B63" i="97"/>
  <c r="I50" i="13"/>
  <c r="B51" i="13"/>
  <c r="E51" i="13"/>
  <c r="F51" i="13" s="1"/>
  <c r="G52" i="98"/>
  <c r="I52" i="98" s="1"/>
  <c r="I59" i="99"/>
  <c r="G57" i="46"/>
  <c r="I57" i="46" s="1"/>
  <c r="D53" i="98"/>
  <c r="E53" i="98"/>
  <c r="E60" i="99"/>
  <c r="F60" i="99" s="1"/>
  <c r="D61" i="99" s="1"/>
  <c r="B60" i="99"/>
  <c r="I58" i="55"/>
  <c r="I132" i="26"/>
  <c r="H132" i="26"/>
  <c r="E133" i="26"/>
  <c r="F133" i="26" s="1"/>
  <c r="B133" i="26"/>
  <c r="I55" i="68"/>
  <c r="G56" i="61"/>
  <c r="I56" i="61" s="1"/>
  <c r="I60" i="22"/>
  <c r="G54" i="90"/>
  <c r="I54" i="90" s="1"/>
  <c r="H56" i="67"/>
  <c r="I56" i="67" s="1"/>
  <c r="E57" i="67"/>
  <c r="D57" i="67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/>
  <c r="G52" i="94"/>
  <c r="I52" i="94" s="1"/>
  <c r="E53" i="94"/>
  <c r="D53" i="94"/>
  <c r="H63" i="31"/>
  <c r="E53" i="25"/>
  <c r="F53" i="25" s="1"/>
  <c r="B53" i="25"/>
  <c r="H54" i="80"/>
  <c r="H51" i="93"/>
  <c r="I51" i="93" s="1"/>
  <c r="E52" i="93"/>
  <c r="D52" i="93"/>
  <c r="F54" i="86"/>
  <c r="B54" i="86"/>
  <c r="D62" i="42"/>
  <c r="G56" i="66"/>
  <c r="I56" i="66" s="1"/>
  <c r="D57" i="66"/>
  <c r="E57" i="66" s="1"/>
  <c r="G59" i="55"/>
  <c r="G62" i="23"/>
  <c r="H57" i="53"/>
  <c r="I57" i="53" s="1"/>
  <c r="D58" i="53"/>
  <c r="E54" i="91"/>
  <c r="D54" i="91"/>
  <c r="F56" i="65"/>
  <c r="G56" i="65" s="1"/>
  <c r="B56" i="65"/>
  <c r="E63" i="23"/>
  <c r="F63" i="23" s="1"/>
  <c r="B63" i="23"/>
  <c r="E60" i="55"/>
  <c r="F60" i="55" s="1"/>
  <c r="B60" i="55"/>
  <c r="E55" i="90"/>
  <c r="D55" i="90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E52" i="96"/>
  <c r="D52" i="96"/>
  <c r="G63" i="31"/>
  <c r="G54" i="78"/>
  <c r="I54" i="78" s="1"/>
  <c r="H56" i="63"/>
  <c r="I56" i="63" s="1"/>
  <c r="F58" i="72"/>
  <c r="G58" i="72" s="1"/>
  <c r="B58" i="72"/>
  <c r="H54" i="76"/>
  <c r="I54" i="76" s="1"/>
  <c r="D55" i="76"/>
  <c r="E55" i="76"/>
  <c r="B54" i="85"/>
  <c r="F54" i="85"/>
  <c r="G54" i="85" s="1"/>
  <c r="H59" i="44"/>
  <c r="I59" i="44" s="1"/>
  <c r="D60" i="44"/>
  <c r="F52" i="95"/>
  <c r="B52" i="95"/>
  <c r="D57" i="61"/>
  <c r="E57" i="61" s="1"/>
  <c r="G51" i="96"/>
  <c r="H53" i="81"/>
  <c r="I53" i="81" s="1"/>
  <c r="E54" i="81"/>
  <c r="D54" i="8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D55" i="77"/>
  <c r="E55" i="77" s="1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/>
  <c r="D57" i="60"/>
  <c r="E57" i="60"/>
  <c r="H57" i="57"/>
  <c r="I57" i="57" s="1"/>
  <c r="E64" i="31"/>
  <c r="F64" i="31" s="1"/>
  <c r="B64" i="31"/>
  <c r="H54" i="79"/>
  <c r="I54" i="79" s="1"/>
  <c r="D55" i="79"/>
  <c r="E55" i="79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 s="1"/>
  <c r="H57" i="54"/>
  <c r="I57" i="54" s="1"/>
  <c r="D57" i="63"/>
  <c r="E57" i="63" s="1"/>
  <c r="I62" i="70"/>
  <c r="F61" i="43"/>
  <c r="H61" i="43" s="1"/>
  <c r="B61" i="43"/>
  <c r="D61" i="73"/>
  <c r="B54" i="33"/>
  <c r="F54" i="33"/>
  <c r="G54" i="33" s="1"/>
  <c r="B60" i="20"/>
  <c r="F60" i="20"/>
  <c r="G60" i="20" s="1"/>
  <c r="F56" i="62"/>
  <c r="G56" i="62" s="1"/>
  <c r="B56" i="62"/>
  <c r="D62" i="18"/>
  <c r="D57" i="59"/>
  <c r="E57" i="59" s="1"/>
  <c r="I52" i="26"/>
  <c r="H56" i="59"/>
  <c r="I56" i="59" s="1"/>
  <c r="I59" i="20"/>
  <c r="B53" i="87"/>
  <c r="F53" i="87"/>
  <c r="F53" i="26"/>
  <c r="G53" i="26" s="1"/>
  <c r="B53" i="26"/>
  <c r="H132" i="25"/>
  <c r="I132" i="25"/>
  <c r="F132" i="33"/>
  <c r="B132" i="33"/>
  <c r="B133" i="25"/>
  <c r="H131" i="33"/>
  <c r="I131" i="33"/>
  <c r="E133" i="25"/>
  <c r="F133" i="25" s="1"/>
  <c r="G60" i="101" l="1"/>
  <c r="D61" i="101"/>
  <c r="H60" i="101"/>
  <c r="I60" i="101" s="1"/>
  <c r="F52" i="102"/>
  <c r="B52" i="102"/>
  <c r="G52" i="102"/>
  <c r="H133" i="100"/>
  <c r="I133" i="100"/>
  <c r="B134" i="100"/>
  <c r="E134" i="100"/>
  <c r="F134" i="100" s="1"/>
  <c r="I65" i="100"/>
  <c r="D66" i="100"/>
  <c r="E66" i="100" s="1"/>
  <c r="D64" i="97"/>
  <c r="E64" i="97" s="1"/>
  <c r="F64" i="97" s="1"/>
  <c r="G63" i="97"/>
  <c r="I63" i="97" s="1"/>
  <c r="D52" i="13"/>
  <c r="G51" i="13"/>
  <c r="H51" i="13"/>
  <c r="I51" i="96"/>
  <c r="E61" i="99"/>
  <c r="F61" i="99" s="1"/>
  <c r="D62" i="99" s="1"/>
  <c r="B61" i="99"/>
  <c r="H60" i="99"/>
  <c r="G60" i="99"/>
  <c r="B53" i="98"/>
  <c r="F53" i="98"/>
  <c r="G53" i="98" s="1"/>
  <c r="J132" i="26"/>
  <c r="G61" i="43"/>
  <c r="I61" i="43" s="1"/>
  <c r="I65" i="28"/>
  <c r="G133" i="26"/>
  <c r="D134" i="26"/>
  <c r="I59" i="55"/>
  <c r="I63" i="31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3" i="25"/>
  <c r="D54" i="25"/>
  <c r="G53" i="25"/>
  <c r="H55" i="82"/>
  <c r="I55" i="82" s="1"/>
  <c r="D56" i="82"/>
  <c r="E56" i="82" s="1"/>
  <c r="G54" i="86"/>
  <c r="D55" i="86"/>
  <c r="E55" i="86" s="1"/>
  <c r="H54" i="86"/>
  <c r="F54" i="91"/>
  <c r="G54" i="91" s="1"/>
  <c r="B54" i="91"/>
  <c r="I53" i="91"/>
  <c r="D56" i="75"/>
  <c r="E56" i="75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/>
  <c r="D63" i="34"/>
  <c r="H62" i="34"/>
  <c r="E53" i="95"/>
  <c r="D53" i="95"/>
  <c r="I62" i="27"/>
  <c r="B61" i="39"/>
  <c r="H52" i="95"/>
  <c r="B60" i="44"/>
  <c r="D55" i="85"/>
  <c r="E55" i="85" s="1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D55" i="88"/>
  <c r="E55" i="88" s="1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D57" i="68"/>
  <c r="E57" i="68" s="1"/>
  <c r="G63" i="70"/>
  <c r="I63" i="70" s="1"/>
  <c r="B61" i="41"/>
  <c r="H61" i="41"/>
  <c r="G61" i="41"/>
  <c r="I60" i="21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E62" i="18"/>
  <c r="F62" i="18" s="1"/>
  <c r="H60" i="20"/>
  <c r="I60" i="20" s="1"/>
  <c r="B61" i="73"/>
  <c r="H53" i="26"/>
  <c r="I53" i="26" s="1"/>
  <c r="H53" i="87"/>
  <c r="D57" i="62"/>
  <c r="E57" i="62" s="1"/>
  <c r="E61" i="73"/>
  <c r="F61" i="73" s="1"/>
  <c r="D55" i="33"/>
  <c r="E55" i="33" s="1"/>
  <c r="G133" i="25"/>
  <c r="D134" i="25"/>
  <c r="G132" i="33"/>
  <c r="D133" i="33"/>
  <c r="E133" i="33" s="1"/>
  <c r="J131" i="33"/>
  <c r="J132" i="25"/>
  <c r="H52" i="102" l="1"/>
  <c r="I52" i="102" s="1"/>
  <c r="D53" i="102"/>
  <c r="E61" i="101"/>
  <c r="F61" i="101" s="1"/>
  <c r="H61" i="101" s="1"/>
  <c r="B61" i="101"/>
  <c r="D135" i="100"/>
  <c r="E135" i="100" s="1"/>
  <c r="G134" i="100"/>
  <c r="F66" i="100"/>
  <c r="G66" i="100" s="1"/>
  <c r="B66" i="100"/>
  <c r="D65" i="97"/>
  <c r="E65" i="97" s="1"/>
  <c r="F65" i="97" s="1"/>
  <c r="D66" i="97" s="1"/>
  <c r="B64" i="97"/>
  <c r="H64" i="97"/>
  <c r="G64" i="97"/>
  <c r="I51" i="13"/>
  <c r="E52" i="13"/>
  <c r="F52" i="13" s="1"/>
  <c r="B52" i="13"/>
  <c r="H53" i="98"/>
  <c r="I53" i="98" s="1"/>
  <c r="G61" i="99"/>
  <c r="I60" i="99"/>
  <c r="E62" i="99"/>
  <c r="F62" i="99" s="1"/>
  <c r="D63" i="99" s="1"/>
  <c r="B62" i="99"/>
  <c r="D54" i="98"/>
  <c r="E54" i="98"/>
  <c r="H61" i="99"/>
  <c r="I63" i="23"/>
  <c r="H53" i="94"/>
  <c r="I53" i="94" s="1"/>
  <c r="I62" i="34"/>
  <c r="B134" i="26"/>
  <c r="E134" i="26"/>
  <c r="F134" i="26" s="1"/>
  <c r="I133" i="26"/>
  <c r="H133" i="26"/>
  <c r="H52" i="93"/>
  <c r="I52" i="93" s="1"/>
  <c r="I58" i="46"/>
  <c r="I62" i="24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E54" i="25"/>
  <c r="F54" i="25" s="1"/>
  <c r="B54" i="25"/>
  <c r="B55" i="86"/>
  <c r="F55" i="86"/>
  <c r="I53" i="25"/>
  <c r="D56" i="80"/>
  <c r="E56" i="80" s="1"/>
  <c r="D54" i="94"/>
  <c r="E54" i="94"/>
  <c r="G57" i="59"/>
  <c r="I57" i="59" s="1"/>
  <c r="H55" i="79"/>
  <c r="I55" i="79" s="1"/>
  <c r="H55" i="80"/>
  <c r="I55" i="80" s="1"/>
  <c r="D53" i="93"/>
  <c r="E53" i="93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 s="1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D58" i="66"/>
  <c r="E58" i="66" s="1"/>
  <c r="E64" i="23"/>
  <c r="F64" i="23" s="1"/>
  <c r="B64" i="23"/>
  <c r="B56" i="75"/>
  <c r="F56" i="75"/>
  <c r="G56" i="75" s="1"/>
  <c r="H54" i="91"/>
  <c r="I54" i="91" s="1"/>
  <c r="E55" i="91"/>
  <c r="D55" i="91"/>
  <c r="D61" i="44"/>
  <c r="E61" i="44" s="1"/>
  <c r="H60" i="44"/>
  <c r="G60" i="44"/>
  <c r="G53" i="89"/>
  <c r="I53" i="89" s="1"/>
  <c r="H55" i="76"/>
  <c r="I55" i="76" s="1"/>
  <c r="D56" i="76"/>
  <c r="E56" i="76" s="1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 s="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E56" i="77"/>
  <c r="D56" i="77"/>
  <c r="D56" i="79"/>
  <c r="E56" i="79" s="1"/>
  <c r="B55" i="88"/>
  <c r="F55" i="88"/>
  <c r="H55" i="88" s="1"/>
  <c r="F58" i="56"/>
  <c r="B58" i="56"/>
  <c r="D59" i="57"/>
  <c r="E59" i="57" s="1"/>
  <c r="F59" i="57" s="1"/>
  <c r="D54" i="89"/>
  <c r="E54" i="89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/>
  <c r="E54" i="92"/>
  <c r="D54" i="92"/>
  <c r="E66" i="29"/>
  <c r="F66" i="29" s="1"/>
  <c r="B66" i="29"/>
  <c r="B65" i="71"/>
  <c r="F65" i="69"/>
  <c r="D66" i="69" s="1"/>
  <c r="B65" i="69"/>
  <c r="H55" i="78"/>
  <c r="I55" i="78" s="1"/>
  <c r="E56" i="78"/>
  <c r="D56" i="78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D62" i="73"/>
  <c r="G61" i="73"/>
  <c r="H61" i="73"/>
  <c r="D63" i="18"/>
  <c r="E63" i="18" s="1"/>
  <c r="G62" i="18"/>
  <c r="H62" i="18"/>
  <c r="D58" i="59"/>
  <c r="E58" i="59" s="1"/>
  <c r="F55" i="33"/>
  <c r="H55" i="33" s="1"/>
  <c r="B55" i="33"/>
  <c r="B54" i="26"/>
  <c r="F54" i="26"/>
  <c r="G54" i="26" s="1"/>
  <c r="B61" i="20"/>
  <c r="B54" i="87"/>
  <c r="F54" i="87"/>
  <c r="H54" i="87" s="1"/>
  <c r="B57" i="62"/>
  <c r="F57" i="62"/>
  <c r="H57" i="62" s="1"/>
  <c r="E61" i="20"/>
  <c r="F61" i="20" s="1"/>
  <c r="H132" i="33"/>
  <c r="I132" i="33"/>
  <c r="B134" i="25"/>
  <c r="H133" i="25"/>
  <c r="I133" i="25"/>
  <c r="E134" i="25"/>
  <c r="F134" i="25" s="1"/>
  <c r="F133" i="33"/>
  <c r="B133" i="33"/>
  <c r="G61" i="101" l="1"/>
  <c r="I61" i="101" s="1"/>
  <c r="D62" i="101"/>
  <c r="H66" i="100"/>
  <c r="E53" i="102"/>
  <c r="F53" i="102" s="1"/>
  <c r="B53" i="102"/>
  <c r="I134" i="100"/>
  <c r="H134" i="100"/>
  <c r="B135" i="100"/>
  <c r="F135" i="100"/>
  <c r="I66" i="100"/>
  <c r="D67" i="100"/>
  <c r="E67" i="100" s="1"/>
  <c r="I64" i="97"/>
  <c r="E66" i="97"/>
  <c r="F66" i="97" s="1"/>
  <c r="H66" i="97" s="1"/>
  <c r="B66" i="97"/>
  <c r="B65" i="97"/>
  <c r="H65" i="97"/>
  <c r="G65" i="97"/>
  <c r="G52" i="13"/>
  <c r="D53" i="13"/>
  <c r="H52" i="13"/>
  <c r="I66" i="28"/>
  <c r="I61" i="99"/>
  <c r="F54" i="98"/>
  <c r="H54" i="98" s="1"/>
  <c r="B54" i="98"/>
  <c r="E63" i="99"/>
  <c r="F63" i="99" s="1"/>
  <c r="G63" i="99" s="1"/>
  <c r="B63" i="99"/>
  <c r="H62" i="99"/>
  <c r="G62" i="99"/>
  <c r="I63" i="24"/>
  <c r="J133" i="26"/>
  <c r="D135" i="26"/>
  <c r="G134" i="26"/>
  <c r="I62" i="22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 s="1"/>
  <c r="H55" i="86"/>
  <c r="H56" i="82"/>
  <c r="I56" i="82" s="1"/>
  <c r="D57" i="82"/>
  <c r="E57" i="82" s="1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E54" i="95"/>
  <c r="D54" i="95"/>
  <c r="G59" i="72"/>
  <c r="D56" i="85"/>
  <c r="E56" i="85" s="1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D58" i="68"/>
  <c r="E58" i="68" s="1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E56" i="88"/>
  <c r="D56" i="88"/>
  <c r="D66" i="31"/>
  <c r="E66" i="31" s="1"/>
  <c r="G64" i="17"/>
  <c r="E62" i="21"/>
  <c r="F62" i="21" s="1"/>
  <c r="F64" i="30"/>
  <c r="H64" i="30" s="1"/>
  <c r="B64" i="30"/>
  <c r="D62" i="20"/>
  <c r="E62" i="20" s="1"/>
  <c r="H61" i="20"/>
  <c r="G61" i="20"/>
  <c r="G57" i="62"/>
  <c r="I57" i="62" s="1"/>
  <c r="D55" i="87"/>
  <c r="E55" i="87"/>
  <c r="F63" i="18"/>
  <c r="H63" i="18" s="1"/>
  <c r="B63" i="18"/>
  <c r="D58" i="62"/>
  <c r="E58" i="62" s="1"/>
  <c r="B58" i="59"/>
  <c r="F58" i="59"/>
  <c r="G58" i="59" s="1"/>
  <c r="B62" i="73"/>
  <c r="G54" i="87"/>
  <c r="I54" i="87" s="1"/>
  <c r="D55" i="26"/>
  <c r="E55" i="26" s="1"/>
  <c r="D56" i="33"/>
  <c r="E56" i="33" s="1"/>
  <c r="I62" i="18"/>
  <c r="E62" i="73"/>
  <c r="F62" i="73" s="1"/>
  <c r="J132" i="33"/>
  <c r="J133" i="25"/>
  <c r="G134" i="25"/>
  <c r="D135" i="25"/>
  <c r="E135" i="25" s="1"/>
  <c r="G133" i="33"/>
  <c r="D134" i="33"/>
  <c r="G53" i="102" l="1"/>
  <c r="D54" i="102"/>
  <c r="E54" i="102"/>
  <c r="H53" i="102"/>
  <c r="I53" i="102" s="1"/>
  <c r="E62" i="101"/>
  <c r="F62" i="101" s="1"/>
  <c r="B62" i="101"/>
  <c r="D136" i="100"/>
  <c r="G135" i="100"/>
  <c r="F67" i="100"/>
  <c r="B67" i="100"/>
  <c r="G67" i="100"/>
  <c r="H67" i="100"/>
  <c r="I65" i="97"/>
  <c r="G66" i="97"/>
  <c r="I66" i="97" s="1"/>
  <c r="D67" i="97"/>
  <c r="I52" i="13"/>
  <c r="E53" i="13"/>
  <c r="F53" i="13" s="1"/>
  <c r="B53" i="13"/>
  <c r="G54" i="98"/>
  <c r="I54" i="98" s="1"/>
  <c r="D64" i="99"/>
  <c r="E64" i="99" s="1"/>
  <c r="F64" i="99" s="1"/>
  <c r="D65" i="99" s="1"/>
  <c r="I62" i="99"/>
  <c r="H63" i="99"/>
  <c r="I63" i="99" s="1"/>
  <c r="D55" i="98"/>
  <c r="E55" i="98"/>
  <c r="I58" i="64"/>
  <c r="I60" i="46"/>
  <c r="I134" i="26"/>
  <c r="H134" i="26"/>
  <c r="B135" i="26"/>
  <c r="E135" i="26"/>
  <c r="F135" i="26" s="1"/>
  <c r="I59" i="72"/>
  <c r="I57" i="65"/>
  <c r="I65" i="31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D55" i="94"/>
  <c r="E55" i="94" s="1"/>
  <c r="G64" i="30"/>
  <c r="I64" i="30" s="1"/>
  <c r="G59" i="54"/>
  <c r="I59" i="54" s="1"/>
  <c r="I61" i="55"/>
  <c r="H56" i="80"/>
  <c r="I55" i="86"/>
  <c r="G54" i="94"/>
  <c r="I54" i="25"/>
  <c r="I66" i="29"/>
  <c r="I63" i="34"/>
  <c r="B57" i="82"/>
  <c r="F57" i="82"/>
  <c r="G57" i="82" s="1"/>
  <c r="E55" i="25"/>
  <c r="F55" i="25" s="1"/>
  <c r="B55" i="25"/>
  <c r="D54" i="93"/>
  <c r="E54" i="93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D56" i="84"/>
  <c r="E56" i="84" s="1"/>
  <c r="B57" i="75"/>
  <c r="F57" i="75"/>
  <c r="G66" i="3"/>
  <c r="I66" i="3" s="1"/>
  <c r="H59" i="53"/>
  <c r="G58" i="66"/>
  <c r="I58" i="66" s="1"/>
  <c r="D59" i="66"/>
  <c r="D56" i="91"/>
  <c r="G55" i="91"/>
  <c r="H55" i="91"/>
  <c r="E56" i="91"/>
  <c r="E65" i="23"/>
  <c r="F65" i="23" s="1"/>
  <c r="B65" i="23"/>
  <c r="G59" i="53"/>
  <c r="H56" i="90"/>
  <c r="I56" i="90" s="1"/>
  <c r="D57" i="90"/>
  <c r="E57" i="90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E55" i="89"/>
  <c r="D55" i="89"/>
  <c r="E67" i="29"/>
  <c r="F67" i="29" s="1"/>
  <c r="B67" i="29"/>
  <c r="G58" i="60"/>
  <c r="G56" i="79"/>
  <c r="I56" i="79" s="1"/>
  <c r="E57" i="79"/>
  <c r="D57" i="79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D57" i="78"/>
  <c r="E57" i="78" s="1"/>
  <c r="D67" i="69"/>
  <c r="E67" i="69" s="1"/>
  <c r="B60" i="57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E55" i="92"/>
  <c r="D55" i="92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D57" i="77"/>
  <c r="E57" i="77" s="1"/>
  <c r="E60" i="57"/>
  <c r="F60" i="57" s="1"/>
  <c r="G64" i="32"/>
  <c r="B61" i="45"/>
  <c r="F61" i="45"/>
  <c r="H61" i="45" s="1"/>
  <c r="E66" i="71"/>
  <c r="F66" i="71" s="1"/>
  <c r="D63" i="73"/>
  <c r="G62" i="73"/>
  <c r="H62" i="73"/>
  <c r="B56" i="33"/>
  <c r="F56" i="33"/>
  <c r="D64" i="18"/>
  <c r="H58" i="59"/>
  <c r="I58" i="59" s="1"/>
  <c r="I61" i="20"/>
  <c r="B58" i="62"/>
  <c r="F58" i="62"/>
  <c r="G58" i="62" s="1"/>
  <c r="G63" i="18"/>
  <c r="I63" i="18" s="1"/>
  <c r="F55" i="87"/>
  <c r="G55" i="87" s="1"/>
  <c r="B55" i="87"/>
  <c r="F55" i="26"/>
  <c r="B55" i="26"/>
  <c r="D59" i="59"/>
  <c r="E59" i="59" s="1"/>
  <c r="F62" i="20"/>
  <c r="B62" i="20"/>
  <c r="B134" i="33"/>
  <c r="H133" i="33"/>
  <c r="I133" i="33"/>
  <c r="F135" i="25"/>
  <c r="B135" i="25"/>
  <c r="E134" i="33"/>
  <c r="F134" i="33" s="1"/>
  <c r="I134" i="25"/>
  <c r="H134" i="25"/>
  <c r="G62" i="101" l="1"/>
  <c r="D63" i="101"/>
  <c r="H62" i="101"/>
  <c r="B54" i="102"/>
  <c r="F54" i="102"/>
  <c r="G54" i="102" s="1"/>
  <c r="I67" i="100"/>
  <c r="F136" i="100"/>
  <c r="B136" i="100"/>
  <c r="E136" i="100"/>
  <c r="H135" i="100"/>
  <c r="I135" i="100"/>
  <c r="D68" i="100"/>
  <c r="E68" i="100" s="1"/>
  <c r="E67" i="97"/>
  <c r="F67" i="97" s="1"/>
  <c r="B67" i="97"/>
  <c r="G53" i="13"/>
  <c r="H53" i="13"/>
  <c r="D54" i="13"/>
  <c r="I55" i="91"/>
  <c r="E65" i="99"/>
  <c r="F65" i="99" s="1"/>
  <c r="D66" i="99" s="1"/>
  <c r="B65" i="99"/>
  <c r="F55" i="98"/>
  <c r="G55" i="98" s="1"/>
  <c r="B55" i="98"/>
  <c r="B64" i="99"/>
  <c r="G64" i="99"/>
  <c r="H64" i="99"/>
  <c r="I64" i="27"/>
  <c r="D136" i="26"/>
  <c r="G135" i="26"/>
  <c r="J134" i="26"/>
  <c r="I56" i="80"/>
  <c r="D63" i="58"/>
  <c r="B63" i="58" s="1"/>
  <c r="I61" i="58"/>
  <c r="I61" i="46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D57" i="86"/>
  <c r="E57" i="86" s="1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 s="1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D55" i="95"/>
  <c r="E55" i="95" s="1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J133" i="33"/>
  <c r="D63" i="20"/>
  <c r="E63" i="20" s="1"/>
  <c r="D57" i="33"/>
  <c r="E57" i="33" s="1"/>
  <c r="B63" i="73"/>
  <c r="D59" i="62"/>
  <c r="E63" i="73"/>
  <c r="F63" i="73" s="1"/>
  <c r="D56" i="26"/>
  <c r="E56" i="26" s="1"/>
  <c r="B64" i="18"/>
  <c r="G62" i="20"/>
  <c r="G55" i="26"/>
  <c r="H56" i="33"/>
  <c r="H62" i="20"/>
  <c r="F59" i="59"/>
  <c r="B59" i="59"/>
  <c r="H55" i="26"/>
  <c r="D56" i="87"/>
  <c r="E56" i="87"/>
  <c r="H58" i="62"/>
  <c r="I58" i="62" s="1"/>
  <c r="E64" i="18"/>
  <c r="F64" i="18" s="1"/>
  <c r="G56" i="33"/>
  <c r="J134" i="25"/>
  <c r="G134" i="33"/>
  <c r="D135" i="33"/>
  <c r="E135" i="33" s="1"/>
  <c r="D136" i="25"/>
  <c r="E136" i="25" s="1"/>
  <c r="G135" i="25"/>
  <c r="I62" i="101" l="1"/>
  <c r="H54" i="102"/>
  <c r="I54" i="102" s="1"/>
  <c r="D55" i="102"/>
  <c r="E55" i="102"/>
  <c r="E63" i="101"/>
  <c r="F63" i="101" s="1"/>
  <c r="H63" i="101" s="1"/>
  <c r="B63" i="101"/>
  <c r="D137" i="100"/>
  <c r="E137" i="100" s="1"/>
  <c r="G136" i="100"/>
  <c r="F68" i="100"/>
  <c r="G68" i="100" s="1"/>
  <c r="B68" i="100"/>
  <c r="D68" i="97"/>
  <c r="E68" i="97" s="1"/>
  <c r="F68" i="97" s="1"/>
  <c r="H67" i="97"/>
  <c r="G67" i="97"/>
  <c r="I53" i="13"/>
  <c r="E54" i="13"/>
  <c r="F54" i="13" s="1"/>
  <c r="B54" i="13"/>
  <c r="I64" i="99"/>
  <c r="I65" i="23"/>
  <c r="G57" i="90"/>
  <c r="I57" i="90" s="1"/>
  <c r="G65" i="99"/>
  <c r="D56" i="98"/>
  <c r="E56" i="98"/>
  <c r="E66" i="99"/>
  <c r="F66" i="99" s="1"/>
  <c r="D67" i="99" s="1"/>
  <c r="B66" i="99"/>
  <c r="H55" i="98"/>
  <c r="I55" i="98" s="1"/>
  <c r="H65" i="99"/>
  <c r="I55" i="25"/>
  <c r="E63" i="58"/>
  <c r="F63" i="58" s="1"/>
  <c r="I135" i="26"/>
  <c r="H135" i="26"/>
  <c r="B136" i="26"/>
  <c r="E136" i="26"/>
  <c r="F136" i="26" s="1"/>
  <c r="G59" i="67"/>
  <c r="I59" i="67" s="1"/>
  <c r="I62" i="58"/>
  <c r="I64" i="42"/>
  <c r="D60" i="67"/>
  <c r="E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E55" i="93"/>
  <c r="D55" i="93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 s="1"/>
  <c r="E56" i="25"/>
  <c r="F56" i="25" s="1"/>
  <c r="B56" i="25"/>
  <c r="D60" i="66"/>
  <c r="E60" i="66" s="1"/>
  <c r="F60" i="66" s="1"/>
  <c r="G59" i="66"/>
  <c r="H59" i="66"/>
  <c r="D57" i="84"/>
  <c r="E57" i="84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G56" i="91"/>
  <c r="D57" i="91"/>
  <c r="E57" i="91" s="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E57" i="81"/>
  <c r="D57" i="81"/>
  <c r="H65" i="22"/>
  <c r="B55" i="95"/>
  <c r="F55" i="95"/>
  <c r="H55" i="95" s="1"/>
  <c r="I56" i="85"/>
  <c r="H65" i="27"/>
  <c r="I64" i="34"/>
  <c r="H65" i="30"/>
  <c r="I62" i="44"/>
  <c r="G54" i="96"/>
  <c r="I54" i="96" s="1"/>
  <c r="D55" i="96"/>
  <c r="E55" i="96" s="1"/>
  <c r="H56" i="81"/>
  <c r="I56" i="81" s="1"/>
  <c r="E62" i="72"/>
  <c r="F62" i="72" s="1"/>
  <c r="G65" i="22"/>
  <c r="D58" i="76"/>
  <c r="E58" i="76" s="1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E56" i="89"/>
  <c r="D56" i="89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E56" i="92"/>
  <c r="D56" i="92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3" i="41"/>
  <c r="B67" i="71"/>
  <c r="G67" i="71"/>
  <c r="H67" i="71"/>
  <c r="B60" i="56"/>
  <c r="G60" i="56"/>
  <c r="H60" i="56"/>
  <c r="D64" i="73"/>
  <c r="E64" i="73" s="1"/>
  <c r="H63" i="73"/>
  <c r="G63" i="73"/>
  <c r="D65" i="18"/>
  <c r="G64" i="18"/>
  <c r="H64" i="18"/>
  <c r="D60" i="59"/>
  <c r="E60" i="59" s="1"/>
  <c r="I62" i="20"/>
  <c r="B56" i="26"/>
  <c r="F56" i="26"/>
  <c r="G56" i="26" s="1"/>
  <c r="B59" i="62"/>
  <c r="I55" i="26"/>
  <c r="H59" i="59"/>
  <c r="I56" i="33"/>
  <c r="B57" i="33"/>
  <c r="F57" i="33"/>
  <c r="H57" i="33" s="1"/>
  <c r="B56" i="87"/>
  <c r="F56" i="87"/>
  <c r="H56" i="87" s="1"/>
  <c r="G59" i="59"/>
  <c r="E59" i="62"/>
  <c r="F59" i="62" s="1"/>
  <c r="B63" i="20"/>
  <c r="F63" i="20"/>
  <c r="H63" i="20" s="1"/>
  <c r="B136" i="25"/>
  <c r="F136" i="25"/>
  <c r="B135" i="33"/>
  <c r="F135" i="33"/>
  <c r="H134" i="33"/>
  <c r="I134" i="33"/>
  <c r="H135" i="25"/>
  <c r="I135" i="25"/>
  <c r="G63" i="101" l="1"/>
  <c r="I63" i="101" s="1"/>
  <c r="D64" i="101"/>
  <c r="H68" i="100"/>
  <c r="F55" i="102"/>
  <c r="H55" i="102" s="1"/>
  <c r="B55" i="102"/>
  <c r="I136" i="100"/>
  <c r="H136" i="100"/>
  <c r="B137" i="100"/>
  <c r="F137" i="100"/>
  <c r="I68" i="100"/>
  <c r="D69" i="100"/>
  <c r="E69" i="100" s="1"/>
  <c r="I67" i="97"/>
  <c r="B68" i="97"/>
  <c r="D69" i="97"/>
  <c r="E69" i="97" s="1"/>
  <c r="F69" i="97" s="1"/>
  <c r="H69" i="97" s="1"/>
  <c r="G68" i="97"/>
  <c r="H68" i="97"/>
  <c r="H54" i="13"/>
  <c r="D55" i="13"/>
  <c r="G54" i="13"/>
  <c r="H60" i="65"/>
  <c r="I66" i="32"/>
  <c r="G57" i="33"/>
  <c r="I57" i="33" s="1"/>
  <c r="I65" i="99"/>
  <c r="E67" i="99"/>
  <c r="F67" i="99" s="1"/>
  <c r="B67" i="99"/>
  <c r="H66" i="99"/>
  <c r="F60" i="67"/>
  <c r="D61" i="67" s="1"/>
  <c r="E61" i="67" s="1"/>
  <c r="F61" i="67" s="1"/>
  <c r="D62" i="67" s="1"/>
  <c r="G66" i="99"/>
  <c r="F56" i="98"/>
  <c r="B56" i="98"/>
  <c r="I65" i="30"/>
  <c r="I59" i="66"/>
  <c r="G63" i="58"/>
  <c r="H63" i="58"/>
  <c r="D64" i="58"/>
  <c r="D137" i="26"/>
  <c r="B137" i="26" s="1"/>
  <c r="G136" i="26"/>
  <c r="J135" i="26"/>
  <c r="G55" i="95"/>
  <c r="I55" i="95" s="1"/>
  <c r="I55" i="89"/>
  <c r="I67" i="69"/>
  <c r="B61" i="65"/>
  <c r="G60" i="65"/>
  <c r="F61" i="65"/>
  <c r="D62" i="65" s="1"/>
  <c r="I63" i="39"/>
  <c r="I56" i="84"/>
  <c r="I58" i="82"/>
  <c r="G64" i="74"/>
  <c r="I64" i="74" s="1"/>
  <c r="B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I67" i="31" s="1"/>
  <c r="G59" i="68"/>
  <c r="I65" i="27"/>
  <c r="D56" i="95"/>
  <c r="E56" i="95" s="1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D60" i="62"/>
  <c r="H59" i="62"/>
  <c r="G59" i="62"/>
  <c r="D64" i="20"/>
  <c r="E64" i="20" s="1"/>
  <c r="D57" i="87"/>
  <c r="E57" i="87" s="1"/>
  <c r="B65" i="18"/>
  <c r="I63" i="73"/>
  <c r="D57" i="26"/>
  <c r="G63" i="20"/>
  <c r="I63" i="20" s="1"/>
  <c r="D58" i="33"/>
  <c r="E65" i="18"/>
  <c r="F65" i="18" s="1"/>
  <c r="H56" i="26"/>
  <c r="I56" i="26" s="1"/>
  <c r="F60" i="59"/>
  <c r="G60" i="59" s="1"/>
  <c r="B60" i="59"/>
  <c r="I64" i="18"/>
  <c r="F64" i="73"/>
  <c r="G64" i="73" s="1"/>
  <c r="B64" i="73"/>
  <c r="G135" i="33"/>
  <c r="D136" i="33"/>
  <c r="E136" i="33" s="1"/>
  <c r="G136" i="25"/>
  <c r="D137" i="25"/>
  <c r="E137" i="25" s="1"/>
  <c r="J135" i="25"/>
  <c r="J134" i="33"/>
  <c r="G55" i="102" l="1"/>
  <c r="I55" i="102" s="1"/>
  <c r="D56" i="102"/>
  <c r="E64" i="101"/>
  <c r="B64" i="101"/>
  <c r="F64" i="101"/>
  <c r="G64" i="101" s="1"/>
  <c r="D138" i="100"/>
  <c r="G137" i="100"/>
  <c r="B69" i="100"/>
  <c r="F69" i="100"/>
  <c r="G69" i="100"/>
  <c r="H69" i="100"/>
  <c r="G60" i="67"/>
  <c r="B69" i="97"/>
  <c r="I68" i="97"/>
  <c r="D70" i="97"/>
  <c r="E70" i="97" s="1"/>
  <c r="F70" i="97" s="1"/>
  <c r="D71" i="97" s="1"/>
  <c r="I54" i="13"/>
  <c r="G69" i="97"/>
  <c r="I69" i="97" s="1"/>
  <c r="B55" i="13"/>
  <c r="E55" i="13"/>
  <c r="F55" i="13" s="1"/>
  <c r="I60" i="65"/>
  <c r="H60" i="67"/>
  <c r="E137" i="26"/>
  <c r="F137" i="26" s="1"/>
  <c r="I63" i="58"/>
  <c r="D68" i="99"/>
  <c r="H67" i="99"/>
  <c r="G67" i="99"/>
  <c r="D57" i="98"/>
  <c r="E57" i="98" s="1"/>
  <c r="H56" i="98"/>
  <c r="I66" i="99"/>
  <c r="I63" i="46"/>
  <c r="G56" i="98"/>
  <c r="G61" i="65"/>
  <c r="E64" i="58"/>
  <c r="F64" i="58" s="1"/>
  <c r="D65" i="58" s="1"/>
  <c r="B65" i="58" s="1"/>
  <c r="B64" i="58"/>
  <c r="H66" i="24"/>
  <c r="I66" i="24" s="1"/>
  <c r="H136" i="26"/>
  <c r="I136" i="26"/>
  <c r="I59" i="68"/>
  <c r="E62" i="67"/>
  <c r="F62" i="67" s="1"/>
  <c r="B62" i="67"/>
  <c r="H61" i="65"/>
  <c r="I64" i="41"/>
  <c r="H64" i="39"/>
  <c r="I64" i="39" s="1"/>
  <c r="G56" i="94"/>
  <c r="I56" i="94" s="1"/>
  <c r="I59" i="82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/>
  <c r="D59" i="80"/>
  <c r="E59" i="80" s="1"/>
  <c r="B60" i="82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1" i="64" s="1"/>
  <c r="I68" i="29"/>
  <c r="H57" i="91"/>
  <c r="I57" i="91" s="1"/>
  <c r="I63" i="55"/>
  <c r="H55" i="93"/>
  <c r="G58" i="80"/>
  <c r="E57" i="94"/>
  <c r="D57" i="94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G56" i="89"/>
  <c r="I56" i="89" s="1"/>
  <c r="G57" i="84"/>
  <c r="I57" i="84" s="1"/>
  <c r="D58" i="84"/>
  <c r="E58" i="84" s="1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8" i="71"/>
  <c r="E69" i="3"/>
  <c r="F69" i="3" s="1"/>
  <c r="D70" i="3" s="1"/>
  <c r="B70" i="3" s="1"/>
  <c r="H58" i="76"/>
  <c r="I58" i="76" s="1"/>
  <c r="D59" i="76"/>
  <c r="E59" i="76" s="1"/>
  <c r="I63" i="44"/>
  <c r="D56" i="96"/>
  <c r="E56" i="96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/>
  <c r="B68" i="31"/>
  <c r="F68" i="31"/>
  <c r="B61" i="60"/>
  <c r="H61" i="60"/>
  <c r="G61" i="60"/>
  <c r="G56" i="92"/>
  <c r="I56" i="92" s="1"/>
  <c r="D57" i="92"/>
  <c r="E57" i="92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D66" i="18"/>
  <c r="E66" i="18" s="1"/>
  <c r="H65" i="18"/>
  <c r="G65" i="18"/>
  <c r="B58" i="33"/>
  <c r="E58" i="33"/>
  <c r="F58" i="33" s="1"/>
  <c r="I59" i="62"/>
  <c r="B57" i="87"/>
  <c r="F57" i="87"/>
  <c r="G57" i="87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E60" i="62"/>
  <c r="F60" i="62" s="1"/>
  <c r="F137" i="25"/>
  <c r="B137" i="25"/>
  <c r="B136" i="33"/>
  <c r="F136" i="33"/>
  <c r="I136" i="25"/>
  <c r="H136" i="25"/>
  <c r="I135" i="33"/>
  <c r="H135" i="33"/>
  <c r="H64" i="101" l="1"/>
  <c r="I64" i="101" s="1"/>
  <c r="D65" i="101"/>
  <c r="E56" i="102"/>
  <c r="B56" i="102"/>
  <c r="F56" i="102"/>
  <c r="G56" i="102" s="1"/>
  <c r="B138" i="100"/>
  <c r="E138" i="100"/>
  <c r="F138" i="100" s="1"/>
  <c r="I137" i="100"/>
  <c r="H137" i="100"/>
  <c r="I69" i="100"/>
  <c r="D70" i="100"/>
  <c r="E70" i="100" s="1"/>
  <c r="I60" i="67"/>
  <c r="E71" i="97"/>
  <c r="F71" i="97" s="1"/>
  <c r="G71" i="97" s="1"/>
  <c r="B71" i="97"/>
  <c r="B70" i="97"/>
  <c r="G70" i="97"/>
  <c r="H70" i="97"/>
  <c r="G55" i="13"/>
  <c r="H55" i="13"/>
  <c r="D56" i="13"/>
  <c r="I55" i="93"/>
  <c r="I61" i="65"/>
  <c r="E65" i="58"/>
  <c r="F65" i="58" s="1"/>
  <c r="D66" i="58" s="1"/>
  <c r="G64" i="58"/>
  <c r="J136" i="26"/>
  <c r="D138" i="26"/>
  <c r="G137" i="26"/>
  <c r="H64" i="58"/>
  <c r="F57" i="98"/>
  <c r="D58" i="98" s="1"/>
  <c r="B57" i="98"/>
  <c r="G65" i="46"/>
  <c r="I65" i="46" s="1"/>
  <c r="I56" i="98"/>
  <c r="I67" i="99"/>
  <c r="E68" i="99"/>
  <c r="F68" i="99" s="1"/>
  <c r="D69" i="99" s="1"/>
  <c r="B68" i="99"/>
  <c r="D63" i="67"/>
  <c r="B63" i="67" s="1"/>
  <c r="G62" i="67"/>
  <c r="H62" i="67"/>
  <c r="I61" i="67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E57" i="95"/>
  <c r="D57" i="95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D58" i="26"/>
  <c r="E58" i="26" s="1"/>
  <c r="G57" i="26"/>
  <c r="H57" i="26"/>
  <c r="D61" i="62"/>
  <c r="E61" i="62" s="1"/>
  <c r="G60" i="62"/>
  <c r="H60" i="62"/>
  <c r="I65" i="18"/>
  <c r="D59" i="33"/>
  <c r="E59" i="33" s="1"/>
  <c r="D65" i="20"/>
  <c r="G58" i="33"/>
  <c r="F66" i="18"/>
  <c r="G66" i="18" s="1"/>
  <c r="B66" i="18"/>
  <c r="D58" i="87"/>
  <c r="E58" i="87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J135" i="33"/>
  <c r="J136" i="25"/>
  <c r="G137" i="25"/>
  <c r="D138" i="25"/>
  <c r="D137" i="33"/>
  <c r="E137" i="33" s="1"/>
  <c r="G136" i="33"/>
  <c r="H56" i="102" l="1"/>
  <c r="I56" i="102" s="1"/>
  <c r="D57" i="102"/>
  <c r="E57" i="102"/>
  <c r="E65" i="101"/>
  <c r="F65" i="101" s="1"/>
  <c r="H65" i="101" s="1"/>
  <c r="B65" i="101"/>
  <c r="D139" i="100"/>
  <c r="G138" i="100"/>
  <c r="E139" i="100"/>
  <c r="B70" i="100"/>
  <c r="F70" i="100"/>
  <c r="G70" i="100" s="1"/>
  <c r="I70" i="97"/>
  <c r="H71" i="97"/>
  <c r="I71" i="97" s="1"/>
  <c r="D72" i="97"/>
  <c r="E72" i="97" s="1"/>
  <c r="E73" i="97" s="1"/>
  <c r="E56" i="13"/>
  <c r="F56" i="13" s="1"/>
  <c r="B56" i="13"/>
  <c r="I55" i="13"/>
  <c r="I64" i="58"/>
  <c r="G65" i="58"/>
  <c r="H65" i="58"/>
  <c r="H137" i="26"/>
  <c r="I137" i="26"/>
  <c r="E138" i="26"/>
  <c r="F138" i="26" s="1"/>
  <c r="B138" i="26"/>
  <c r="H57" i="98"/>
  <c r="I62" i="67"/>
  <c r="E69" i="99"/>
  <c r="F69" i="99" s="1"/>
  <c r="D70" i="99" s="1"/>
  <c r="B69" i="99"/>
  <c r="H68" i="99"/>
  <c r="E58" i="98"/>
  <c r="F58" i="98" s="1"/>
  <c r="B58" i="98"/>
  <c r="I69" i="3"/>
  <c r="G68" i="99"/>
  <c r="G57" i="98"/>
  <c r="E63" i="67"/>
  <c r="F63" i="67" s="1"/>
  <c r="D64" i="67" s="1"/>
  <c r="B64" i="67" s="1"/>
  <c r="G70" i="3"/>
  <c r="H70" i="3"/>
  <c r="I67" i="17"/>
  <c r="I58" i="86"/>
  <c r="H68" i="24"/>
  <c r="I67" i="24"/>
  <c r="G68" i="24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E57" i="93"/>
  <c r="D57" i="93"/>
  <c r="G59" i="80"/>
  <c r="D60" i="80"/>
  <c r="E60" i="80" s="1"/>
  <c r="F60" i="80" s="1"/>
  <c r="I64" i="55"/>
  <c r="H56" i="93"/>
  <c r="I56" i="93" s="1"/>
  <c r="H59" i="80"/>
  <c r="E58" i="25"/>
  <c r="F58" i="25" s="1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 s="1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B66" i="58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E66" i="58"/>
  <c r="F66" i="58" s="1"/>
  <c r="G66" i="58" s="1"/>
  <c r="I62" i="54"/>
  <c r="E70" i="69"/>
  <c r="F70" i="69" s="1"/>
  <c r="B70" i="69"/>
  <c r="D58" i="89"/>
  <c r="E58" i="89" s="1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F58" i="87"/>
  <c r="H58" i="87" s="1"/>
  <c r="B58" i="87"/>
  <c r="B71" i="3"/>
  <c r="F71" i="3"/>
  <c r="G71" i="3" s="1"/>
  <c r="B61" i="62"/>
  <c r="F61" i="62"/>
  <c r="G61" i="62" s="1"/>
  <c r="D66" i="73"/>
  <c r="D62" i="59"/>
  <c r="E62" i="59" s="1"/>
  <c r="B65" i="20"/>
  <c r="F58" i="26"/>
  <c r="H58" i="26" s="1"/>
  <c r="B58" i="26"/>
  <c r="D67" i="18"/>
  <c r="H66" i="18"/>
  <c r="I66" i="18" s="1"/>
  <c r="E65" i="20"/>
  <c r="F65" i="20" s="1"/>
  <c r="H65" i="20" s="1"/>
  <c r="B59" i="33"/>
  <c r="F59" i="33"/>
  <c r="H59" i="33" s="1"/>
  <c r="I57" i="26"/>
  <c r="B138" i="25"/>
  <c r="H136" i="33"/>
  <c r="I136" i="33"/>
  <c r="E138" i="25"/>
  <c r="F138" i="25" s="1"/>
  <c r="F137" i="33"/>
  <c r="B137" i="33"/>
  <c r="I137" i="25"/>
  <c r="H137" i="25"/>
  <c r="G65" i="101" l="1"/>
  <c r="I65" i="101" s="1"/>
  <c r="D66" i="101"/>
  <c r="H70" i="100"/>
  <c r="I70" i="100" s="1"/>
  <c r="B57" i="102"/>
  <c r="F57" i="102"/>
  <c r="H57" i="102" s="1"/>
  <c r="I138" i="100"/>
  <c r="H138" i="100"/>
  <c r="F139" i="100"/>
  <c r="B139" i="100"/>
  <c r="D71" i="100"/>
  <c r="E71" i="100" s="1"/>
  <c r="B72" i="97"/>
  <c r="F72" i="97"/>
  <c r="H72" i="97" s="1"/>
  <c r="G56" i="13"/>
  <c r="D57" i="13"/>
  <c r="H56" i="13"/>
  <c r="I65" i="58"/>
  <c r="J137" i="26"/>
  <c r="I57" i="98"/>
  <c r="E64" i="67"/>
  <c r="F64" i="67" s="1"/>
  <c r="D139" i="26"/>
  <c r="B139" i="26" s="1"/>
  <c r="G138" i="26"/>
  <c r="H69" i="99"/>
  <c r="I68" i="99"/>
  <c r="E69" i="32"/>
  <c r="F69" i="32" s="1"/>
  <c r="D70" i="32" s="1"/>
  <c r="E70" i="32" s="1"/>
  <c r="F70" i="32" s="1"/>
  <c r="D71" i="32" s="1"/>
  <c r="H63" i="67"/>
  <c r="G69" i="99"/>
  <c r="G63" i="67"/>
  <c r="I70" i="3"/>
  <c r="D59" i="98"/>
  <c r="G58" i="98"/>
  <c r="H58" i="98"/>
  <c r="G58" i="26"/>
  <c r="I58" i="26" s="1"/>
  <c r="I68" i="24"/>
  <c r="E70" i="99"/>
  <c r="F70" i="99" s="1"/>
  <c r="D71" i="99" s="1"/>
  <c r="B70" i="99"/>
  <c r="I66" i="19"/>
  <c r="I57" i="94"/>
  <c r="I59" i="86"/>
  <c r="I67" i="27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D67" i="58"/>
  <c r="E67" i="58" s="1"/>
  <c r="F67" i="58" s="1"/>
  <c r="G63" i="65"/>
  <c r="I62" i="68"/>
  <c r="H66" i="58"/>
  <c r="I66" i="58" s="1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B66" i="73"/>
  <c r="D62" i="62"/>
  <c r="E62" i="62" s="1"/>
  <c r="D72" i="3"/>
  <c r="E72" i="3" s="1"/>
  <c r="E73" i="3" s="1"/>
  <c r="D59" i="87"/>
  <c r="E59" i="87" s="1"/>
  <c r="D60" i="33"/>
  <c r="E60" i="33" s="1"/>
  <c r="E66" i="73"/>
  <c r="F66" i="73" s="1"/>
  <c r="H66" i="73" s="1"/>
  <c r="B67" i="18"/>
  <c r="D66" i="20"/>
  <c r="E66" i="20" s="1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J137" i="25"/>
  <c r="D139" i="25"/>
  <c r="G138" i="25"/>
  <c r="J136" i="33"/>
  <c r="G137" i="33"/>
  <c r="D138" i="33"/>
  <c r="G57" i="102" l="1"/>
  <c r="I57" i="102" s="1"/>
  <c r="D58" i="102"/>
  <c r="E58" i="102"/>
  <c r="E66" i="101"/>
  <c r="F66" i="101" s="1"/>
  <c r="B66" i="101"/>
  <c r="D140" i="100"/>
  <c r="E140" i="100" s="1"/>
  <c r="G139" i="100"/>
  <c r="B71" i="100"/>
  <c r="F71" i="100"/>
  <c r="G71" i="100" s="1"/>
  <c r="G72" i="97"/>
  <c r="G73" i="97" s="1"/>
  <c r="I56" i="13"/>
  <c r="H73" i="97"/>
  <c r="E57" i="13"/>
  <c r="F57" i="13" s="1"/>
  <c r="B57" i="13"/>
  <c r="G69" i="32"/>
  <c r="H69" i="32"/>
  <c r="I63" i="67"/>
  <c r="H70" i="23"/>
  <c r="I70" i="23" s="1"/>
  <c r="D71" i="23"/>
  <c r="E71" i="23" s="1"/>
  <c r="I69" i="99"/>
  <c r="B64" i="66"/>
  <c r="D68" i="19"/>
  <c r="E68" i="19" s="1"/>
  <c r="G64" i="67"/>
  <c r="D65" i="67"/>
  <c r="H64" i="67"/>
  <c r="I58" i="98"/>
  <c r="E139" i="26"/>
  <c r="F139" i="26" s="1"/>
  <c r="H138" i="26"/>
  <c r="I138" i="26"/>
  <c r="I62" i="63"/>
  <c r="E71" i="99"/>
  <c r="F71" i="99" s="1"/>
  <c r="D72" i="99" s="1"/>
  <c r="B71" i="99"/>
  <c r="H70" i="99"/>
  <c r="G70" i="99"/>
  <c r="E59" i="98"/>
  <c r="F59" i="98" s="1"/>
  <c r="D60" i="98" s="1"/>
  <c r="B59" i="98"/>
  <c r="I63" i="56"/>
  <c r="I69" i="24"/>
  <c r="I58" i="94"/>
  <c r="H57" i="93"/>
  <c r="I57" i="93" s="1"/>
  <c r="D67" i="72"/>
  <c r="E67" i="72" s="1"/>
  <c r="F67" i="72" s="1"/>
  <c r="D68" i="72" s="1"/>
  <c r="B68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H63" i="66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D68" i="58"/>
  <c r="B68" i="58" s="1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E71" i="32"/>
  <c r="F71" i="32" s="1"/>
  <c r="B71" i="32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B70" i="32"/>
  <c r="G70" i="32"/>
  <c r="H70" i="32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E65" i="66"/>
  <c r="F65" i="66" s="1"/>
  <c r="B67" i="58"/>
  <c r="G67" i="58"/>
  <c r="H67" i="58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D68" i="18"/>
  <c r="E68" i="18" s="1"/>
  <c r="F72" i="3"/>
  <c r="H72" i="3" s="1"/>
  <c r="B72" i="3"/>
  <c r="D63" i="59"/>
  <c r="E63" i="59" s="1"/>
  <c r="H62" i="59"/>
  <c r="F60" i="33"/>
  <c r="H60" i="33" s="1"/>
  <c r="B60" i="33"/>
  <c r="B59" i="87"/>
  <c r="F59" i="87"/>
  <c r="H59" i="87" s="1"/>
  <c r="F62" i="62"/>
  <c r="G62" i="62" s="1"/>
  <c r="B62" i="62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B138" i="33"/>
  <c r="B139" i="25"/>
  <c r="H137" i="33"/>
  <c r="I137" i="33"/>
  <c r="E139" i="25"/>
  <c r="F139" i="25" s="1"/>
  <c r="E138" i="33"/>
  <c r="F138" i="33" s="1"/>
  <c r="I138" i="25"/>
  <c r="H138" i="25"/>
  <c r="H71" i="100" l="1"/>
  <c r="D67" i="101"/>
  <c r="G66" i="101"/>
  <c r="H66" i="101"/>
  <c r="I66" i="101" s="1"/>
  <c r="I71" i="100"/>
  <c r="F58" i="102"/>
  <c r="B58" i="102"/>
  <c r="H58" i="102"/>
  <c r="H139" i="100"/>
  <c r="I139" i="100"/>
  <c r="F140" i="100"/>
  <c r="B140" i="100"/>
  <c r="D72" i="100"/>
  <c r="E72" i="100" s="1"/>
  <c r="E73" i="100" s="1"/>
  <c r="I72" i="97"/>
  <c r="I73" i="97" s="1"/>
  <c r="F71" i="23"/>
  <c r="G71" i="23" s="1"/>
  <c r="D58" i="13"/>
  <c r="G57" i="13"/>
  <c r="H57" i="13"/>
  <c r="I63" i="66"/>
  <c r="I69" i="32"/>
  <c r="F68" i="19"/>
  <c r="D69" i="19" s="1"/>
  <c r="B69" i="19" s="1"/>
  <c r="B67" i="72"/>
  <c r="B68" i="19"/>
  <c r="B71" i="23"/>
  <c r="J138" i="26"/>
  <c r="I64" i="67"/>
  <c r="B65" i="67"/>
  <c r="E65" i="67"/>
  <c r="F65" i="67" s="1"/>
  <c r="D140" i="26"/>
  <c r="G139" i="26"/>
  <c r="F60" i="25"/>
  <c r="H60" i="25" s="1"/>
  <c r="H59" i="98"/>
  <c r="F72" i="29"/>
  <c r="H72" i="29" s="1"/>
  <c r="B60" i="25"/>
  <c r="G59" i="98"/>
  <c r="I64" i="66"/>
  <c r="I70" i="99"/>
  <c r="E72" i="99"/>
  <c r="E73" i="99" s="1"/>
  <c r="B72" i="99"/>
  <c r="E60" i="98"/>
  <c r="F60" i="98" s="1"/>
  <c r="D61" i="98" s="1"/>
  <c r="B60" i="98"/>
  <c r="H71" i="99"/>
  <c r="G59" i="25"/>
  <c r="G71" i="99"/>
  <c r="I59" i="91"/>
  <c r="I61" i="86"/>
  <c r="I71" i="29"/>
  <c r="I60" i="90"/>
  <c r="I60" i="86"/>
  <c r="I59" i="84"/>
  <c r="I61" i="76"/>
  <c r="E68" i="72"/>
  <c r="F68" i="72" s="1"/>
  <c r="G68" i="72" s="1"/>
  <c r="G67" i="72"/>
  <c r="H67" i="72"/>
  <c r="I63" i="61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71" i="32"/>
  <c r="G71" i="32"/>
  <c r="H58" i="95"/>
  <c r="D59" i="95"/>
  <c r="G58" i="95"/>
  <c r="B69" i="22"/>
  <c r="H59" i="26"/>
  <c r="I59" i="26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I63" i="68"/>
  <c r="E68" i="58"/>
  <c r="F68" i="58" s="1"/>
  <c r="G68" i="58" s="1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58"/>
  <c r="I67" i="43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70" i="32"/>
  <c r="I67" i="41"/>
  <c r="E61" i="79"/>
  <c r="F61" i="79" s="1"/>
  <c r="D72" i="32"/>
  <c r="E72" i="32" s="1"/>
  <c r="E73" i="32" s="1"/>
  <c r="F72" i="28"/>
  <c r="I60" i="88"/>
  <c r="E64" i="64"/>
  <c r="F64" i="64" s="1"/>
  <c r="B65" i="56"/>
  <c r="F65" i="56"/>
  <c r="H65" i="56" s="1"/>
  <c r="B64" i="68"/>
  <c r="F64" i="68"/>
  <c r="H73" i="3"/>
  <c r="G66" i="20"/>
  <c r="I66" i="20" s="1"/>
  <c r="D60" i="26"/>
  <c r="E60" i="26" s="1"/>
  <c r="G60" i="33"/>
  <c r="I60" i="33" s="1"/>
  <c r="I62" i="59"/>
  <c r="B63" i="59"/>
  <c r="F63" i="59"/>
  <c r="G63" i="59" s="1"/>
  <c r="D60" i="87"/>
  <c r="D67" i="20"/>
  <c r="E67" i="20" s="1"/>
  <c r="D61" i="33"/>
  <c r="F67" i="73"/>
  <c r="H67" i="73" s="1"/>
  <c r="B67" i="73"/>
  <c r="D63" i="62"/>
  <c r="E63" i="62" s="1"/>
  <c r="B68" i="18"/>
  <c r="F68" i="18"/>
  <c r="H68" i="18" s="1"/>
  <c r="J138" i="25"/>
  <c r="G139" i="25"/>
  <c r="D140" i="25"/>
  <c r="E140" i="25" s="1"/>
  <c r="D139" i="33"/>
  <c r="G138" i="33"/>
  <c r="J137" i="33"/>
  <c r="G58" i="102" l="1"/>
  <c r="I58" i="102" s="1"/>
  <c r="D59" i="102"/>
  <c r="E67" i="101"/>
  <c r="F67" i="101"/>
  <c r="H67" i="101" s="1"/>
  <c r="B67" i="101"/>
  <c r="D141" i="100"/>
  <c r="G140" i="100"/>
  <c r="B72" i="100"/>
  <c r="F72" i="100"/>
  <c r="G72" i="100"/>
  <c r="G73" i="100" s="1"/>
  <c r="H72" i="100"/>
  <c r="H71" i="23"/>
  <c r="I71" i="23" s="1"/>
  <c r="I59" i="25"/>
  <c r="D72" i="23"/>
  <c r="B72" i="23" s="1"/>
  <c r="E69" i="19"/>
  <c r="F69" i="19" s="1"/>
  <c r="G69" i="19" s="1"/>
  <c r="H68" i="19"/>
  <c r="I57" i="13"/>
  <c r="E58" i="13"/>
  <c r="F58" i="13" s="1"/>
  <c r="B58" i="13"/>
  <c r="G68" i="19"/>
  <c r="D69" i="72"/>
  <c r="B69" i="72" s="1"/>
  <c r="G72" i="29"/>
  <c r="G73" i="29" s="1"/>
  <c r="H68" i="72"/>
  <c r="I68" i="72" s="1"/>
  <c r="G60" i="25"/>
  <c r="I60" i="25" s="1"/>
  <c r="D61" i="25"/>
  <c r="E61" i="25" s="1"/>
  <c r="I59" i="98"/>
  <c r="G65" i="67"/>
  <c r="H65" i="67"/>
  <c r="D66" i="67"/>
  <c r="H139" i="26"/>
  <c r="I139" i="26"/>
  <c r="E140" i="26"/>
  <c r="F140" i="26" s="1"/>
  <c r="B140" i="26"/>
  <c r="I71" i="99"/>
  <c r="F72" i="99"/>
  <c r="G72" i="99" s="1"/>
  <c r="G73" i="99" s="1"/>
  <c r="E61" i="98"/>
  <c r="F61" i="98" s="1"/>
  <c r="B61" i="98"/>
  <c r="H60" i="98"/>
  <c r="G60" i="98"/>
  <c r="I67" i="44"/>
  <c r="I67" i="72"/>
  <c r="I62" i="86"/>
  <c r="I63" i="82"/>
  <c r="I70" i="31"/>
  <c r="E68" i="44"/>
  <c r="F68" i="44" s="1"/>
  <c r="G68" i="44" s="1"/>
  <c r="H67" i="39"/>
  <c r="I67" i="39" s="1"/>
  <c r="I58" i="93"/>
  <c r="D60" i="93"/>
  <c r="B60" i="93" s="1"/>
  <c r="H59" i="93"/>
  <c r="I59" i="93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B62" i="80"/>
  <c r="F62" i="80"/>
  <c r="G62" i="80" s="1"/>
  <c r="E60" i="94"/>
  <c r="F60" i="94" s="1"/>
  <c r="B60" i="94"/>
  <c r="D61" i="91"/>
  <c r="E61" i="91" s="1"/>
  <c r="F61" i="91" s="1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D69" i="58"/>
  <c r="E69" i="58" s="1"/>
  <c r="H68" i="58"/>
  <c r="I68" i="58" s="1"/>
  <c r="E59" i="95"/>
  <c r="F59" i="95" s="1"/>
  <c r="B59" i="95"/>
  <c r="G58" i="96"/>
  <c r="I58" i="96" s="1"/>
  <c r="D59" i="96"/>
  <c r="E59" i="96" s="1"/>
  <c r="F59" i="96" s="1"/>
  <c r="G62" i="76"/>
  <c r="H69" i="22"/>
  <c r="I71" i="3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H69" i="19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E69" i="41"/>
  <c r="F69" i="41" s="1"/>
  <c r="G61" i="79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64" i="59"/>
  <c r="E64" i="59" s="1"/>
  <c r="D68" i="73"/>
  <c r="E68" i="73" s="1"/>
  <c r="B60" i="87"/>
  <c r="D69" i="18"/>
  <c r="E69" i="18" s="1"/>
  <c r="G67" i="73"/>
  <c r="I67" i="73" s="1"/>
  <c r="B61" i="33"/>
  <c r="H63" i="59"/>
  <c r="I63" i="59" s="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H73" i="29"/>
  <c r="B60" i="26"/>
  <c r="F60" i="26"/>
  <c r="H60" i="26" s="1"/>
  <c r="B139" i="33"/>
  <c r="I138" i="33"/>
  <c r="H138" i="33"/>
  <c r="B140" i="25"/>
  <c r="F140" i="25"/>
  <c r="E139" i="33"/>
  <c r="F139" i="33" s="1"/>
  <c r="I139" i="25"/>
  <c r="H139" i="25"/>
  <c r="G67" i="101" l="1"/>
  <c r="I67" i="101" s="1"/>
  <c r="D68" i="101"/>
  <c r="E59" i="102"/>
  <c r="B59" i="102"/>
  <c r="F59" i="102"/>
  <c r="H59" i="102" s="1"/>
  <c r="H140" i="100"/>
  <c r="I140" i="100"/>
  <c r="B141" i="100"/>
  <c r="E141" i="100"/>
  <c r="F141" i="100" s="1"/>
  <c r="I72" i="100"/>
  <c r="I73" i="100" s="1"/>
  <c r="H73" i="100"/>
  <c r="E72" i="23"/>
  <c r="E73" i="23" s="1"/>
  <c r="D70" i="19"/>
  <c r="E70" i="19" s="1"/>
  <c r="I68" i="19"/>
  <c r="E69" i="72"/>
  <c r="F69" i="72" s="1"/>
  <c r="G69" i="72" s="1"/>
  <c r="G58" i="13"/>
  <c r="D59" i="13"/>
  <c r="B59" i="13" s="1"/>
  <c r="H58" i="13"/>
  <c r="H68" i="44"/>
  <c r="I68" i="44" s="1"/>
  <c r="I72" i="29"/>
  <c r="I73" i="29" s="1"/>
  <c r="F61" i="25"/>
  <c r="G61" i="25" s="1"/>
  <c r="B61" i="25"/>
  <c r="I65" i="67"/>
  <c r="E66" i="67"/>
  <c r="F66" i="67" s="1"/>
  <c r="B66" i="67"/>
  <c r="D69" i="44"/>
  <c r="E69" i="44" s="1"/>
  <c r="F69" i="44" s="1"/>
  <c r="G69" i="44" s="1"/>
  <c r="G140" i="26"/>
  <c r="D141" i="26"/>
  <c r="J139" i="26"/>
  <c r="D62" i="98"/>
  <c r="G61" i="98"/>
  <c r="H72" i="99"/>
  <c r="H73" i="99" s="1"/>
  <c r="I60" i="98"/>
  <c r="H61" i="98"/>
  <c r="E60" i="93"/>
  <c r="F60" i="93" s="1"/>
  <c r="H60" i="93" s="1"/>
  <c r="D72" i="31"/>
  <c r="E72" i="31" s="1"/>
  <c r="E73" i="31" s="1"/>
  <c r="H71" i="31"/>
  <c r="I71" i="31" s="1"/>
  <c r="I64" i="63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B69" i="58"/>
  <c r="F69" i="58"/>
  <c r="G69" i="58" s="1"/>
  <c r="I60" i="81"/>
  <c r="E61" i="81"/>
  <c r="F61" i="81" s="1"/>
  <c r="G61" i="81" s="1"/>
  <c r="B61" i="81"/>
  <c r="B64" i="86"/>
  <c r="H64" i="86"/>
  <c r="G64" i="86"/>
  <c r="I61" i="79"/>
  <c r="I65" i="5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G71" i="30"/>
  <c r="B66" i="56"/>
  <c r="G66" i="56"/>
  <c r="H66" i="56"/>
  <c r="E60" i="92"/>
  <c r="F60" i="92" s="1"/>
  <c r="H60" i="92" s="1"/>
  <c r="I69" i="19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E66" i="54"/>
  <c r="F66" i="54" s="1"/>
  <c r="B65" i="68"/>
  <c r="G65" i="68"/>
  <c r="H65" i="68"/>
  <c r="E65" i="64"/>
  <c r="F65" i="64" s="1"/>
  <c r="E67" i="60"/>
  <c r="F67" i="60" s="1"/>
  <c r="H67" i="60" s="1"/>
  <c r="B67" i="60"/>
  <c r="D62" i="33"/>
  <c r="H61" i="33"/>
  <c r="G61" i="33"/>
  <c r="D61" i="87"/>
  <c r="G60" i="87"/>
  <c r="H60" i="87"/>
  <c r="D68" i="20"/>
  <c r="E68" i="20" s="1"/>
  <c r="D64" i="62"/>
  <c r="E64" i="62" s="1"/>
  <c r="F69" i="18"/>
  <c r="H69" i="18" s="1"/>
  <c r="B69" i="18"/>
  <c r="B68" i="73"/>
  <c r="F68" i="73"/>
  <c r="H68" i="73" s="1"/>
  <c r="D61" i="26"/>
  <c r="E61" i="26" s="1"/>
  <c r="H67" i="20"/>
  <c r="I67" i="20" s="1"/>
  <c r="H63" i="62"/>
  <c r="I63" i="62" s="1"/>
  <c r="B64" i="59"/>
  <c r="F64" i="59"/>
  <c r="G64" i="59" s="1"/>
  <c r="D140" i="33"/>
  <c r="E140" i="33" s="1"/>
  <c r="G139" i="33"/>
  <c r="J139" i="25"/>
  <c r="G140" i="25"/>
  <c r="D141" i="25"/>
  <c r="E141" i="25" s="1"/>
  <c r="J138" i="33"/>
  <c r="G59" i="102" l="1"/>
  <c r="D60" i="102"/>
  <c r="I59" i="102"/>
  <c r="E68" i="101"/>
  <c r="F68" i="101"/>
  <c r="D69" i="101" s="1"/>
  <c r="B68" i="101"/>
  <c r="G141" i="100"/>
  <c r="D142" i="100"/>
  <c r="F72" i="23"/>
  <c r="H72" i="23" s="1"/>
  <c r="B70" i="19"/>
  <c r="F70" i="19"/>
  <c r="G70" i="19" s="1"/>
  <c r="H69" i="72"/>
  <c r="I69" i="72" s="1"/>
  <c r="D70" i="72"/>
  <c r="B70" i="72" s="1"/>
  <c r="I58" i="13"/>
  <c r="E59" i="13"/>
  <c r="F59" i="13" s="1"/>
  <c r="D62" i="25"/>
  <c r="E62" i="25" s="1"/>
  <c r="H61" i="25"/>
  <c r="I61" i="25" s="1"/>
  <c r="F72" i="31"/>
  <c r="H72" i="31" s="1"/>
  <c r="H73" i="31" s="1"/>
  <c r="G60" i="93"/>
  <c r="I60" i="93" s="1"/>
  <c r="I61" i="98"/>
  <c r="G72" i="69"/>
  <c r="G73" i="69" s="1"/>
  <c r="I66" i="45"/>
  <c r="B72" i="31"/>
  <c r="I72" i="99"/>
  <c r="I73" i="99" s="1"/>
  <c r="B69" i="44"/>
  <c r="I64" i="75"/>
  <c r="D61" i="93"/>
  <c r="E61" i="93" s="1"/>
  <c r="F61" i="93" s="1"/>
  <c r="D62" i="93" s="1"/>
  <c r="E62" i="93" s="1"/>
  <c r="G66" i="67"/>
  <c r="D67" i="67"/>
  <c r="E62" i="98"/>
  <c r="F62" i="98" s="1"/>
  <c r="B62" i="98"/>
  <c r="H66" i="67"/>
  <c r="E141" i="26"/>
  <c r="F141" i="26" s="1"/>
  <c r="B141" i="26"/>
  <c r="H140" i="26"/>
  <c r="I140" i="26"/>
  <c r="I66" i="53"/>
  <c r="I69" i="46"/>
  <c r="D68" i="66"/>
  <c r="B68" i="66" s="1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I62" i="90"/>
  <c r="E71" i="42"/>
  <c r="F71" i="42" s="1"/>
  <c r="B71" i="42"/>
  <c r="H73" i="71"/>
  <c r="I72" i="71"/>
  <c r="I73" i="71" s="1"/>
  <c r="E70" i="34"/>
  <c r="F70" i="34" s="1"/>
  <c r="B70" i="34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H69" i="58"/>
  <c r="I69" i="58" s="1"/>
  <c r="D70" i="58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G70" i="74"/>
  <c r="D71" i="74"/>
  <c r="E71" i="74" s="1"/>
  <c r="D67" i="54"/>
  <c r="D63" i="79"/>
  <c r="E63" i="79" s="1"/>
  <c r="B63" i="88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I60" i="87"/>
  <c r="D68" i="60"/>
  <c r="E68" i="60" s="1"/>
  <c r="F68" i="60" s="1"/>
  <c r="D69" i="60" s="1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D69" i="73"/>
  <c r="E69" i="73" s="1"/>
  <c r="D70" i="18"/>
  <c r="E70" i="18" s="1"/>
  <c r="F68" i="20"/>
  <c r="H68" i="20" s="1"/>
  <c r="B68" i="20"/>
  <c r="I61" i="33"/>
  <c r="B61" i="26"/>
  <c r="F61" i="26"/>
  <c r="H61" i="26" s="1"/>
  <c r="B61" i="87"/>
  <c r="B62" i="33"/>
  <c r="D65" i="59"/>
  <c r="E65" i="59" s="1"/>
  <c r="G68" i="73"/>
  <c r="I68" i="73" s="1"/>
  <c r="F64" i="62"/>
  <c r="G64" i="62" s="1"/>
  <c r="B64" i="62"/>
  <c r="E61" i="87"/>
  <c r="F61" i="87" s="1"/>
  <c r="E62" i="33"/>
  <c r="F62" i="33" s="1"/>
  <c r="H62" i="33" s="1"/>
  <c r="H139" i="33"/>
  <c r="I139" i="33"/>
  <c r="F141" i="25"/>
  <c r="B141" i="25"/>
  <c r="B140" i="33"/>
  <c r="F140" i="33"/>
  <c r="I140" i="25"/>
  <c r="H140" i="25"/>
  <c r="G68" i="101" l="1"/>
  <c r="E69" i="101"/>
  <c r="F69" i="101"/>
  <c r="B69" i="101"/>
  <c r="H69" i="101"/>
  <c r="H68" i="101"/>
  <c r="I68" i="101" s="1"/>
  <c r="E60" i="102"/>
  <c r="F60" i="102"/>
  <c r="B60" i="102"/>
  <c r="B142" i="100"/>
  <c r="E142" i="100"/>
  <c r="F142" i="100" s="1"/>
  <c r="I141" i="100"/>
  <c r="H141" i="100"/>
  <c r="G72" i="23"/>
  <c r="G73" i="23" s="1"/>
  <c r="H70" i="19"/>
  <c r="I70" i="19" s="1"/>
  <c r="D71" i="19"/>
  <c r="E71" i="19" s="1"/>
  <c r="F71" i="19" s="1"/>
  <c r="E70" i="72"/>
  <c r="F70" i="72" s="1"/>
  <c r="G70" i="72" s="1"/>
  <c r="G59" i="13"/>
  <c r="D60" i="13"/>
  <c r="H59" i="13"/>
  <c r="B68" i="53"/>
  <c r="F62" i="25"/>
  <c r="H62" i="25" s="1"/>
  <c r="B62" i="25"/>
  <c r="G72" i="31"/>
  <c r="G73" i="31" s="1"/>
  <c r="I66" i="67"/>
  <c r="G72" i="30"/>
  <c r="G73" i="30" s="1"/>
  <c r="B61" i="93"/>
  <c r="E68" i="66"/>
  <c r="F68" i="66" s="1"/>
  <c r="G68" i="66" s="1"/>
  <c r="I72" i="69"/>
  <c r="I73" i="69" s="1"/>
  <c r="H61" i="93"/>
  <c r="G61" i="93"/>
  <c r="D63" i="98"/>
  <c r="B63" i="98" s="1"/>
  <c r="H62" i="98"/>
  <c r="G62" i="98"/>
  <c r="E67" i="67"/>
  <c r="F67" i="67" s="1"/>
  <c r="B67" i="67"/>
  <c r="J140" i="26"/>
  <c r="D142" i="26"/>
  <c r="G141" i="26"/>
  <c r="I70" i="74"/>
  <c r="F68" i="53"/>
  <c r="H68" i="53" s="1"/>
  <c r="I67" i="53"/>
  <c r="G67" i="45"/>
  <c r="I67" i="45" s="1"/>
  <c r="F72" i="24"/>
  <c r="H72" i="24" s="1"/>
  <c r="H73" i="24" s="1"/>
  <c r="I65" i="75"/>
  <c r="G63" i="80"/>
  <c r="I63" i="80" s="1"/>
  <c r="E67" i="65"/>
  <c r="F67" i="65" s="1"/>
  <c r="G67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E70" i="58"/>
  <c r="F70" i="58" s="1"/>
  <c r="B70" i="58"/>
  <c r="B64" i="76"/>
  <c r="I60" i="96"/>
  <c r="E64" i="76"/>
  <c r="F64" i="76" s="1"/>
  <c r="I65" i="64"/>
  <c r="E68" i="68"/>
  <c r="F68" i="68" s="1"/>
  <c r="H68" i="68" s="1"/>
  <c r="I66" i="63"/>
  <c r="H64" i="77"/>
  <c r="D71" i="43"/>
  <c r="E71" i="43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B70" i="21"/>
  <c r="H70" i="21"/>
  <c r="G70" i="21"/>
  <c r="I66" i="68"/>
  <c r="E66" i="64"/>
  <c r="F66" i="64" s="1"/>
  <c r="J139" i="33"/>
  <c r="D62" i="87"/>
  <c r="E62" i="87" s="1"/>
  <c r="H61" i="87"/>
  <c r="G61" i="87"/>
  <c r="D65" i="62"/>
  <c r="E65" i="62" s="1"/>
  <c r="B65" i="59"/>
  <c r="F65" i="59"/>
  <c r="H65" i="59" s="1"/>
  <c r="D63" i="33"/>
  <c r="H73" i="23"/>
  <c r="D62" i="26"/>
  <c r="E62" i="26" s="1"/>
  <c r="B70" i="18"/>
  <c r="F70" i="18"/>
  <c r="H64" i="62"/>
  <c r="I64" i="62" s="1"/>
  <c r="D69" i="20"/>
  <c r="E69" i="20" s="1"/>
  <c r="G62" i="33"/>
  <c r="I62" i="33" s="1"/>
  <c r="G61" i="26"/>
  <c r="I61" i="26" s="1"/>
  <c r="G68" i="20"/>
  <c r="I68" i="20" s="1"/>
  <c r="B69" i="73"/>
  <c r="F69" i="73"/>
  <c r="G69" i="73" s="1"/>
  <c r="J140" i="25"/>
  <c r="G141" i="25"/>
  <c r="D142" i="25"/>
  <c r="E142" i="25" s="1"/>
  <c r="G140" i="33"/>
  <c r="D141" i="33"/>
  <c r="E141" i="33" s="1"/>
  <c r="G60" i="102" l="1"/>
  <c r="D61" i="102"/>
  <c r="G69" i="101"/>
  <c r="I69" i="101" s="1"/>
  <c r="D70" i="101"/>
  <c r="H60" i="102"/>
  <c r="D143" i="100"/>
  <c r="E143" i="100" s="1"/>
  <c r="G142" i="100"/>
  <c r="I72" i="23"/>
  <c r="I73" i="23" s="1"/>
  <c r="B71" i="19"/>
  <c r="G62" i="25"/>
  <c r="I62" i="25" s="1"/>
  <c r="D71" i="72"/>
  <c r="H70" i="72"/>
  <c r="I70" i="72" s="1"/>
  <c r="I59" i="13"/>
  <c r="E60" i="13"/>
  <c r="F60" i="13" s="1"/>
  <c r="B60" i="13"/>
  <c r="D63" i="25"/>
  <c r="B63" i="25" s="1"/>
  <c r="D68" i="65"/>
  <c r="E68" i="65" s="1"/>
  <c r="F68" i="65" s="1"/>
  <c r="I72" i="30"/>
  <c r="I73" i="30" s="1"/>
  <c r="I72" i="31"/>
  <c r="I73" i="31" s="1"/>
  <c r="H68" i="66"/>
  <c r="I68" i="66" s="1"/>
  <c r="D69" i="66"/>
  <c r="E69" i="66" s="1"/>
  <c r="G68" i="68"/>
  <c r="I68" i="68" s="1"/>
  <c r="I61" i="93"/>
  <c r="H67" i="65"/>
  <c r="I67" i="65" s="1"/>
  <c r="H72" i="17"/>
  <c r="I72" i="17" s="1"/>
  <c r="I73" i="17" s="1"/>
  <c r="E63" i="98"/>
  <c r="F63" i="98" s="1"/>
  <c r="I62" i="98"/>
  <c r="H67" i="67"/>
  <c r="D68" i="67"/>
  <c r="B68" i="67" s="1"/>
  <c r="D69" i="68"/>
  <c r="B69" i="68" s="1"/>
  <c r="G67" i="67"/>
  <c r="H141" i="26"/>
  <c r="I141" i="26"/>
  <c r="B142" i="26"/>
  <c r="E142" i="26"/>
  <c r="F142" i="26" s="1"/>
  <c r="G72" i="24"/>
  <c r="G73" i="24" s="1"/>
  <c r="G68" i="53"/>
  <c r="I68" i="53" s="1"/>
  <c r="D69" i="53"/>
  <c r="E69" i="53" s="1"/>
  <c r="I63" i="84"/>
  <c r="I66" i="65"/>
  <c r="G65" i="59"/>
  <c r="I65" i="59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H70" i="58"/>
  <c r="D71" i="58"/>
  <c r="G70" i="58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D71" i="18"/>
  <c r="E71" i="18" s="1"/>
  <c r="B63" i="33"/>
  <c r="H69" i="73"/>
  <c r="I69" i="73" s="1"/>
  <c r="H70" i="18"/>
  <c r="F65" i="62"/>
  <c r="G65" i="62" s="1"/>
  <c r="B65" i="62"/>
  <c r="I61" i="87"/>
  <c r="F69" i="20"/>
  <c r="H69" i="20" s="1"/>
  <c r="B69" i="20"/>
  <c r="D66" i="59"/>
  <c r="D70" i="73"/>
  <c r="G70" i="18"/>
  <c r="B62" i="26"/>
  <c r="F62" i="26"/>
  <c r="H62" i="26" s="1"/>
  <c r="E63" i="33"/>
  <c r="F63" i="33" s="1"/>
  <c r="F62" i="87"/>
  <c r="B62" i="87"/>
  <c r="F142" i="25"/>
  <c r="B142" i="25"/>
  <c r="F141" i="33"/>
  <c r="B141" i="33"/>
  <c r="H141" i="25"/>
  <c r="I141" i="25"/>
  <c r="H140" i="33"/>
  <c r="I140" i="33"/>
  <c r="I60" i="102" l="1"/>
  <c r="E70" i="101"/>
  <c r="B70" i="101"/>
  <c r="F70" i="101"/>
  <c r="H70" i="101" s="1"/>
  <c r="E61" i="102"/>
  <c r="F61" i="102" s="1"/>
  <c r="B61" i="102"/>
  <c r="H142" i="100"/>
  <c r="I142" i="100"/>
  <c r="B143" i="100"/>
  <c r="F143" i="100"/>
  <c r="B68" i="65"/>
  <c r="B71" i="72"/>
  <c r="E71" i="72"/>
  <c r="F71" i="72" s="1"/>
  <c r="E63" i="25"/>
  <c r="F63" i="25" s="1"/>
  <c r="H63" i="25" s="1"/>
  <c r="I62" i="81"/>
  <c r="H60" i="13"/>
  <c r="D61" i="13"/>
  <c r="B61" i="13" s="1"/>
  <c r="G60" i="13"/>
  <c r="B69" i="53"/>
  <c r="B69" i="66"/>
  <c r="F69" i="66"/>
  <c r="D70" i="66" s="1"/>
  <c r="E70" i="66" s="1"/>
  <c r="F69" i="53"/>
  <c r="H69" i="53" s="1"/>
  <c r="H73" i="17"/>
  <c r="E69" i="68"/>
  <c r="F69" i="68" s="1"/>
  <c r="G69" i="68" s="1"/>
  <c r="I72" i="24"/>
  <c r="I73" i="24" s="1"/>
  <c r="E68" i="67"/>
  <c r="F68" i="67" s="1"/>
  <c r="G68" i="67" s="1"/>
  <c r="I67" i="67"/>
  <c r="J141" i="26"/>
  <c r="D64" i="98"/>
  <c r="G63" i="98"/>
  <c r="H63" i="98"/>
  <c r="G142" i="26"/>
  <c r="D143" i="26"/>
  <c r="I69" i="39"/>
  <c r="I63" i="79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I70" i="58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1" i="21"/>
  <c r="H71" i="41"/>
  <c r="D62" i="95"/>
  <c r="E62" i="95" s="1"/>
  <c r="D67" i="86"/>
  <c r="G66" i="86"/>
  <c r="H66" i="86"/>
  <c r="B65" i="76"/>
  <c r="E71" i="58"/>
  <c r="F71" i="58" s="1"/>
  <c r="B71" i="58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D69" i="65"/>
  <c r="H68" i="65"/>
  <c r="G68" i="65"/>
  <c r="D64" i="33"/>
  <c r="G63" i="33"/>
  <c r="H63" i="33"/>
  <c r="D63" i="87"/>
  <c r="E63" i="87" s="1"/>
  <c r="B70" i="73"/>
  <c r="B66" i="59"/>
  <c r="G69" i="20"/>
  <c r="I69" i="20" s="1"/>
  <c r="I70" i="18"/>
  <c r="G62" i="87"/>
  <c r="D63" i="26"/>
  <c r="E63" i="26" s="1"/>
  <c r="E70" i="73"/>
  <c r="F70" i="73" s="1"/>
  <c r="D66" i="62"/>
  <c r="H62" i="87"/>
  <c r="E66" i="59"/>
  <c r="F66" i="59" s="1"/>
  <c r="D70" i="20"/>
  <c r="E70" i="20" s="1"/>
  <c r="F71" i="18"/>
  <c r="H71" i="18" s="1"/>
  <c r="B71" i="18"/>
  <c r="J140" i="33"/>
  <c r="J141" i="25"/>
  <c r="D143" i="25"/>
  <c r="E143" i="25" s="1"/>
  <c r="G142" i="25"/>
  <c r="G141" i="33"/>
  <c r="D142" i="33"/>
  <c r="E142" i="33" s="1"/>
  <c r="H61" i="102" l="1"/>
  <c r="D62" i="102"/>
  <c r="G70" i="101"/>
  <c r="I70" i="101" s="1"/>
  <c r="D71" i="101"/>
  <c r="E71" i="101" s="1"/>
  <c r="G61" i="102"/>
  <c r="I61" i="102" s="1"/>
  <c r="G143" i="100"/>
  <c r="D144" i="100"/>
  <c r="E144" i="100" s="1"/>
  <c r="G69" i="53"/>
  <c r="I69" i="53" s="1"/>
  <c r="D64" i="25"/>
  <c r="E64" i="25" s="1"/>
  <c r="D72" i="72"/>
  <c r="G71" i="72"/>
  <c r="H71" i="72"/>
  <c r="G63" i="25"/>
  <c r="I63" i="25" s="1"/>
  <c r="I60" i="13"/>
  <c r="E61" i="13"/>
  <c r="F61" i="13" s="1"/>
  <c r="H69" i="66"/>
  <c r="G69" i="66"/>
  <c r="D70" i="53"/>
  <c r="E70" i="53" s="1"/>
  <c r="D70" i="68"/>
  <c r="E70" i="68" s="1"/>
  <c r="H69" i="68"/>
  <c r="I69" i="68" s="1"/>
  <c r="D69" i="67"/>
  <c r="E69" i="67" s="1"/>
  <c r="F69" i="67" s="1"/>
  <c r="D70" i="67" s="1"/>
  <c r="H68" i="67"/>
  <c r="I68" i="67" s="1"/>
  <c r="G68" i="82"/>
  <c r="I68" i="82" s="1"/>
  <c r="B64" i="98"/>
  <c r="E64" i="98"/>
  <c r="F64" i="98" s="1"/>
  <c r="H64" i="98" s="1"/>
  <c r="I63" i="98"/>
  <c r="E143" i="26"/>
  <c r="F143" i="26" s="1"/>
  <c r="B143" i="26"/>
  <c r="I142" i="26"/>
  <c r="H142" i="26"/>
  <c r="D69" i="82"/>
  <c r="E69" i="82" s="1"/>
  <c r="F69" i="82" s="1"/>
  <c r="D70" i="82" s="1"/>
  <c r="I71" i="46"/>
  <c r="G71" i="44"/>
  <c r="I71" i="44" s="1"/>
  <c r="I71" i="41"/>
  <c r="F72" i="21"/>
  <c r="H72" i="21" s="1"/>
  <c r="H73" i="21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H71" i="58"/>
  <c r="D72" i="58"/>
  <c r="E72" i="58" s="1"/>
  <c r="E73" i="58" s="1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D67" i="59"/>
  <c r="E67" i="59" s="1"/>
  <c r="G66" i="59"/>
  <c r="H66" i="59"/>
  <c r="D71" i="73"/>
  <c r="E71" i="73" s="1"/>
  <c r="G70" i="73"/>
  <c r="H70" i="73"/>
  <c r="B66" i="62"/>
  <c r="B64" i="33"/>
  <c r="B69" i="65"/>
  <c r="D72" i="18"/>
  <c r="E72" i="18" s="1"/>
  <c r="E73" i="18" s="1"/>
  <c r="B70" i="66"/>
  <c r="F70" i="66"/>
  <c r="H70" i="66" s="1"/>
  <c r="B63" i="87"/>
  <c r="F63" i="87"/>
  <c r="H63" i="87" s="1"/>
  <c r="E64" i="33"/>
  <c r="F64" i="33" s="1"/>
  <c r="E69" i="65"/>
  <c r="F69" i="65" s="1"/>
  <c r="B63" i="26"/>
  <c r="F63" i="26"/>
  <c r="G63" i="26" s="1"/>
  <c r="G71" i="18"/>
  <c r="I71" i="18" s="1"/>
  <c r="B70" i="20"/>
  <c r="F70" i="20"/>
  <c r="E66" i="62"/>
  <c r="F66" i="62" s="1"/>
  <c r="I68" i="65"/>
  <c r="B142" i="33"/>
  <c r="F142" i="33"/>
  <c r="I142" i="25"/>
  <c r="H142" i="25"/>
  <c r="H141" i="33"/>
  <c r="I141" i="33"/>
  <c r="B143" i="25"/>
  <c r="F143" i="25"/>
  <c r="F71" i="101" l="1"/>
  <c r="B71" i="101"/>
  <c r="H71" i="101"/>
  <c r="E62" i="102"/>
  <c r="B62" i="102"/>
  <c r="F62" i="102"/>
  <c r="G62" i="102" s="1"/>
  <c r="H143" i="100"/>
  <c r="I143" i="100"/>
  <c r="F144" i="100"/>
  <c r="B144" i="100"/>
  <c r="F70" i="53"/>
  <c r="H70" i="53" s="1"/>
  <c r="B64" i="25"/>
  <c r="F64" i="25"/>
  <c r="G64" i="25" s="1"/>
  <c r="I71" i="72"/>
  <c r="E72" i="72"/>
  <c r="E73" i="72" s="1"/>
  <c r="B72" i="72"/>
  <c r="I69" i="66"/>
  <c r="G61" i="13"/>
  <c r="D62" i="13"/>
  <c r="H61" i="13"/>
  <c r="B70" i="53"/>
  <c r="B70" i="68"/>
  <c r="F70" i="68"/>
  <c r="H70" i="68" s="1"/>
  <c r="B69" i="67"/>
  <c r="H69" i="67"/>
  <c r="G69" i="67"/>
  <c r="D65" i="98"/>
  <c r="G64" i="98"/>
  <c r="I64" i="98" s="1"/>
  <c r="J142" i="26"/>
  <c r="G143" i="26"/>
  <c r="D144" i="26"/>
  <c r="G72" i="21"/>
  <c r="G73" i="21" s="1"/>
  <c r="B69" i="82"/>
  <c r="I72" i="42"/>
  <c r="I73" i="42" s="1"/>
  <c r="H72" i="27"/>
  <c r="I72" i="27" s="1"/>
  <c r="I73" i="27" s="1"/>
  <c r="I72" i="19"/>
  <c r="I73" i="19" s="1"/>
  <c r="I64" i="78"/>
  <c r="F72" i="46"/>
  <c r="G72" i="46" s="1"/>
  <c r="G73" i="46" s="1"/>
  <c r="H63" i="94"/>
  <c r="G64" i="93"/>
  <c r="I64" i="93" s="1"/>
  <c r="I65" i="80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B70" i="67"/>
  <c r="I69" i="56"/>
  <c r="G65" i="78"/>
  <c r="E64" i="89"/>
  <c r="F64" i="89" s="1"/>
  <c r="B64" i="89"/>
  <c r="E70" i="67"/>
  <c r="F70" i="67" s="1"/>
  <c r="E69" i="57"/>
  <c r="F69" i="57" s="1"/>
  <c r="B69" i="57"/>
  <c r="E66" i="78"/>
  <c r="F66" i="78" s="1"/>
  <c r="G66" i="78" s="1"/>
  <c r="B66" i="78"/>
  <c r="H65" i="78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D67" i="62"/>
  <c r="E67" i="62" s="1"/>
  <c r="G66" i="62"/>
  <c r="H66" i="62"/>
  <c r="D70" i="65"/>
  <c r="H69" i="65"/>
  <c r="G69" i="65"/>
  <c r="D65" i="33"/>
  <c r="E65" i="33" s="1"/>
  <c r="G64" i="33"/>
  <c r="H64" i="33"/>
  <c r="D64" i="87"/>
  <c r="E64" i="87" s="1"/>
  <c r="G70" i="66"/>
  <c r="I70" i="66" s="1"/>
  <c r="D71" i="20"/>
  <c r="E71" i="20" s="1"/>
  <c r="F71" i="73"/>
  <c r="H71" i="73" s="1"/>
  <c r="B71" i="73"/>
  <c r="G70" i="20"/>
  <c r="D71" i="66"/>
  <c r="E71" i="66" s="1"/>
  <c r="B72" i="18"/>
  <c r="F72" i="18"/>
  <c r="H72" i="18" s="1"/>
  <c r="I70" i="73"/>
  <c r="H70" i="20"/>
  <c r="D64" i="26"/>
  <c r="E64" i="26" s="1"/>
  <c r="B67" i="59"/>
  <c r="F67" i="59"/>
  <c r="G67" i="59" s="1"/>
  <c r="J141" i="33"/>
  <c r="J142" i="25"/>
  <c r="G143" i="25"/>
  <c r="D144" i="25"/>
  <c r="G142" i="33"/>
  <c r="D143" i="33"/>
  <c r="E143" i="33" s="1"/>
  <c r="H62" i="102" l="1"/>
  <c r="D63" i="102"/>
  <c r="G71" i="101"/>
  <c r="I71" i="101" s="1"/>
  <c r="D72" i="101"/>
  <c r="E72" i="101" s="1"/>
  <c r="E73" i="101" s="1"/>
  <c r="D145" i="100"/>
  <c r="E145" i="100" s="1"/>
  <c r="G144" i="100"/>
  <c r="G70" i="53"/>
  <c r="I70" i="53" s="1"/>
  <c r="D71" i="53"/>
  <c r="E71" i="53" s="1"/>
  <c r="D65" i="25"/>
  <c r="E65" i="25" s="1"/>
  <c r="I65" i="78"/>
  <c r="H64" i="25"/>
  <c r="I64" i="25" s="1"/>
  <c r="F72" i="72"/>
  <c r="H72" i="72" s="1"/>
  <c r="H73" i="72" s="1"/>
  <c r="I61" i="13"/>
  <c r="E62" i="13"/>
  <c r="F62" i="13" s="1"/>
  <c r="B62" i="13"/>
  <c r="D71" i="68"/>
  <c r="E71" i="68" s="1"/>
  <c r="G70" i="68"/>
  <c r="I70" i="68" s="1"/>
  <c r="I69" i="67"/>
  <c r="G72" i="34"/>
  <c r="G73" i="34" s="1"/>
  <c r="E65" i="98"/>
  <c r="F65" i="98" s="1"/>
  <c r="B65" i="98"/>
  <c r="H73" i="27"/>
  <c r="I72" i="21"/>
  <c r="I73" i="21" s="1"/>
  <c r="B144" i="26"/>
  <c r="E144" i="26"/>
  <c r="F144" i="26" s="1"/>
  <c r="H143" i="26"/>
  <c r="I143" i="26"/>
  <c r="H72" i="46"/>
  <c r="H73" i="46" s="1"/>
  <c r="I63" i="94"/>
  <c r="H64" i="94"/>
  <c r="I64" i="94" s="1"/>
  <c r="I68" i="75"/>
  <c r="I70" i="20"/>
  <c r="I66" i="90"/>
  <c r="I64" i="91"/>
  <c r="I66" i="85"/>
  <c r="G70" i="82"/>
  <c r="D71" i="82"/>
  <c r="E71" i="82" s="1"/>
  <c r="F71" i="82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G63" i="96"/>
  <c r="D64" i="96"/>
  <c r="E64" i="96" s="1"/>
  <c r="H63" i="96"/>
  <c r="E68" i="76"/>
  <c r="F68" i="76" s="1"/>
  <c r="G68" i="76" s="1"/>
  <c r="B68" i="76"/>
  <c r="G67" i="85"/>
  <c r="D68" i="85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D71" i="67"/>
  <c r="E71" i="67" s="1"/>
  <c r="H70" i="67"/>
  <c r="G70" i="6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H73" i="18"/>
  <c r="D72" i="73"/>
  <c r="E72" i="73" s="1"/>
  <c r="E73" i="73" s="1"/>
  <c r="I69" i="65"/>
  <c r="D68" i="59"/>
  <c r="E68" i="59" s="1"/>
  <c r="G72" i="18"/>
  <c r="G73" i="18" s="1"/>
  <c r="B71" i="20"/>
  <c r="F71" i="20"/>
  <c r="H71" i="20" s="1"/>
  <c r="B65" i="33"/>
  <c r="F65" i="33"/>
  <c r="H65" i="33" s="1"/>
  <c r="B70" i="65"/>
  <c r="E70" i="65"/>
  <c r="F70" i="65" s="1"/>
  <c r="B64" i="26"/>
  <c r="F64" i="26"/>
  <c r="G64" i="26" s="1"/>
  <c r="B71" i="66"/>
  <c r="F71" i="66"/>
  <c r="G71" i="66" s="1"/>
  <c r="B64" i="87"/>
  <c r="F64" i="87"/>
  <c r="F67" i="62"/>
  <c r="G67" i="62" s="1"/>
  <c r="B67" i="62"/>
  <c r="B144" i="25"/>
  <c r="E144" i="25"/>
  <c r="F144" i="25" s="1"/>
  <c r="F143" i="33"/>
  <c r="B143" i="33"/>
  <c r="H143" i="25"/>
  <c r="I143" i="25"/>
  <c r="H142" i="33"/>
  <c r="I142" i="33"/>
  <c r="B72" i="101" l="1"/>
  <c r="F72" i="101"/>
  <c r="G72" i="101" s="1"/>
  <c r="G73" i="101" s="1"/>
  <c r="H72" i="101"/>
  <c r="E63" i="102"/>
  <c r="F63" i="102" s="1"/>
  <c r="G63" i="102" s="1"/>
  <c r="B63" i="102"/>
  <c r="I62" i="102"/>
  <c r="H144" i="100"/>
  <c r="I144" i="100"/>
  <c r="B145" i="100"/>
  <c r="F145" i="100"/>
  <c r="B71" i="53"/>
  <c r="F71" i="53"/>
  <c r="G71" i="53" s="1"/>
  <c r="B65" i="25"/>
  <c r="F65" i="25"/>
  <c r="G65" i="25" s="1"/>
  <c r="G72" i="72"/>
  <c r="G73" i="72" s="1"/>
  <c r="B71" i="68"/>
  <c r="F71" i="68"/>
  <c r="G71" i="68" s="1"/>
  <c r="D63" i="13"/>
  <c r="G62" i="13"/>
  <c r="H62" i="13"/>
  <c r="H73" i="58"/>
  <c r="I72" i="34"/>
  <c r="I73" i="34" s="1"/>
  <c r="I72" i="46"/>
  <c r="I73" i="46" s="1"/>
  <c r="J143" i="26"/>
  <c r="H65" i="98"/>
  <c r="D66" i="98"/>
  <c r="G65" i="98"/>
  <c r="G72" i="39"/>
  <c r="G73" i="39" s="1"/>
  <c r="D145" i="26"/>
  <c r="G144" i="26"/>
  <c r="I66" i="80"/>
  <c r="I67" i="85"/>
  <c r="B71" i="82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63" i="95"/>
  <c r="I66" i="88"/>
  <c r="I69" i="57"/>
  <c r="D72" i="56"/>
  <c r="G71" i="56"/>
  <c r="H71" i="56"/>
  <c r="B67" i="78"/>
  <c r="B71" i="54"/>
  <c r="E69" i="77"/>
  <c r="F69" i="77" s="1"/>
  <c r="B69" i="77"/>
  <c r="B65" i="83"/>
  <c r="B65" i="92"/>
  <c r="F65" i="92"/>
  <c r="H65" i="92" s="1"/>
  <c r="I70" i="67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F71" i="67"/>
  <c r="E71" i="54"/>
  <c r="F71" i="54" s="1"/>
  <c r="H71" i="54" s="1"/>
  <c r="E65" i="89"/>
  <c r="F65" i="89" s="1"/>
  <c r="B65" i="89"/>
  <c r="J143" i="25"/>
  <c r="D71" i="65"/>
  <c r="E71" i="65" s="1"/>
  <c r="H70" i="65"/>
  <c r="G70" i="65"/>
  <c r="D72" i="82"/>
  <c r="E72" i="82" s="1"/>
  <c r="E73" i="82" s="1"/>
  <c r="H71" i="82"/>
  <c r="G71" i="82"/>
  <c r="D72" i="66"/>
  <c r="D72" i="20"/>
  <c r="E72" i="20" s="1"/>
  <c r="E73" i="20" s="1"/>
  <c r="D65" i="87"/>
  <c r="D65" i="26"/>
  <c r="E65" i="26" s="1"/>
  <c r="D66" i="33"/>
  <c r="E66" i="33" s="1"/>
  <c r="B68" i="59"/>
  <c r="F68" i="59"/>
  <c r="G68" i="59" s="1"/>
  <c r="F72" i="73"/>
  <c r="G72" i="73" s="1"/>
  <c r="G73" i="73" s="1"/>
  <c r="B72" i="73"/>
  <c r="D68" i="62"/>
  <c r="E68" i="62" s="1"/>
  <c r="H64" i="87"/>
  <c r="G65" i="33"/>
  <c r="I65" i="33" s="1"/>
  <c r="H67" i="62"/>
  <c r="I67" i="62" s="1"/>
  <c r="G64" i="87"/>
  <c r="H71" i="66"/>
  <c r="I71" i="66" s="1"/>
  <c r="H64" i="26"/>
  <c r="I64" i="26" s="1"/>
  <c r="G71" i="20"/>
  <c r="I71" i="20" s="1"/>
  <c r="I72" i="18"/>
  <c r="I73" i="18" s="1"/>
  <c r="G144" i="25"/>
  <c r="D145" i="25"/>
  <c r="E145" i="25" s="1"/>
  <c r="D144" i="33"/>
  <c r="E144" i="33" s="1"/>
  <c r="G143" i="33"/>
  <c r="J142" i="33"/>
  <c r="H63" i="102" l="1"/>
  <c r="I63" i="102" s="1"/>
  <c r="D64" i="102"/>
  <c r="H73" i="101"/>
  <c r="I72" i="101"/>
  <c r="I73" i="101" s="1"/>
  <c r="G145" i="100"/>
  <c r="D146" i="100"/>
  <c r="H65" i="25"/>
  <c r="I65" i="25" s="1"/>
  <c r="D66" i="25"/>
  <c r="E66" i="25" s="1"/>
  <c r="D72" i="53"/>
  <c r="E72" i="53" s="1"/>
  <c r="E73" i="53" s="1"/>
  <c r="H71" i="53"/>
  <c r="I71" i="53" s="1"/>
  <c r="I72" i="72"/>
  <c r="I73" i="72" s="1"/>
  <c r="I72" i="39"/>
  <c r="I73" i="39" s="1"/>
  <c r="D72" i="68"/>
  <c r="B72" i="68" s="1"/>
  <c r="H71" i="68"/>
  <c r="I71" i="68" s="1"/>
  <c r="I62" i="13"/>
  <c r="E63" i="13"/>
  <c r="F63" i="13" s="1"/>
  <c r="B63" i="13"/>
  <c r="I65" i="98"/>
  <c r="E66" i="98"/>
  <c r="F66" i="98" s="1"/>
  <c r="B66" i="98"/>
  <c r="I144" i="26"/>
  <c r="H144" i="26"/>
  <c r="E145" i="26"/>
  <c r="F145" i="26" s="1"/>
  <c r="B145" i="26"/>
  <c r="I68" i="77"/>
  <c r="I65" i="91"/>
  <c r="H68" i="59"/>
  <c r="I68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D72" i="67"/>
  <c r="E72" i="67" s="1"/>
  <c r="E73" i="67" s="1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G71" i="67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H71" i="67"/>
  <c r="E71" i="45"/>
  <c r="F71" i="45" s="1"/>
  <c r="B65" i="87"/>
  <c r="B72" i="66"/>
  <c r="F68" i="62"/>
  <c r="G68" i="62" s="1"/>
  <c r="B68" i="62"/>
  <c r="D69" i="59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64" i="87"/>
  <c r="F65" i="26"/>
  <c r="G65" i="26" s="1"/>
  <c r="B65" i="26"/>
  <c r="F71" i="65"/>
  <c r="H71" i="65" s="1"/>
  <c r="B71" i="65"/>
  <c r="F66" i="33"/>
  <c r="H66" i="33" s="1"/>
  <c r="B66" i="33"/>
  <c r="H143" i="33"/>
  <c r="I143" i="33"/>
  <c r="F145" i="25"/>
  <c r="B145" i="25"/>
  <c r="I144" i="25"/>
  <c r="H144" i="25"/>
  <c r="F144" i="33"/>
  <c r="B144" i="33"/>
  <c r="E64" i="102" l="1"/>
  <c r="B64" i="102"/>
  <c r="F64" i="102"/>
  <c r="G64" i="102"/>
  <c r="B146" i="100"/>
  <c r="E146" i="100"/>
  <c r="F146" i="100" s="1"/>
  <c r="H145" i="100"/>
  <c r="I145" i="100"/>
  <c r="B66" i="25"/>
  <c r="F66" i="25"/>
  <c r="G66" i="25" s="1"/>
  <c r="F72" i="53"/>
  <c r="H72" i="53" s="1"/>
  <c r="H73" i="53" s="1"/>
  <c r="B72" i="53"/>
  <c r="E72" i="68"/>
  <c r="E73" i="68" s="1"/>
  <c r="G63" i="13"/>
  <c r="H63" i="13"/>
  <c r="D64" i="13"/>
  <c r="G66" i="98"/>
  <c r="D67" i="98"/>
  <c r="H66" i="98"/>
  <c r="J144" i="26"/>
  <c r="D146" i="26"/>
  <c r="G145" i="26"/>
  <c r="G66" i="33"/>
  <c r="I66" i="33" s="1"/>
  <c r="I65" i="83"/>
  <c r="G66" i="91"/>
  <c r="H66" i="91"/>
  <c r="D67" i="91"/>
  <c r="G69" i="76"/>
  <c r="I69" i="76" s="1"/>
  <c r="G71" i="65"/>
  <c r="I71" i="65" s="1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71" i="67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D66" i="87"/>
  <c r="E66" i="87" s="1"/>
  <c r="G65" i="87"/>
  <c r="H65" i="87"/>
  <c r="H73" i="82"/>
  <c r="B69" i="59"/>
  <c r="H68" i="62"/>
  <c r="I68" i="62" s="1"/>
  <c r="F72" i="66"/>
  <c r="D67" i="33"/>
  <c r="E67" i="33" s="1"/>
  <c r="D72" i="65"/>
  <c r="D66" i="26"/>
  <c r="E66" i="26" s="1"/>
  <c r="E69" i="59"/>
  <c r="F69" i="59" s="1"/>
  <c r="D69" i="62"/>
  <c r="J143" i="33"/>
  <c r="G144" i="33"/>
  <c r="D145" i="33"/>
  <c r="E145" i="33" s="1"/>
  <c r="J144" i="25"/>
  <c r="G145" i="25"/>
  <c r="D146" i="25"/>
  <c r="H64" i="102" l="1"/>
  <c r="I64" i="102" s="1"/>
  <c r="D65" i="102"/>
  <c r="D147" i="100"/>
  <c r="G146" i="100"/>
  <c r="D67" i="25"/>
  <c r="E67" i="25" s="1"/>
  <c r="H66" i="25"/>
  <c r="I66" i="25" s="1"/>
  <c r="G72" i="53"/>
  <c r="G73" i="53" s="1"/>
  <c r="F72" i="68"/>
  <c r="H72" i="68" s="1"/>
  <c r="I63" i="13"/>
  <c r="E64" i="13"/>
  <c r="F64" i="13" s="1"/>
  <c r="B64" i="13"/>
  <c r="I72" i="82"/>
  <c r="I73" i="82" s="1"/>
  <c r="I66" i="98"/>
  <c r="E67" i="98"/>
  <c r="F67" i="98" s="1"/>
  <c r="D68" i="98" s="1"/>
  <c r="B67" i="98"/>
  <c r="I145" i="26"/>
  <c r="H145" i="26"/>
  <c r="B146" i="26"/>
  <c r="E146" i="26"/>
  <c r="F146" i="26" s="1"/>
  <c r="I66" i="91"/>
  <c r="E69" i="79"/>
  <c r="F69" i="79" s="1"/>
  <c r="H72" i="56"/>
  <c r="H73" i="56" s="1"/>
  <c r="I65" i="95"/>
  <c r="E67" i="91"/>
  <c r="F67" i="91" s="1"/>
  <c r="D68" i="91" s="1"/>
  <c r="B67" i="91"/>
  <c r="B69" i="79"/>
  <c r="I70" i="6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70" i="59"/>
  <c r="E70" i="59" s="1"/>
  <c r="G69" i="59"/>
  <c r="H69" i="59"/>
  <c r="B69" i="62"/>
  <c r="B72" i="65"/>
  <c r="H72" i="66"/>
  <c r="G72" i="66"/>
  <c r="G73" i="66" s="1"/>
  <c r="E69" i="62"/>
  <c r="F69" i="62" s="1"/>
  <c r="B66" i="26"/>
  <c r="F66" i="26"/>
  <c r="G66" i="26" s="1"/>
  <c r="B67" i="33"/>
  <c r="F67" i="33"/>
  <c r="G67" i="33" s="1"/>
  <c r="E72" i="65"/>
  <c r="E73" i="65" s="1"/>
  <c r="B66" i="87"/>
  <c r="F66" i="87"/>
  <c r="G66" i="87" s="1"/>
  <c r="B146" i="25"/>
  <c r="E146" i="25"/>
  <c r="F146" i="25" s="1"/>
  <c r="H144" i="33"/>
  <c r="I144" i="33"/>
  <c r="H145" i="25"/>
  <c r="I145" i="25"/>
  <c r="F145" i="33"/>
  <c r="B145" i="33"/>
  <c r="E65" i="102" l="1"/>
  <c r="B65" i="102"/>
  <c r="F65" i="102"/>
  <c r="D66" i="102" s="1"/>
  <c r="H65" i="102"/>
  <c r="G65" i="102"/>
  <c r="I146" i="100"/>
  <c r="H146" i="100"/>
  <c r="B147" i="100"/>
  <c r="E147" i="100"/>
  <c r="F147" i="100" s="1"/>
  <c r="B67" i="25"/>
  <c r="F67" i="25"/>
  <c r="G67" i="25" s="1"/>
  <c r="I72" i="53"/>
  <c r="I73" i="53" s="1"/>
  <c r="G72" i="68"/>
  <c r="G73" i="68" s="1"/>
  <c r="D65" i="13"/>
  <c r="G64" i="13"/>
  <c r="H64" i="13"/>
  <c r="G67" i="98"/>
  <c r="H67" i="98"/>
  <c r="I72" i="56"/>
  <c r="I73" i="56" s="1"/>
  <c r="E68" i="98"/>
  <c r="F68" i="98" s="1"/>
  <c r="B68" i="98"/>
  <c r="G146" i="26"/>
  <c r="D147" i="26"/>
  <c r="J145" i="26"/>
  <c r="H69" i="79"/>
  <c r="D70" i="79"/>
  <c r="E70" i="79" s="1"/>
  <c r="G69" i="79"/>
  <c r="I65" i="96"/>
  <c r="G67" i="91"/>
  <c r="H67" i="91"/>
  <c r="E68" i="91"/>
  <c r="F68" i="91" s="1"/>
  <c r="G68" i="91" s="1"/>
  <c r="B68" i="91"/>
  <c r="I71" i="63"/>
  <c r="G67" i="94"/>
  <c r="D68" i="94"/>
  <c r="G69" i="93"/>
  <c r="I69" i="93" s="1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D70" i="62"/>
  <c r="E70" i="62" s="1"/>
  <c r="H69" i="62"/>
  <c r="G69" i="62"/>
  <c r="D67" i="87"/>
  <c r="E67" i="87" s="1"/>
  <c r="H66" i="87"/>
  <c r="I66" i="87" s="1"/>
  <c r="D68" i="33"/>
  <c r="E68" i="33" s="1"/>
  <c r="D67" i="26"/>
  <c r="E67" i="26" s="1"/>
  <c r="H73" i="68"/>
  <c r="I72" i="66"/>
  <c r="I73" i="66" s="1"/>
  <c r="H73" i="66"/>
  <c r="F72" i="65"/>
  <c r="B70" i="59"/>
  <c r="F70" i="59"/>
  <c r="G70" i="59" s="1"/>
  <c r="J144" i="33"/>
  <c r="G146" i="25"/>
  <c r="D147" i="25"/>
  <c r="G145" i="33"/>
  <c r="D146" i="33"/>
  <c r="E146" i="33" s="1"/>
  <c r="J145" i="25"/>
  <c r="I65" i="102" l="1"/>
  <c r="E66" i="102"/>
  <c r="F66" i="102"/>
  <c r="B66" i="102"/>
  <c r="G66" i="102"/>
  <c r="D148" i="100"/>
  <c r="G147" i="100"/>
  <c r="D68" i="25"/>
  <c r="H67" i="25"/>
  <c r="I67" i="25" s="1"/>
  <c r="I72" i="68"/>
  <c r="I73" i="68" s="1"/>
  <c r="I64" i="13"/>
  <c r="E65" i="13"/>
  <c r="F65" i="13" s="1"/>
  <c r="B65" i="13"/>
  <c r="I67" i="98"/>
  <c r="B70" i="79"/>
  <c r="D69" i="98"/>
  <c r="E69" i="98" s="1"/>
  <c r="H68" i="98"/>
  <c r="G68" i="98"/>
  <c r="B147" i="26"/>
  <c r="E147" i="26"/>
  <c r="F147" i="26" s="1"/>
  <c r="I146" i="26"/>
  <c r="H146" i="26"/>
  <c r="I67" i="91"/>
  <c r="I67" i="94"/>
  <c r="I69" i="79"/>
  <c r="G72" i="57"/>
  <c r="G73" i="57" s="1"/>
  <c r="F70" i="79"/>
  <c r="D71" i="79" s="1"/>
  <c r="E71" i="79" s="1"/>
  <c r="F71" i="79" s="1"/>
  <c r="H72" i="45"/>
  <c r="I72" i="45" s="1"/>
  <c r="I73" i="45" s="1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B68" i="25"/>
  <c r="D71" i="59"/>
  <c r="E71" i="59" s="1"/>
  <c r="E68" i="25"/>
  <c r="F68" i="25" s="1"/>
  <c r="I69" i="6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H145" i="33"/>
  <c r="I145" i="33"/>
  <c r="B147" i="25"/>
  <c r="H146" i="25"/>
  <c r="I146" i="25"/>
  <c r="B146" i="33"/>
  <c r="F146" i="33"/>
  <c r="E147" i="25"/>
  <c r="F147" i="25" s="1"/>
  <c r="H66" i="102" l="1"/>
  <c r="I66" i="102" s="1"/>
  <c r="D67" i="102"/>
  <c r="I147" i="100"/>
  <c r="H147" i="100"/>
  <c r="B148" i="100"/>
  <c r="E148" i="100"/>
  <c r="F148" i="100" s="1"/>
  <c r="G65" i="13"/>
  <c r="H65" i="13"/>
  <c r="D66" i="13"/>
  <c r="I70" i="90"/>
  <c r="I68" i="98"/>
  <c r="H73" i="45"/>
  <c r="F69" i="98"/>
  <c r="H69" i="98" s="1"/>
  <c r="B69" i="98"/>
  <c r="G70" i="79"/>
  <c r="H70" i="79"/>
  <c r="B71" i="79"/>
  <c r="I72" i="57"/>
  <c r="I73" i="57" s="1"/>
  <c r="J146" i="26"/>
  <c r="D148" i="26"/>
  <c r="G147" i="26"/>
  <c r="F72" i="80"/>
  <c r="H72" i="80" s="1"/>
  <c r="H73" i="80" s="1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D72" i="79"/>
  <c r="E72" i="79" s="1"/>
  <c r="E73" i="79" s="1"/>
  <c r="I71" i="78"/>
  <c r="H71" i="79"/>
  <c r="I68" i="92"/>
  <c r="H72" i="77"/>
  <c r="G72" i="77"/>
  <c r="G73" i="77" s="1"/>
  <c r="H70" i="62"/>
  <c r="I70" i="62" s="1"/>
  <c r="I68" i="89"/>
  <c r="G71" i="79"/>
  <c r="E70" i="88"/>
  <c r="F70" i="88" s="1"/>
  <c r="D71" i="88" s="1"/>
  <c r="B70" i="88"/>
  <c r="B69" i="92"/>
  <c r="B69" i="89"/>
  <c r="E69" i="89"/>
  <c r="F69" i="89" s="1"/>
  <c r="E69" i="92"/>
  <c r="F69" i="92" s="1"/>
  <c r="D69" i="25"/>
  <c r="E69" i="25" s="1"/>
  <c r="H68" i="25"/>
  <c r="G68" i="25"/>
  <c r="D68" i="87"/>
  <c r="B71" i="59"/>
  <c r="F71" i="59"/>
  <c r="G71" i="59" s="1"/>
  <c r="D71" i="62"/>
  <c r="E71" i="62" s="1"/>
  <c r="H67" i="87"/>
  <c r="D69" i="33"/>
  <c r="E69" i="33" s="1"/>
  <c r="I72" i="65"/>
  <c r="I73" i="65" s="1"/>
  <c r="H73" i="65"/>
  <c r="G67" i="87"/>
  <c r="D68" i="26"/>
  <c r="E68" i="26" s="1"/>
  <c r="J145" i="33"/>
  <c r="G147" i="25"/>
  <c r="D148" i="25"/>
  <c r="E148" i="25" s="1"/>
  <c r="J146" i="25"/>
  <c r="G146" i="33"/>
  <c r="D147" i="33"/>
  <c r="E147" i="33" s="1"/>
  <c r="E67" i="102" l="1"/>
  <c r="F67" i="102"/>
  <c r="B67" i="102"/>
  <c r="H67" i="102"/>
  <c r="G148" i="100"/>
  <c r="D149" i="100"/>
  <c r="I65" i="13"/>
  <c r="E66" i="13"/>
  <c r="F66" i="13" s="1"/>
  <c r="B66" i="13"/>
  <c r="G72" i="80"/>
  <c r="G73" i="80" s="1"/>
  <c r="I70" i="79"/>
  <c r="G69" i="98"/>
  <c r="I69" i="98" s="1"/>
  <c r="D70" i="98"/>
  <c r="E70" i="98" s="1"/>
  <c r="H147" i="26"/>
  <c r="I147" i="26"/>
  <c r="B148" i="26"/>
  <c r="E148" i="26"/>
  <c r="F148" i="26" s="1"/>
  <c r="H70" i="91"/>
  <c r="I70" i="91" s="1"/>
  <c r="I69" i="91"/>
  <c r="D71" i="91"/>
  <c r="E71" i="91" s="1"/>
  <c r="F71" i="91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F68" i="26"/>
  <c r="G68" i="26" s="1"/>
  <c r="B68" i="26"/>
  <c r="D72" i="59"/>
  <c r="B68" i="87"/>
  <c r="F69" i="25"/>
  <c r="G69" i="25" s="1"/>
  <c r="B69" i="25"/>
  <c r="E68" i="87"/>
  <c r="F68" i="87" s="1"/>
  <c r="B69" i="33"/>
  <c r="F69" i="33"/>
  <c r="G69" i="33" s="1"/>
  <c r="B71" i="62"/>
  <c r="F71" i="62"/>
  <c r="H71" i="62" s="1"/>
  <c r="H71" i="59"/>
  <c r="I71" i="59" s="1"/>
  <c r="I68" i="25"/>
  <c r="B147" i="33"/>
  <c r="F147" i="33"/>
  <c r="H147" i="25"/>
  <c r="I147" i="25"/>
  <c r="H146" i="33"/>
  <c r="I146" i="33"/>
  <c r="F148" i="25"/>
  <c r="B148" i="25"/>
  <c r="G67" i="102" l="1"/>
  <c r="I67" i="102" s="1"/>
  <c r="D68" i="102"/>
  <c r="B149" i="100"/>
  <c r="E149" i="100"/>
  <c r="F149" i="100" s="1"/>
  <c r="I148" i="100"/>
  <c r="H148" i="100"/>
  <c r="H66" i="13"/>
  <c r="G66" i="13"/>
  <c r="D67" i="13"/>
  <c r="I72" i="80"/>
  <c r="I73" i="80" s="1"/>
  <c r="F70" i="98"/>
  <c r="H70" i="98" s="1"/>
  <c r="B70" i="98"/>
  <c r="J147" i="26"/>
  <c r="D149" i="26"/>
  <c r="B149" i="26" s="1"/>
  <c r="G148" i="26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B70" i="92"/>
  <c r="H70" i="92"/>
  <c r="G70" i="92"/>
  <c r="D69" i="87"/>
  <c r="H68" i="87"/>
  <c r="G68" i="87"/>
  <c r="D72" i="62"/>
  <c r="D70" i="25"/>
  <c r="E70" i="25" s="1"/>
  <c r="B72" i="59"/>
  <c r="D69" i="26"/>
  <c r="J147" i="25"/>
  <c r="G71" i="62"/>
  <c r="I71" i="62" s="1"/>
  <c r="D70" i="33"/>
  <c r="E70" i="33" s="1"/>
  <c r="H69" i="25"/>
  <c r="I69" i="25" s="1"/>
  <c r="E72" i="59"/>
  <c r="E73" i="59" s="1"/>
  <c r="H68" i="26"/>
  <c r="I68" i="26" s="1"/>
  <c r="G148" i="25"/>
  <c r="D149" i="25"/>
  <c r="E149" i="25" s="1"/>
  <c r="G147" i="33"/>
  <c r="D148" i="33"/>
  <c r="E148" i="33" s="1"/>
  <c r="J146" i="33"/>
  <c r="E68" i="102" l="1"/>
  <c r="F68" i="102"/>
  <c r="B68" i="102"/>
  <c r="H68" i="102"/>
  <c r="G149" i="100"/>
  <c r="D150" i="100"/>
  <c r="I70" i="83"/>
  <c r="I66" i="13"/>
  <c r="E67" i="13"/>
  <c r="F67" i="13" s="1"/>
  <c r="B67" i="13"/>
  <c r="G70" i="98"/>
  <c r="I70" i="98" s="1"/>
  <c r="D71" i="98"/>
  <c r="E149" i="26"/>
  <c r="F149" i="26" s="1"/>
  <c r="H148" i="26"/>
  <c r="I148" i="26"/>
  <c r="F72" i="90"/>
  <c r="G72" i="90" s="1"/>
  <c r="G73" i="90" s="1"/>
  <c r="I71" i="88"/>
  <c r="G72" i="93"/>
  <c r="G73" i="93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B69" i="26"/>
  <c r="B72" i="62"/>
  <c r="F70" i="33"/>
  <c r="G70" i="33" s="1"/>
  <c r="B70" i="33"/>
  <c r="B69" i="87"/>
  <c r="B70" i="25"/>
  <c r="F70" i="25"/>
  <c r="H70" i="25" s="1"/>
  <c r="E69" i="87"/>
  <c r="F69" i="87" s="1"/>
  <c r="E69" i="26"/>
  <c r="F69" i="26" s="1"/>
  <c r="F72" i="59"/>
  <c r="E72" i="62"/>
  <c r="E73" i="62" s="1"/>
  <c r="H147" i="33"/>
  <c r="I147" i="33"/>
  <c r="H148" i="25"/>
  <c r="I148" i="25"/>
  <c r="B148" i="33"/>
  <c r="F148" i="33"/>
  <c r="B149" i="25"/>
  <c r="F149" i="25"/>
  <c r="G68" i="102" l="1"/>
  <c r="I68" i="102" s="1"/>
  <c r="D69" i="102"/>
  <c r="B150" i="100"/>
  <c r="E150" i="100"/>
  <c r="F150" i="100" s="1"/>
  <c r="I149" i="100"/>
  <c r="H149" i="100"/>
  <c r="G67" i="13"/>
  <c r="H67" i="13"/>
  <c r="D68" i="13"/>
  <c r="J148" i="26"/>
  <c r="E71" i="98"/>
  <c r="F71" i="98" s="1"/>
  <c r="D72" i="98" s="1"/>
  <c r="B71" i="98"/>
  <c r="G149" i="26"/>
  <c r="D150" i="26"/>
  <c r="H72" i="90"/>
  <c r="I72" i="90" s="1"/>
  <c r="I73" i="90" s="1"/>
  <c r="I72" i="93"/>
  <c r="I73" i="93" s="1"/>
  <c r="F72" i="91"/>
  <c r="I68" i="96"/>
  <c r="I71" i="94"/>
  <c r="B72" i="94"/>
  <c r="F72" i="94"/>
  <c r="H72" i="84"/>
  <c r="G72" i="84"/>
  <c r="G73" i="84" s="1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D70" i="26"/>
  <c r="E70" i="26" s="1"/>
  <c r="H69" i="26"/>
  <c r="G69" i="26"/>
  <c r="D70" i="87"/>
  <c r="E70" i="87" s="1"/>
  <c r="G69" i="87"/>
  <c r="H69" i="87"/>
  <c r="D71" i="25"/>
  <c r="E71" i="25" s="1"/>
  <c r="H72" i="59"/>
  <c r="G72" i="59"/>
  <c r="G73" i="59" s="1"/>
  <c r="D71" i="33"/>
  <c r="E71" i="33" s="1"/>
  <c r="G70" i="25"/>
  <c r="I70" i="25" s="1"/>
  <c r="H70" i="33"/>
  <c r="I70" i="33" s="1"/>
  <c r="F72" i="62"/>
  <c r="J148" i="25"/>
  <c r="D149" i="33"/>
  <c r="E149" i="33" s="1"/>
  <c r="G148" i="33"/>
  <c r="D150" i="25"/>
  <c r="E150" i="25" s="1"/>
  <c r="G149" i="25"/>
  <c r="J147" i="33"/>
  <c r="E69" i="102" l="1"/>
  <c r="F69" i="102"/>
  <c r="B69" i="102"/>
  <c r="H69" i="102"/>
  <c r="G150" i="100"/>
  <c r="D151" i="100"/>
  <c r="E151" i="100" s="1"/>
  <c r="I67" i="13"/>
  <c r="E68" i="13"/>
  <c r="F68" i="13" s="1"/>
  <c r="B68" i="13"/>
  <c r="H73" i="90"/>
  <c r="H71" i="98"/>
  <c r="G71" i="98"/>
  <c r="E72" i="98"/>
  <c r="E73" i="98" s="1"/>
  <c r="B72" i="98"/>
  <c r="E150" i="26"/>
  <c r="F150" i="26" s="1"/>
  <c r="B150" i="26"/>
  <c r="I149" i="26"/>
  <c r="H149" i="26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I69" i="26"/>
  <c r="G72" i="88"/>
  <c r="G73" i="88" s="1"/>
  <c r="H72" i="88"/>
  <c r="F72" i="92"/>
  <c r="H71" i="89"/>
  <c r="D72" i="89"/>
  <c r="E72" i="89" s="1"/>
  <c r="E73" i="89" s="1"/>
  <c r="G72" i="62"/>
  <c r="G73" i="62" s="1"/>
  <c r="H72" i="62"/>
  <c r="I69" i="87"/>
  <c r="B71" i="33"/>
  <c r="F71" i="33"/>
  <c r="H71" i="3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I148" i="33"/>
  <c r="H148" i="33"/>
  <c r="I149" i="25"/>
  <c r="H149" i="25"/>
  <c r="B150" i="25"/>
  <c r="F150" i="25"/>
  <c r="B149" i="33"/>
  <c r="F149" i="33"/>
  <c r="G69" i="102" l="1"/>
  <c r="I69" i="102" s="1"/>
  <c r="D70" i="102"/>
  <c r="B151" i="100"/>
  <c r="F151" i="100"/>
  <c r="H150" i="100"/>
  <c r="I150" i="100"/>
  <c r="H68" i="13"/>
  <c r="G68" i="13"/>
  <c r="D69" i="13"/>
  <c r="I71" i="98"/>
  <c r="F72" i="98"/>
  <c r="H72" i="98" s="1"/>
  <c r="H73" i="98" s="1"/>
  <c r="J149" i="26"/>
  <c r="D151" i="26"/>
  <c r="G150" i="26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71" i="33"/>
  <c r="I71" i="33" s="1"/>
  <c r="J148" i="33"/>
  <c r="J149" i="25"/>
  <c r="G150" i="25"/>
  <c r="D151" i="25"/>
  <c r="G149" i="33"/>
  <c r="D150" i="33"/>
  <c r="E70" i="102" l="1"/>
  <c r="B70" i="102"/>
  <c r="F70" i="102"/>
  <c r="G70" i="102"/>
  <c r="G151" i="100"/>
  <c r="D152" i="100"/>
  <c r="I68" i="13"/>
  <c r="E69" i="13"/>
  <c r="F69" i="13" s="1"/>
  <c r="B69" i="13"/>
  <c r="G72" i="98"/>
  <c r="G73" i="98" s="1"/>
  <c r="I150" i="26"/>
  <c r="H150" i="26"/>
  <c r="E151" i="26"/>
  <c r="F151" i="26" s="1"/>
  <c r="B151" i="26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B72" i="25"/>
  <c r="F72" i="25"/>
  <c r="H72" i="25" s="1"/>
  <c r="F71" i="87"/>
  <c r="H71" i="87" s="1"/>
  <c r="B71" i="87"/>
  <c r="F72" i="33"/>
  <c r="H72" i="33" s="1"/>
  <c r="B72" i="33"/>
  <c r="B71" i="26"/>
  <c r="F71" i="26"/>
  <c r="I149" i="33"/>
  <c r="H149" i="33"/>
  <c r="B151" i="25"/>
  <c r="E151" i="25"/>
  <c r="F151" i="25" s="1"/>
  <c r="B150" i="33"/>
  <c r="E150" i="33"/>
  <c r="F150" i="33" s="1"/>
  <c r="I150" i="25"/>
  <c r="H150" i="25"/>
  <c r="H70" i="102" l="1"/>
  <c r="I70" i="102" s="1"/>
  <c r="D71" i="102"/>
  <c r="B152" i="100"/>
  <c r="E152" i="100"/>
  <c r="F152" i="100" s="1"/>
  <c r="I151" i="100"/>
  <c r="H151" i="100"/>
  <c r="H69" i="13"/>
  <c r="G69" i="13"/>
  <c r="D70" i="13"/>
  <c r="I72" i="98"/>
  <c r="I73" i="98" s="1"/>
  <c r="D152" i="26"/>
  <c r="G151" i="26"/>
  <c r="J150" i="26"/>
  <c r="G71" i="87"/>
  <c r="I71" i="87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J150" i="25"/>
  <c r="H73" i="25"/>
  <c r="H73" i="33"/>
  <c r="D72" i="26"/>
  <c r="G71" i="26"/>
  <c r="H71" i="26"/>
  <c r="D72" i="87"/>
  <c r="J149" i="33"/>
  <c r="D151" i="33"/>
  <c r="G150" i="33"/>
  <c r="G151" i="25"/>
  <c r="D152" i="25"/>
  <c r="E152" i="25" s="1"/>
  <c r="E71" i="102" l="1"/>
  <c r="F71" i="102" s="1"/>
  <c r="B71" i="102"/>
  <c r="G152" i="100"/>
  <c r="D153" i="100"/>
  <c r="I72" i="33"/>
  <c r="I73" i="33" s="1"/>
  <c r="I69" i="13"/>
  <c r="E70" i="13"/>
  <c r="F70" i="13" s="1"/>
  <c r="B70" i="13"/>
  <c r="I151" i="26"/>
  <c r="H151" i="26"/>
  <c r="B152" i="26"/>
  <c r="E152" i="26"/>
  <c r="F152" i="26" s="1"/>
  <c r="I72" i="25"/>
  <c r="I73" i="25" s="1"/>
  <c r="H72" i="96"/>
  <c r="I71" i="26"/>
  <c r="B72" i="87"/>
  <c r="B72" i="26"/>
  <c r="E72" i="26"/>
  <c r="E73" i="26" s="1"/>
  <c r="E72" i="87"/>
  <c r="E73" i="87" s="1"/>
  <c r="H151" i="25"/>
  <c r="I151" i="25"/>
  <c r="H150" i="33"/>
  <c r="I150" i="33"/>
  <c r="B151" i="33"/>
  <c r="B152" i="25"/>
  <c r="F152" i="25"/>
  <c r="E151" i="33"/>
  <c r="F151" i="33" s="1"/>
  <c r="G71" i="102" l="1"/>
  <c r="D72" i="102"/>
  <c r="H71" i="102"/>
  <c r="I71" i="102" s="1"/>
  <c r="B153" i="100"/>
  <c r="E153" i="100"/>
  <c r="F153" i="100" s="1"/>
  <c r="H152" i="100"/>
  <c r="I152" i="100"/>
  <c r="G70" i="13"/>
  <c r="H70" i="13"/>
  <c r="D71" i="13"/>
  <c r="J151" i="26"/>
  <c r="D153" i="26"/>
  <c r="G152" i="26"/>
  <c r="I72" i="96"/>
  <c r="I73" i="96" s="1"/>
  <c r="H73" i="96"/>
  <c r="F72" i="26"/>
  <c r="F72" i="87"/>
  <c r="J151" i="25"/>
  <c r="D152" i="33"/>
  <c r="E152" i="33" s="1"/>
  <c r="G151" i="33"/>
  <c r="G152" i="25"/>
  <c r="D153" i="25"/>
  <c r="E153" i="25" s="1"/>
  <c r="J150" i="33"/>
  <c r="E72" i="102" l="1"/>
  <c r="E73" i="102" s="1"/>
  <c r="F72" i="102"/>
  <c r="G72" i="102" s="1"/>
  <c r="G73" i="102" s="1"/>
  <c r="B72" i="102"/>
  <c r="H72" i="102"/>
  <c r="D154" i="100"/>
  <c r="G153" i="100"/>
  <c r="I70" i="13"/>
  <c r="B71" i="13"/>
  <c r="E71" i="13"/>
  <c r="F71" i="13" s="1"/>
  <c r="H152" i="26"/>
  <c r="I152" i="26"/>
  <c r="B153" i="26"/>
  <c r="E153" i="26"/>
  <c r="F153" i="26" s="1"/>
  <c r="G72" i="26"/>
  <c r="G73" i="26" s="1"/>
  <c r="H72" i="26"/>
  <c r="H72" i="87"/>
  <c r="G72" i="87"/>
  <c r="G73" i="87" s="1"/>
  <c r="H151" i="33"/>
  <c r="I151" i="33"/>
  <c r="H152" i="25"/>
  <c r="I152" i="25"/>
  <c r="B153" i="25"/>
  <c r="F153" i="25"/>
  <c r="B152" i="33"/>
  <c r="F152" i="33"/>
  <c r="I72" i="102" l="1"/>
  <c r="I73" i="102" s="1"/>
  <c r="H73" i="102"/>
  <c r="H153" i="100"/>
  <c r="I153" i="100"/>
  <c r="E154" i="100"/>
  <c r="E155" i="100" s="1"/>
  <c r="B154" i="100"/>
  <c r="H71" i="13"/>
  <c r="G71" i="13"/>
  <c r="D72" i="13"/>
  <c r="G153" i="26"/>
  <c r="D154" i="26"/>
  <c r="J152" i="26"/>
  <c r="I72" i="26"/>
  <c r="I73" i="26" s="1"/>
  <c r="H73" i="26"/>
  <c r="J151" i="33"/>
  <c r="I72" i="87"/>
  <c r="I73" i="87" s="1"/>
  <c r="H73" i="87"/>
  <c r="D153" i="33"/>
  <c r="G152" i="33"/>
  <c r="G153" i="25"/>
  <c r="D154" i="25"/>
  <c r="E154" i="25" s="1"/>
  <c r="E155" i="25" s="1"/>
  <c r="J152" i="25"/>
  <c r="F154" i="100" l="1"/>
  <c r="G154" i="100" s="1"/>
  <c r="H154" i="100" s="1"/>
  <c r="H155" i="100" s="1"/>
  <c r="I154" i="100"/>
  <c r="I155" i="100" s="1"/>
  <c r="E72" i="13"/>
  <c r="E73" i="13" s="1"/>
  <c r="B72" i="13"/>
  <c r="I71" i="13"/>
  <c r="E154" i="26"/>
  <c r="B154" i="26"/>
  <c r="H153" i="26"/>
  <c r="I153" i="26"/>
  <c r="I152" i="33"/>
  <c r="H152" i="33"/>
  <c r="F154" i="25"/>
  <c r="G154" i="25" s="1"/>
  <c r="B154" i="25"/>
  <c r="B153" i="33"/>
  <c r="I153" i="25"/>
  <c r="H153" i="25"/>
  <c r="E153" i="33"/>
  <c r="F153" i="33" s="1"/>
  <c r="F72" i="13" l="1"/>
  <c r="J153" i="26"/>
  <c r="E155" i="26"/>
  <c r="F154" i="26"/>
  <c r="G154" i="26" s="1"/>
  <c r="J153" i="25"/>
  <c r="D154" i="33"/>
  <c r="E154" i="33" s="1"/>
  <c r="E155" i="33" s="1"/>
  <c r="G153" i="33"/>
  <c r="I154" i="25"/>
  <c r="H154" i="25"/>
  <c r="H155" i="25" s="1"/>
  <c r="J152" i="33"/>
  <c r="G72" i="13" l="1"/>
  <c r="G73" i="13" s="1"/>
  <c r="H72" i="13"/>
  <c r="I154" i="26"/>
  <c r="H154" i="26"/>
  <c r="H155" i="26" s="1"/>
  <c r="H153" i="33"/>
  <c r="I153" i="33"/>
  <c r="J154" i="25"/>
  <c r="J155" i="25" s="1"/>
  <c r="I155" i="25"/>
  <c r="F154" i="33"/>
  <c r="G154" i="33" s="1"/>
  <c r="B154" i="33"/>
  <c r="I72" i="13" l="1"/>
  <c r="I73" i="13" s="1"/>
  <c r="H73" i="13"/>
  <c r="J154" i="26"/>
  <c r="J155" i="26" s="1"/>
  <c r="I155" i="26"/>
  <c r="J153" i="33"/>
  <c r="H154" i="33"/>
  <c r="H155" i="33" s="1"/>
  <c r="I154" i="33"/>
  <c r="J154" i="33" l="1"/>
  <c r="J155" i="33" s="1"/>
  <c r="I155" i="33"/>
  <c r="K57" i="36" l="1"/>
  <c r="L57" i="36" s="1"/>
  <c r="K41" i="36"/>
  <c r="L41" i="36" s="1"/>
  <c r="K90" i="36"/>
  <c r="L90" i="36" s="1"/>
  <c r="K58" i="36"/>
  <c r="L58" i="36" s="1"/>
  <c r="K38" i="36"/>
  <c r="L38" i="36" s="1"/>
  <c r="K71" i="36"/>
  <c r="L71" i="36" s="1"/>
  <c r="K30" i="36"/>
  <c r="L30" i="36" s="1"/>
  <c r="K26" i="36"/>
  <c r="L26" i="36" s="1"/>
  <c r="K85" i="36"/>
  <c r="L85" i="36" s="1"/>
  <c r="K39" i="36"/>
  <c r="L39" i="36" s="1"/>
  <c r="K37" i="36"/>
  <c r="L37" i="36" s="1"/>
  <c r="K82" i="36"/>
  <c r="L82" i="36" s="1"/>
  <c r="K76" i="36"/>
  <c r="L76" i="36" s="1"/>
  <c r="K79" i="36"/>
  <c r="L79" i="36" s="1"/>
  <c r="K62" i="36"/>
  <c r="L62" i="36" s="1"/>
  <c r="K78" i="36"/>
  <c r="L78" i="36" s="1"/>
  <c r="K33" i="36"/>
  <c r="L33" i="36" s="1"/>
  <c r="K32" i="36"/>
  <c r="L32" i="36" s="1"/>
  <c r="K51" i="36"/>
  <c r="L51" i="36" s="1"/>
  <c r="K86" i="36"/>
  <c r="L86" i="36" s="1"/>
  <c r="K88" i="36"/>
  <c r="L88" i="36" s="1"/>
  <c r="K29" i="36"/>
  <c r="L29" i="36" s="1"/>
  <c r="K45" i="36"/>
  <c r="L45" i="36" s="1"/>
  <c r="K55" i="36"/>
  <c r="L55" i="36" s="1"/>
  <c r="K74" i="36"/>
  <c r="L74" i="36" s="1"/>
  <c r="K89" i="36"/>
  <c r="L89" i="36" s="1"/>
  <c r="K83" i="36"/>
  <c r="L83" i="36" s="1"/>
  <c r="K46" i="36"/>
  <c r="L46" i="36" s="1"/>
  <c r="K87" i="36"/>
  <c r="L87" i="36" s="1"/>
  <c r="K69" i="36"/>
  <c r="L69" i="36" s="1"/>
  <c r="K50" i="36"/>
  <c r="L50" i="36" s="1"/>
  <c r="K21" i="36"/>
  <c r="L21" i="36" s="1"/>
  <c r="K73" i="36"/>
  <c r="L73" i="36" s="1"/>
  <c r="K91" i="36"/>
  <c r="L91" i="36" s="1"/>
  <c r="K65" i="36"/>
  <c r="L65" i="36" s="1"/>
  <c r="K61" i="36"/>
  <c r="L61" i="36" s="1"/>
  <c r="K42" i="36"/>
  <c r="L42" i="36" s="1"/>
  <c r="K66" i="36"/>
  <c r="L66" i="36" s="1"/>
  <c r="K60" i="36"/>
  <c r="L60" i="36" s="1"/>
  <c r="K20" i="36"/>
  <c r="L20" i="36" s="1"/>
  <c r="K19" i="36"/>
  <c r="L19" i="36" s="1"/>
  <c r="K84" i="36"/>
  <c r="L84" i="36" s="1"/>
  <c r="K35" i="36"/>
  <c r="L35" i="36" s="1"/>
  <c r="K27" i="36"/>
  <c r="L27" i="36" s="1"/>
  <c r="K47" i="36"/>
  <c r="L47" i="36" s="1"/>
  <c r="K43" i="36"/>
  <c r="L43" i="36" s="1"/>
  <c r="K28" i="36"/>
  <c r="L28" i="36" s="1"/>
  <c r="K44" i="36"/>
  <c r="L44" i="36" s="1"/>
  <c r="K68" i="36"/>
  <c r="L68" i="36" s="1"/>
  <c r="K56" i="36"/>
  <c r="L56" i="36" s="1"/>
  <c r="K63" i="36"/>
  <c r="L63" i="36" s="1"/>
  <c r="K80" i="36"/>
  <c r="L80" i="36" s="1"/>
  <c r="K81" i="36"/>
  <c r="L81" i="36" s="1"/>
  <c r="K70" i="36"/>
  <c r="L70" i="36" s="1"/>
  <c r="K77" i="36"/>
  <c r="L77" i="36" s="1"/>
  <c r="K53" i="36"/>
  <c r="L53" i="36" s="1"/>
  <c r="K25" i="36"/>
  <c r="L25" i="36" s="1"/>
  <c r="K24" i="36"/>
  <c r="L24" i="36" s="1"/>
  <c r="K22" i="36"/>
  <c r="L22" i="36" s="1"/>
  <c r="K72" i="36"/>
  <c r="L72" i="36" s="1"/>
  <c r="K31" i="36"/>
  <c r="L31" i="36" s="1"/>
  <c r="K40" i="36"/>
  <c r="L40" i="36" s="1"/>
  <c r="K54" i="36"/>
  <c r="L54" i="36" s="1"/>
  <c r="K67" i="36"/>
  <c r="L67" i="36" s="1"/>
  <c r="K48" i="36"/>
  <c r="L48" i="36" s="1"/>
  <c r="K75" i="36"/>
  <c r="L75" i="36" s="1"/>
  <c r="K64" i="36"/>
  <c r="L64" i="36" s="1"/>
  <c r="K52" i="36"/>
  <c r="L52" i="36" s="1"/>
  <c r="K23" i="36"/>
  <c r="L23" i="36" s="1"/>
  <c r="K59" i="36"/>
  <c r="L59" i="36" s="1"/>
  <c r="K18" i="36"/>
  <c r="K34" i="36"/>
  <c r="L34" i="36" s="1"/>
  <c r="K36" i="36"/>
  <c r="L36" i="36" s="1"/>
  <c r="K49" i="36"/>
  <c r="L49" i="36" s="1"/>
  <c r="L18" i="36" l="1"/>
  <c r="K97" i="36"/>
  <c r="L96" i="36"/>
  <c r="V27" i="36"/>
  <c r="V28" i="36"/>
  <c r="V35" i="36"/>
  <c r="V37" i="36"/>
  <c r="B106" i="56" l="1"/>
  <c r="B106" i="81" l="1"/>
  <c r="B104" i="96"/>
  <c r="B105" i="94"/>
  <c r="B110" i="53" l="1"/>
  <c r="B113" i="18"/>
  <c r="B104" i="95"/>
  <c r="B113" i="34"/>
  <c r="B106" i="80"/>
  <c r="B107" i="77"/>
  <c r="B107" i="78"/>
  <c r="B110" i="55"/>
  <c r="B110" i="57"/>
  <c r="B103" i="98"/>
  <c r="B108" i="65"/>
  <c r="B113" i="21"/>
  <c r="B114" i="23"/>
  <c r="B105" i="90"/>
  <c r="B115" i="70"/>
  <c r="B113" i="17"/>
  <c r="B114" i="24"/>
  <c r="B105" i="91"/>
  <c r="B109" i="60"/>
  <c r="B108" i="67"/>
  <c r="B110" i="46"/>
  <c r="B115" i="30"/>
  <c r="B107" i="75"/>
  <c r="B105" i="88"/>
  <c r="B112" i="43"/>
  <c r="B105" i="87"/>
  <c r="B111" i="45"/>
  <c r="B109" i="61"/>
  <c r="B112" i="42"/>
  <c r="B103" i="97"/>
  <c r="B110" i="54"/>
  <c r="B106" i="85"/>
  <c r="B116" i="28"/>
  <c r="B112" i="41"/>
  <c r="B106" i="83"/>
  <c r="B110" i="56"/>
  <c r="B112" i="44"/>
  <c r="B114" i="32"/>
  <c r="B107" i="79"/>
  <c r="B114" i="71"/>
  <c r="B106" i="82"/>
  <c r="B105" i="84"/>
  <c r="B107" i="76"/>
  <c r="B115" i="69"/>
  <c r="B109" i="62"/>
  <c r="B112" i="73"/>
  <c r="B113" i="3"/>
  <c r="B110" i="58"/>
  <c r="B104" i="93"/>
  <c r="B110" i="72"/>
  <c r="B113" i="22"/>
  <c r="B109" i="63"/>
  <c r="B109" i="59"/>
  <c r="B112" i="74"/>
  <c r="B106" i="86"/>
  <c r="B108" i="66"/>
  <c r="B105" i="92"/>
  <c r="B103" i="99"/>
  <c r="B105" i="89"/>
  <c r="B114" i="31"/>
  <c r="B108" i="68" l="1"/>
  <c r="J111" i="73"/>
  <c r="J103" i="95"/>
  <c r="J109" i="53"/>
  <c r="J106" i="79"/>
  <c r="J105" i="83"/>
  <c r="J102" i="99"/>
  <c r="B115" i="29"/>
  <c r="B113" i="20"/>
  <c r="J108" i="60"/>
  <c r="J104" i="91"/>
  <c r="B109" i="64"/>
  <c r="J111" i="43"/>
  <c r="J106" i="75"/>
  <c r="J112" i="21"/>
  <c r="J111" i="74"/>
  <c r="J108" i="63"/>
  <c r="J109" i="57"/>
  <c r="J112" i="22"/>
  <c r="J109" i="46"/>
  <c r="J109" i="58"/>
  <c r="J114" i="69"/>
  <c r="J113" i="32"/>
  <c r="J108" i="61"/>
  <c r="J105" i="86"/>
  <c r="J113" i="71"/>
  <c r="J107" i="67"/>
  <c r="J107" i="65"/>
  <c r="J113" i="24"/>
  <c r="J104" i="90"/>
  <c r="J107" i="66"/>
  <c r="J104" i="84"/>
  <c r="J111" i="41"/>
  <c r="J115" i="28"/>
  <c r="J111" i="42"/>
  <c r="J112" i="18"/>
  <c r="J113" i="31"/>
  <c r="J104" i="92"/>
  <c r="J103" i="93"/>
  <c r="J112" i="17"/>
  <c r="B113" i="19"/>
  <c r="J102" i="97"/>
  <c r="J110" i="45"/>
  <c r="J104" i="89"/>
  <c r="J109" i="55"/>
  <c r="B115" i="27"/>
  <c r="J105" i="81"/>
  <c r="J106" i="78"/>
  <c r="J105" i="85"/>
  <c r="B112" i="39"/>
  <c r="J105" i="80"/>
  <c r="J111" i="44"/>
  <c r="J104" i="88"/>
  <c r="J113" i="23"/>
  <c r="J108" i="62"/>
  <c r="J108" i="59"/>
  <c r="J102" i="98"/>
  <c r="J109" i="72"/>
  <c r="J112" i="3"/>
  <c r="J106" i="76"/>
  <c r="J105" i="82"/>
  <c r="J109" i="54"/>
  <c r="J109" i="56"/>
  <c r="J104" i="94"/>
  <c r="J106" i="77"/>
  <c r="J104" i="87"/>
  <c r="J114" i="70"/>
  <c r="J103" i="96"/>
  <c r="J114" i="30"/>
  <c r="J114" i="27" l="1"/>
  <c r="J112" i="20"/>
  <c r="J111" i="39"/>
  <c r="J112" i="19"/>
  <c r="J114" i="29"/>
  <c r="J108" i="64"/>
  <c r="J107" i="68"/>
  <c r="J113" i="34" l="1"/>
  <c r="F87" i="2" l="1"/>
  <c r="F86" i="2"/>
  <c r="F88" i="2" l="1"/>
  <c r="F89" i="2" s="1"/>
  <c r="F91" i="2" s="1"/>
  <c r="F92" i="2" s="1"/>
  <c r="F93" i="2" s="1"/>
  <c r="D95" i="99" l="1"/>
  <c r="J96" i="99" s="1"/>
  <c r="D95" i="101"/>
  <c r="J96" i="101" s="1"/>
  <c r="D95" i="102"/>
  <c r="J96" i="102" s="1"/>
  <c r="D95" i="100"/>
  <c r="D95" i="86"/>
  <c r="J96" i="86" s="1"/>
  <c r="D95" i="18"/>
  <c r="J96" i="18" s="1"/>
  <c r="E114" i="18" s="1"/>
  <c r="D95" i="3"/>
  <c r="J96" i="3" s="1"/>
  <c r="D95" i="21"/>
  <c r="J96" i="21" s="1"/>
  <c r="D95" i="25"/>
  <c r="D95" i="35"/>
  <c r="D95" i="42"/>
  <c r="J96" i="42" s="1"/>
  <c r="D95" i="24"/>
  <c r="J96" i="24" s="1"/>
  <c r="D95" i="72"/>
  <c r="J96" i="72" s="1"/>
  <c r="D95" i="75"/>
  <c r="J96" i="75" s="1"/>
  <c r="D95" i="27"/>
  <c r="J96" i="27" s="1"/>
  <c r="D95" i="74"/>
  <c r="J96" i="74" s="1"/>
  <c r="D95" i="95"/>
  <c r="J96" i="95" s="1"/>
  <c r="D95" i="98"/>
  <c r="J96" i="98" s="1"/>
  <c r="D95" i="71"/>
  <c r="J96" i="71" s="1"/>
  <c r="D95" i="29"/>
  <c r="J96" i="29" s="1"/>
  <c r="E116" i="29" s="1"/>
  <c r="D95" i="93"/>
  <c r="J96" i="93" s="1"/>
  <c r="D95" i="89"/>
  <c r="J96" i="89" s="1"/>
  <c r="D95" i="73"/>
  <c r="J96" i="73" s="1"/>
  <c r="D95" i="78"/>
  <c r="J96" i="78" s="1"/>
  <c r="D95" i="63"/>
  <c r="J96" i="63" s="1"/>
  <c r="D95" i="26"/>
  <c r="D95" i="56"/>
  <c r="J96" i="56" s="1"/>
  <c r="D95" i="41"/>
  <c r="J96" i="41" s="1"/>
  <c r="D95" i="83"/>
  <c r="J96" i="83" s="1"/>
  <c r="D95" i="90"/>
  <c r="J96" i="90" s="1"/>
  <c r="D95" i="70"/>
  <c r="J96" i="70" s="1"/>
  <c r="D95" i="58"/>
  <c r="J96" i="58" s="1"/>
  <c r="D95" i="66"/>
  <c r="J96" i="66" s="1"/>
  <c r="D95" i="84"/>
  <c r="J96" i="84" s="1"/>
  <c r="D95" i="22"/>
  <c r="J96" i="22" s="1"/>
  <c r="D95" i="85"/>
  <c r="J96" i="85" s="1"/>
  <c r="E107" i="85" s="1"/>
  <c r="D95" i="19"/>
  <c r="J96" i="19" s="1"/>
  <c r="D95" i="81"/>
  <c r="J96" i="81" s="1"/>
  <c r="D95" i="30"/>
  <c r="J96" i="30" s="1"/>
  <c r="D95" i="54"/>
  <c r="J96" i="54" s="1"/>
  <c r="D95" i="67"/>
  <c r="J96" i="67" s="1"/>
  <c r="D95" i="82"/>
  <c r="J96" i="82" s="1"/>
  <c r="D95" i="96"/>
  <c r="J96" i="96" s="1"/>
  <c r="D95" i="23"/>
  <c r="J96" i="23" s="1"/>
  <c r="D95" i="55"/>
  <c r="J96" i="55" s="1"/>
  <c r="D95" i="61"/>
  <c r="J96" i="61" s="1"/>
  <c r="D95" i="32"/>
  <c r="J96" i="32" s="1"/>
  <c r="D95" i="33"/>
  <c r="D95" i="80"/>
  <c r="J96" i="80" s="1"/>
  <c r="D95" i="17"/>
  <c r="J96" i="17" s="1"/>
  <c r="D95" i="39"/>
  <c r="J96" i="39" s="1"/>
  <c r="E113" i="39" s="1"/>
  <c r="D95" i="59"/>
  <c r="J96" i="59" s="1"/>
  <c r="D95" i="68"/>
  <c r="J96" i="68" s="1"/>
  <c r="D95" i="87"/>
  <c r="J96" i="87" s="1"/>
  <c r="D95" i="31"/>
  <c r="J96" i="31" s="1"/>
  <c r="D95" i="44"/>
  <c r="J96" i="44" s="1"/>
  <c r="D95" i="91"/>
  <c r="J96" i="91" s="1"/>
  <c r="D95" i="88"/>
  <c r="J96" i="88" s="1"/>
  <c r="E106" i="88" s="1"/>
  <c r="D95" i="92"/>
  <c r="J96" i="92" s="1"/>
  <c r="E106" i="92" s="1"/>
  <c r="D95" i="46"/>
  <c r="J96" i="46" s="1"/>
  <c r="D95" i="62"/>
  <c r="J96" i="62" s="1"/>
  <c r="D95" i="64"/>
  <c r="J96" i="64" s="1"/>
  <c r="D95" i="20"/>
  <c r="J96" i="20" s="1"/>
  <c r="D95" i="45"/>
  <c r="J96" i="45" s="1"/>
  <c r="D95" i="65"/>
  <c r="J96" i="65" s="1"/>
  <c r="D95" i="94"/>
  <c r="J96" i="94" s="1"/>
  <c r="D95" i="34"/>
  <c r="J96" i="34" s="1"/>
  <c r="E104" i="34" s="1"/>
  <c r="D95" i="76"/>
  <c r="J96" i="76" s="1"/>
  <c r="D95" i="53"/>
  <c r="J96" i="53" s="1"/>
  <c r="E111" i="53" s="1"/>
  <c r="D95" i="77"/>
  <c r="J96" i="77" s="1"/>
  <c r="D95" i="13"/>
  <c r="J96" i="13" s="1"/>
  <c r="D95" i="97"/>
  <c r="J96" i="97" s="1"/>
  <c r="D95" i="28"/>
  <c r="J96" i="28" s="1"/>
  <c r="D95" i="69"/>
  <c r="J96" i="69" s="1"/>
  <c r="D95" i="79"/>
  <c r="J96" i="79" s="1"/>
  <c r="D95" i="60"/>
  <c r="J96" i="60" s="1"/>
  <c r="D95" i="57"/>
  <c r="J96" i="57" s="1"/>
  <c r="D95" i="43"/>
  <c r="J96" i="43" s="1"/>
  <c r="E100" i="13" l="1"/>
  <c r="F100" i="13" s="1"/>
  <c r="E100" i="102"/>
  <c r="F100" i="102" s="1"/>
  <c r="E101" i="102" s="1"/>
  <c r="E107" i="101"/>
  <c r="F107" i="101" s="1"/>
  <c r="E108" i="101" s="1"/>
  <c r="E111" i="57"/>
  <c r="D111" i="57"/>
  <c r="E107" i="86"/>
  <c r="D107" i="86"/>
  <c r="E110" i="60"/>
  <c r="D110" i="60"/>
  <c r="E104" i="99"/>
  <c r="D104" i="99"/>
  <c r="F104" i="34"/>
  <c r="E113" i="43"/>
  <c r="D113" i="43"/>
  <c r="E117" i="28"/>
  <c r="D117" i="28"/>
  <c r="E106" i="84"/>
  <c r="D106" i="84"/>
  <c r="E104" i="97"/>
  <c r="D104" i="97"/>
  <c r="E116" i="69"/>
  <c r="D116" i="69"/>
  <c r="E113" i="74"/>
  <c r="D113" i="74"/>
  <c r="E107" i="82"/>
  <c r="D107" i="82"/>
  <c r="D111" i="53"/>
  <c r="E106" i="90"/>
  <c r="D106" i="90"/>
  <c r="E108" i="79"/>
  <c r="D108" i="79"/>
  <c r="E109" i="67"/>
  <c r="D109" i="67"/>
  <c r="E106" i="94"/>
  <c r="D106" i="94"/>
  <c r="E116" i="70"/>
  <c r="D116" i="70"/>
  <c r="D107" i="85"/>
  <c r="E105" i="95"/>
  <c r="D105" i="95"/>
  <c r="E107" i="83"/>
  <c r="D107" i="83"/>
  <c r="E114" i="22"/>
  <c r="D114" i="22"/>
  <c r="E114" i="20"/>
  <c r="D114" i="20"/>
  <c r="E109" i="65"/>
  <c r="D109" i="65"/>
  <c r="E111" i="72"/>
  <c r="D111" i="72"/>
  <c r="E115" i="24"/>
  <c r="D115" i="24"/>
  <c r="D114" i="18"/>
  <c r="D108" i="78"/>
  <c r="E108" i="78"/>
  <c r="E113" i="73"/>
  <c r="D113" i="73"/>
  <c r="E114" i="21"/>
  <c r="D114" i="21"/>
  <c r="E115" i="32"/>
  <c r="D115" i="32"/>
  <c r="E116" i="27"/>
  <c r="D116" i="27"/>
  <c r="E107" i="81"/>
  <c r="D107" i="81"/>
  <c r="E110" i="64"/>
  <c r="D110" i="64"/>
  <c r="E115" i="71"/>
  <c r="D115" i="71"/>
  <c r="E111" i="46"/>
  <c r="D111" i="46"/>
  <c r="E106" i="91"/>
  <c r="D106" i="91"/>
  <c r="E113" i="44"/>
  <c r="D113" i="44"/>
  <c r="D106" i="92"/>
  <c r="D106" i="88"/>
  <c r="D114" i="17"/>
  <c r="E114" i="17"/>
  <c r="E110" i="59"/>
  <c r="D110" i="59"/>
  <c r="E105" i="93"/>
  <c r="D105" i="93"/>
  <c r="E110" i="61"/>
  <c r="D110" i="61"/>
  <c r="E111" i="55"/>
  <c r="D111" i="55"/>
  <c r="D115" i="23"/>
  <c r="B115" i="23" s="1"/>
  <c r="E115" i="23"/>
  <c r="E105" i="96"/>
  <c r="D105" i="96"/>
  <c r="E109" i="68"/>
  <c r="D109" i="68"/>
  <c r="E110" i="63"/>
  <c r="D110" i="63"/>
  <c r="E116" i="30"/>
  <c r="D116" i="30"/>
  <c r="E115" i="31"/>
  <c r="D115" i="31"/>
  <c r="E106" i="87"/>
  <c r="D106" i="87"/>
  <c r="D113" i="39"/>
  <c r="E107" i="80"/>
  <c r="D107" i="80"/>
  <c r="E111" i="54"/>
  <c r="D111" i="54"/>
  <c r="D104" i="98"/>
  <c r="E109" i="66"/>
  <c r="D109" i="66"/>
  <c r="E106" i="89"/>
  <c r="D106" i="89"/>
  <c r="D116" i="29"/>
  <c r="E111" i="56"/>
  <c r="D111" i="56"/>
  <c r="E108" i="75"/>
  <c r="D108" i="75"/>
  <c r="E113" i="42"/>
  <c r="D113" i="42"/>
  <c r="E104" i="98"/>
  <c r="E114" i="3"/>
  <c r="D114" i="3"/>
  <c r="G107" i="101" l="1"/>
  <c r="D108" i="101"/>
  <c r="D101" i="102"/>
  <c r="G100" i="102"/>
  <c r="D101" i="13"/>
  <c r="G100" i="13"/>
  <c r="F115" i="23"/>
  <c r="G115" i="23" s="1"/>
  <c r="B113" i="44"/>
  <c r="F113" i="44"/>
  <c r="D113" i="41"/>
  <c r="E113" i="41"/>
  <c r="B107" i="83"/>
  <c r="F107" i="83"/>
  <c r="B116" i="70"/>
  <c r="F116" i="70"/>
  <c r="F111" i="53"/>
  <c r="B111" i="53"/>
  <c r="F116" i="69"/>
  <c r="B116" i="69"/>
  <c r="F117" i="28"/>
  <c r="B117" i="28"/>
  <c r="F115" i="31"/>
  <c r="B115" i="31"/>
  <c r="F110" i="61"/>
  <c r="B110" i="61"/>
  <c r="F114" i="21"/>
  <c r="B114" i="21"/>
  <c r="B104" i="98"/>
  <c r="F104" i="98"/>
  <c r="B114" i="20"/>
  <c r="F114" i="20"/>
  <c r="F107" i="82"/>
  <c r="B107" i="82"/>
  <c r="B114" i="17"/>
  <c r="F114" i="17"/>
  <c r="B116" i="27"/>
  <c r="F116" i="27"/>
  <c r="B105" i="95"/>
  <c r="F105" i="95"/>
  <c r="F104" i="97"/>
  <c r="B104" i="97"/>
  <c r="B113" i="43"/>
  <c r="F113" i="43"/>
  <c r="B107" i="86"/>
  <c r="F107" i="86"/>
  <c r="B104" i="99"/>
  <c r="F104" i="99"/>
  <c r="F113" i="42"/>
  <c r="B113" i="42"/>
  <c r="F109" i="68"/>
  <c r="B109" i="68"/>
  <c r="F113" i="39"/>
  <c r="B113" i="39"/>
  <c r="F116" i="30"/>
  <c r="B116" i="30"/>
  <c r="B111" i="55"/>
  <c r="F111" i="55"/>
  <c r="B105" i="93"/>
  <c r="F105" i="93"/>
  <c r="B106" i="91"/>
  <c r="F106" i="91"/>
  <c r="E110" i="62"/>
  <c r="D110" i="62"/>
  <c r="B108" i="78"/>
  <c r="F108" i="78"/>
  <c r="F111" i="72"/>
  <c r="B111" i="72"/>
  <c r="B106" i="94"/>
  <c r="F106" i="94"/>
  <c r="E108" i="77"/>
  <c r="D108" i="77"/>
  <c r="B108" i="79"/>
  <c r="F108" i="79"/>
  <c r="F116" i="29"/>
  <c r="B116" i="29"/>
  <c r="B108" i="75"/>
  <c r="F108" i="75"/>
  <c r="B106" i="89"/>
  <c r="F106" i="89"/>
  <c r="E114" i="19"/>
  <c r="D114" i="19"/>
  <c r="B106" i="88"/>
  <c r="F106" i="88"/>
  <c r="F110" i="64"/>
  <c r="B110" i="64"/>
  <c r="F115" i="32"/>
  <c r="B115" i="32"/>
  <c r="F114" i="18"/>
  <c r="B114" i="18"/>
  <c r="B114" i="22"/>
  <c r="F114" i="22"/>
  <c r="B106" i="90"/>
  <c r="F106" i="90"/>
  <c r="B113" i="74"/>
  <c r="F113" i="74"/>
  <c r="F111" i="57"/>
  <c r="B111" i="57"/>
  <c r="B106" i="92"/>
  <c r="F106" i="92"/>
  <c r="D112" i="45"/>
  <c r="E112" i="45"/>
  <c r="B106" i="84"/>
  <c r="F106" i="84"/>
  <c r="G104" i="34"/>
  <c r="B105" i="34"/>
  <c r="E108" i="76"/>
  <c r="D108" i="76"/>
  <c r="F109" i="66"/>
  <c r="B109" i="66"/>
  <c r="B107" i="80"/>
  <c r="F107" i="80"/>
  <c r="F115" i="71"/>
  <c r="B115" i="71"/>
  <c r="F115" i="24"/>
  <c r="B115" i="24"/>
  <c r="F114" i="3"/>
  <c r="B114" i="3"/>
  <c r="B106" i="87"/>
  <c r="F106" i="87"/>
  <c r="B105" i="96"/>
  <c r="F105" i="96"/>
  <c r="B110" i="59"/>
  <c r="F110" i="59"/>
  <c r="B111" i="56"/>
  <c r="F111" i="56"/>
  <c r="B111" i="54"/>
  <c r="F111" i="54"/>
  <c r="B110" i="63"/>
  <c r="F110" i="63"/>
  <c r="D111" i="58"/>
  <c r="E111" i="58"/>
  <c r="F111" i="46"/>
  <c r="B111" i="46"/>
  <c r="B107" i="81"/>
  <c r="F107" i="81"/>
  <c r="F113" i="73"/>
  <c r="B113" i="73"/>
  <c r="B109" i="65"/>
  <c r="F109" i="65"/>
  <c r="F107" i="85"/>
  <c r="B107" i="85"/>
  <c r="B109" i="67"/>
  <c r="F109" i="67"/>
  <c r="B114" i="34"/>
  <c r="F110" i="60"/>
  <c r="B110" i="60"/>
  <c r="H100" i="13" l="1"/>
  <c r="I100" i="13"/>
  <c r="J100" i="13" s="1"/>
  <c r="E101" i="13"/>
  <c r="B101" i="13"/>
  <c r="F101" i="13"/>
  <c r="I100" i="102"/>
  <c r="H100" i="102"/>
  <c r="B101" i="102"/>
  <c r="F101" i="102"/>
  <c r="F108" i="101"/>
  <c r="B108" i="101"/>
  <c r="I107" i="101"/>
  <c r="H107" i="101"/>
  <c r="M88" i="101" s="1"/>
  <c r="M89" i="101" s="1"/>
  <c r="E116" i="23"/>
  <c r="D116" i="23"/>
  <c r="B116" i="23" s="1"/>
  <c r="D117" i="29"/>
  <c r="G116" i="29"/>
  <c r="E117" i="29"/>
  <c r="G107" i="81"/>
  <c r="D108" i="81"/>
  <c r="E108" i="81"/>
  <c r="B111" i="58"/>
  <c r="F111" i="58"/>
  <c r="G115" i="71"/>
  <c r="D116" i="71"/>
  <c r="E116" i="71"/>
  <c r="F114" i="19"/>
  <c r="B114" i="19"/>
  <c r="J112" i="43"/>
  <c r="J109" i="64"/>
  <c r="D112" i="55"/>
  <c r="G111" i="55"/>
  <c r="E112" i="55"/>
  <c r="J107" i="75"/>
  <c r="G104" i="99"/>
  <c r="D105" i="99"/>
  <c r="E105" i="99"/>
  <c r="J104" i="93"/>
  <c r="G114" i="20"/>
  <c r="D115" i="20"/>
  <c r="E115" i="20"/>
  <c r="G104" i="98"/>
  <c r="D105" i="98"/>
  <c r="E105" i="98"/>
  <c r="J109" i="60"/>
  <c r="J108" i="67"/>
  <c r="J110" i="54"/>
  <c r="D112" i="53"/>
  <c r="G111" i="53"/>
  <c r="E112" i="53"/>
  <c r="D114" i="44"/>
  <c r="G113" i="44"/>
  <c r="E114" i="44"/>
  <c r="J105" i="92"/>
  <c r="G114" i="3"/>
  <c r="D115" i="3"/>
  <c r="E115" i="3"/>
  <c r="F108" i="76"/>
  <c r="B108" i="76"/>
  <c r="B112" i="45"/>
  <c r="F112" i="45"/>
  <c r="G114" i="18"/>
  <c r="D115" i="18"/>
  <c r="E115" i="18"/>
  <c r="J104" i="96"/>
  <c r="D107" i="89"/>
  <c r="G106" i="89"/>
  <c r="E107" i="89"/>
  <c r="D109" i="79"/>
  <c r="G108" i="79"/>
  <c r="E109" i="79"/>
  <c r="J112" i="74"/>
  <c r="D112" i="72"/>
  <c r="G111" i="72"/>
  <c r="E112" i="72"/>
  <c r="G106" i="91"/>
  <c r="D107" i="91"/>
  <c r="E107" i="91"/>
  <c r="J112" i="44"/>
  <c r="G116" i="27"/>
  <c r="D117" i="27"/>
  <c r="E117" i="27"/>
  <c r="J114" i="24"/>
  <c r="J103" i="99"/>
  <c r="D117" i="70"/>
  <c r="G116" i="70"/>
  <c r="E117" i="70"/>
  <c r="G111" i="56"/>
  <c r="D112" i="56"/>
  <c r="E112" i="56"/>
  <c r="G104" i="97"/>
  <c r="D105" i="97"/>
  <c r="E105" i="97"/>
  <c r="J106" i="86"/>
  <c r="J113" i="17"/>
  <c r="D115" i="21"/>
  <c r="G114" i="21"/>
  <c r="E115" i="21"/>
  <c r="B113" i="41"/>
  <c r="F113" i="41"/>
  <c r="D110" i="65"/>
  <c r="G109" i="65"/>
  <c r="E110" i="65"/>
  <c r="J115" i="69"/>
  <c r="D111" i="59"/>
  <c r="G110" i="59"/>
  <c r="E111" i="59"/>
  <c r="G107" i="80"/>
  <c r="D108" i="80"/>
  <c r="E108" i="80"/>
  <c r="J106" i="85"/>
  <c r="G106" i="90"/>
  <c r="D107" i="90"/>
  <c r="E107" i="90"/>
  <c r="G108" i="78"/>
  <c r="D109" i="78"/>
  <c r="E109" i="78"/>
  <c r="D117" i="30"/>
  <c r="G116" i="30"/>
  <c r="E117" i="30"/>
  <c r="G109" i="68"/>
  <c r="D110" i="68"/>
  <c r="E110" i="68"/>
  <c r="J105" i="94"/>
  <c r="J110" i="55"/>
  <c r="J103" i="97"/>
  <c r="J108" i="68"/>
  <c r="J115" i="29"/>
  <c r="D111" i="61"/>
  <c r="G110" i="61"/>
  <c r="E111" i="61"/>
  <c r="J112" i="73"/>
  <c r="J109" i="61"/>
  <c r="F108" i="77"/>
  <c r="B108" i="77"/>
  <c r="D108" i="86"/>
  <c r="G107" i="86"/>
  <c r="E108" i="86"/>
  <c r="J105" i="91"/>
  <c r="G107" i="83"/>
  <c r="D108" i="83"/>
  <c r="E108" i="83"/>
  <c r="D115" i="34"/>
  <c r="E115" i="34"/>
  <c r="D111" i="63"/>
  <c r="G110" i="63"/>
  <c r="E111" i="63"/>
  <c r="J107" i="78"/>
  <c r="J110" i="53"/>
  <c r="J109" i="59"/>
  <c r="J105" i="87"/>
  <c r="J106" i="82"/>
  <c r="J113" i="22"/>
  <c r="J114" i="32"/>
  <c r="J115" i="70"/>
  <c r="D116" i="32"/>
  <c r="G115" i="32"/>
  <c r="E116" i="32"/>
  <c r="J115" i="30"/>
  <c r="D109" i="75"/>
  <c r="G108" i="75"/>
  <c r="E109" i="75"/>
  <c r="J105" i="90"/>
  <c r="D106" i="95"/>
  <c r="G105" i="95"/>
  <c r="E106" i="95"/>
  <c r="D114" i="73"/>
  <c r="G113" i="73"/>
  <c r="E114" i="73"/>
  <c r="G111" i="54"/>
  <c r="D112" i="54"/>
  <c r="E112" i="54"/>
  <c r="G105" i="96"/>
  <c r="D106" i="96"/>
  <c r="E106" i="96"/>
  <c r="H104" i="34"/>
  <c r="L104" i="34" s="1"/>
  <c r="M104" i="34" s="1"/>
  <c r="I104" i="34"/>
  <c r="J110" i="46"/>
  <c r="D115" i="22"/>
  <c r="G114" i="22"/>
  <c r="E115" i="22"/>
  <c r="E107" i="94"/>
  <c r="D107" i="94"/>
  <c r="G106" i="94"/>
  <c r="F110" i="62"/>
  <c r="B110" i="62"/>
  <c r="J105" i="88"/>
  <c r="D114" i="39"/>
  <c r="G113" i="39"/>
  <c r="E114" i="39"/>
  <c r="J103" i="98"/>
  <c r="J112" i="42"/>
  <c r="G107" i="82"/>
  <c r="D108" i="82"/>
  <c r="E108" i="82"/>
  <c r="J115" i="27"/>
  <c r="J114" i="31"/>
  <c r="J116" i="28"/>
  <c r="G115" i="31"/>
  <c r="D116" i="31"/>
  <c r="E116" i="31"/>
  <c r="G117" i="28"/>
  <c r="D118" i="28"/>
  <c r="E118" i="28"/>
  <c r="J113" i="21"/>
  <c r="D112" i="46"/>
  <c r="G111" i="46"/>
  <c r="E112" i="46"/>
  <c r="J113" i="18"/>
  <c r="D112" i="57"/>
  <c r="G111" i="57"/>
  <c r="E112" i="57"/>
  <c r="D111" i="64"/>
  <c r="G110" i="64"/>
  <c r="E111" i="64"/>
  <c r="J112" i="39"/>
  <c r="G105" i="93"/>
  <c r="D106" i="93"/>
  <c r="E106" i="93"/>
  <c r="J105" i="89"/>
  <c r="D114" i="43"/>
  <c r="G113" i="43"/>
  <c r="E114" i="43"/>
  <c r="G114" i="17"/>
  <c r="D115" i="17"/>
  <c r="E115" i="17"/>
  <c r="J110" i="56"/>
  <c r="J114" i="71"/>
  <c r="J106" i="80"/>
  <c r="J109" i="63"/>
  <c r="D108" i="85"/>
  <c r="G107" i="85"/>
  <c r="E108" i="85"/>
  <c r="J114" i="23"/>
  <c r="G113" i="74"/>
  <c r="D114" i="74"/>
  <c r="E114" i="74"/>
  <c r="D110" i="67"/>
  <c r="G109" i="67"/>
  <c r="E110" i="67"/>
  <c r="D116" i="24"/>
  <c r="G115" i="24"/>
  <c r="E116" i="24"/>
  <c r="G109" i="66"/>
  <c r="D110" i="66"/>
  <c r="E110" i="66"/>
  <c r="D107" i="84"/>
  <c r="G106" i="84"/>
  <c r="E107" i="84"/>
  <c r="D111" i="60"/>
  <c r="G110" i="60"/>
  <c r="E111" i="60"/>
  <c r="J108" i="66"/>
  <c r="G106" i="87"/>
  <c r="D107" i="87"/>
  <c r="E107" i="87"/>
  <c r="J110" i="57"/>
  <c r="G106" i="92"/>
  <c r="D107" i="92"/>
  <c r="E107" i="92"/>
  <c r="J105" i="84"/>
  <c r="J110" i="72"/>
  <c r="G106" i="88"/>
  <c r="D107" i="88"/>
  <c r="E107" i="88"/>
  <c r="J113" i="3"/>
  <c r="J104" i="95"/>
  <c r="D114" i="42"/>
  <c r="G113" i="42"/>
  <c r="E114" i="42"/>
  <c r="J113" i="20"/>
  <c r="J107" i="79"/>
  <c r="J106" i="83"/>
  <c r="G116" i="69"/>
  <c r="D117" i="69"/>
  <c r="E117" i="69"/>
  <c r="J108" i="65"/>
  <c r="J106" i="81"/>
  <c r="I115" i="23"/>
  <c r="N88" i="23" s="1"/>
  <c r="H115" i="23"/>
  <c r="M88" i="23" s="1"/>
  <c r="M89" i="23" s="1"/>
  <c r="I94" i="36"/>
  <c r="I25" i="36"/>
  <c r="V94" i="36" l="1"/>
  <c r="J100" i="102"/>
  <c r="J107" i="101"/>
  <c r="N88" i="101"/>
  <c r="G101" i="13"/>
  <c r="D102" i="13"/>
  <c r="D109" i="101"/>
  <c r="G108" i="101"/>
  <c r="E109" i="101"/>
  <c r="G101" i="102"/>
  <c r="D102" i="102"/>
  <c r="E102" i="102"/>
  <c r="V25" i="36"/>
  <c r="F116" i="23"/>
  <c r="E117" i="23" s="1"/>
  <c r="H110" i="63"/>
  <c r="M88" i="63" s="1"/>
  <c r="M89" i="63" s="1"/>
  <c r="I110" i="63"/>
  <c r="N88" i="63" s="1"/>
  <c r="G108" i="77"/>
  <c r="D109" i="77"/>
  <c r="E109" i="77"/>
  <c r="I110" i="61"/>
  <c r="N88" i="61" s="1"/>
  <c r="H110" i="61"/>
  <c r="M88" i="61" s="1"/>
  <c r="M89" i="61" s="1"/>
  <c r="F110" i="68"/>
  <c r="B110" i="68"/>
  <c r="H107" i="80"/>
  <c r="M88" i="80" s="1"/>
  <c r="M89" i="80" s="1"/>
  <c r="I107" i="80"/>
  <c r="N88" i="80" s="1"/>
  <c r="F110" i="65"/>
  <c r="B110" i="65"/>
  <c r="F112" i="56"/>
  <c r="B112" i="56"/>
  <c r="D109" i="76"/>
  <c r="G108" i="76"/>
  <c r="E109" i="76"/>
  <c r="H113" i="44"/>
  <c r="M88" i="44" s="1"/>
  <c r="M89" i="44" s="1"/>
  <c r="I113" i="44"/>
  <c r="N88" i="44" s="1"/>
  <c r="N89" i="44" s="1"/>
  <c r="D112" i="58"/>
  <c r="G111" i="58"/>
  <c r="E112" i="58"/>
  <c r="F118" i="28"/>
  <c r="B118" i="28"/>
  <c r="B109" i="78"/>
  <c r="F109" i="78"/>
  <c r="H111" i="72"/>
  <c r="M88" i="72" s="1"/>
  <c r="M89" i="72" s="1"/>
  <c r="I111" i="72"/>
  <c r="N88" i="72" s="1"/>
  <c r="J113" i="19"/>
  <c r="B111" i="60"/>
  <c r="F111" i="60"/>
  <c r="I106" i="87"/>
  <c r="N88" i="87" s="1"/>
  <c r="N89" i="87" s="1"/>
  <c r="H106" i="87"/>
  <c r="M88" i="87" s="1"/>
  <c r="M89" i="87" s="1"/>
  <c r="F116" i="24"/>
  <c r="B116" i="24"/>
  <c r="O88" i="23"/>
  <c r="O89" i="23" s="1"/>
  <c r="N89" i="23"/>
  <c r="I111" i="57"/>
  <c r="N88" i="57" s="1"/>
  <c r="N89" i="57" s="1"/>
  <c r="H111" i="57"/>
  <c r="M88" i="57" s="1"/>
  <c r="M89" i="57" s="1"/>
  <c r="F112" i="46"/>
  <c r="B112" i="46"/>
  <c r="F116" i="31"/>
  <c r="B116" i="31"/>
  <c r="D111" i="62"/>
  <c r="G110" i="62"/>
  <c r="E111" i="62"/>
  <c r="F115" i="22"/>
  <c r="B115" i="22"/>
  <c r="H105" i="96"/>
  <c r="M88" i="96" s="1"/>
  <c r="M89" i="96" s="1"/>
  <c r="I105" i="96"/>
  <c r="N88" i="96" s="1"/>
  <c r="N89" i="96" s="1"/>
  <c r="F109" i="75"/>
  <c r="B109" i="75"/>
  <c r="B111" i="63"/>
  <c r="F111" i="63"/>
  <c r="F111" i="61"/>
  <c r="B111" i="61"/>
  <c r="H109" i="68"/>
  <c r="M88" i="68" s="1"/>
  <c r="M89" i="68" s="1"/>
  <c r="I109" i="68"/>
  <c r="N88" i="68" s="1"/>
  <c r="N89" i="68" s="1"/>
  <c r="B107" i="90"/>
  <c r="F107" i="90"/>
  <c r="G113" i="41"/>
  <c r="D114" i="41"/>
  <c r="E114" i="41"/>
  <c r="I111" i="56"/>
  <c r="N88" i="56" s="1"/>
  <c r="H111" i="56"/>
  <c r="M88" i="56" s="1"/>
  <c r="M89" i="56" s="1"/>
  <c r="B114" i="44"/>
  <c r="F114" i="44"/>
  <c r="F105" i="98"/>
  <c r="B105" i="98"/>
  <c r="F114" i="42"/>
  <c r="B114" i="42"/>
  <c r="F114" i="74"/>
  <c r="B114" i="74"/>
  <c r="G116" i="23"/>
  <c r="I113" i="43"/>
  <c r="N88" i="43" s="1"/>
  <c r="N89" i="43" s="1"/>
  <c r="H113" i="43"/>
  <c r="M88" i="43" s="1"/>
  <c r="M89" i="43" s="1"/>
  <c r="I113" i="73"/>
  <c r="N88" i="73" s="1"/>
  <c r="H113" i="73"/>
  <c r="M88" i="73" s="1"/>
  <c r="M89" i="73" s="1"/>
  <c r="B108" i="83"/>
  <c r="F108" i="83"/>
  <c r="B117" i="70"/>
  <c r="F117" i="70"/>
  <c r="B106" i="96"/>
  <c r="F106" i="96"/>
  <c r="I108" i="75"/>
  <c r="N88" i="75" s="1"/>
  <c r="H108" i="75"/>
  <c r="M88" i="75" s="1"/>
  <c r="M89" i="75" s="1"/>
  <c r="B107" i="88"/>
  <c r="F107" i="88"/>
  <c r="F107" i="92"/>
  <c r="B107" i="92"/>
  <c r="H106" i="84"/>
  <c r="M88" i="84" s="1"/>
  <c r="M89" i="84" s="1"/>
  <c r="I106" i="84"/>
  <c r="N88" i="84" s="1"/>
  <c r="B112" i="57"/>
  <c r="F112" i="57"/>
  <c r="H115" i="31"/>
  <c r="M88" i="31" s="1"/>
  <c r="M89" i="31" s="1"/>
  <c r="I115" i="31"/>
  <c r="N88" i="31" s="1"/>
  <c r="I106" i="94"/>
  <c r="N88" i="94" s="1"/>
  <c r="N89" i="94" s="1"/>
  <c r="H106" i="94"/>
  <c r="M88" i="94" s="1"/>
  <c r="M89" i="94" s="1"/>
  <c r="H106" i="90"/>
  <c r="M88" i="90" s="1"/>
  <c r="M89" i="90" s="1"/>
  <c r="I106" i="90"/>
  <c r="N88" i="90" s="1"/>
  <c r="H110" i="59"/>
  <c r="M88" i="59" s="1"/>
  <c r="M89" i="59" s="1"/>
  <c r="I110" i="59"/>
  <c r="N88" i="59" s="1"/>
  <c r="J112" i="41"/>
  <c r="B115" i="3"/>
  <c r="F115" i="3"/>
  <c r="H104" i="98"/>
  <c r="M88" i="98" s="1"/>
  <c r="M89" i="98" s="1"/>
  <c r="I104" i="98"/>
  <c r="N88" i="98" s="1"/>
  <c r="I111" i="55"/>
  <c r="N88" i="55" s="1"/>
  <c r="N89" i="55" s="1"/>
  <c r="H111" i="55"/>
  <c r="M88" i="55" s="1"/>
  <c r="M89" i="55" s="1"/>
  <c r="H109" i="66"/>
  <c r="M88" i="66" s="1"/>
  <c r="M89" i="66" s="1"/>
  <c r="I109" i="66"/>
  <c r="N88" i="66" s="1"/>
  <c r="N89" i="66" s="1"/>
  <c r="H110" i="64"/>
  <c r="M88" i="64" s="1"/>
  <c r="M89" i="64" s="1"/>
  <c r="I110" i="64"/>
  <c r="N88" i="64" s="1"/>
  <c r="N89" i="64" s="1"/>
  <c r="J107" i="76"/>
  <c r="I116" i="27"/>
  <c r="N88" i="27" s="1"/>
  <c r="N89" i="27" s="1"/>
  <c r="H116" i="27"/>
  <c r="M88" i="27" s="1"/>
  <c r="M89" i="27" s="1"/>
  <c r="F107" i="87"/>
  <c r="B107" i="87"/>
  <c r="H114" i="22"/>
  <c r="M88" i="22" s="1"/>
  <c r="M89" i="22" s="1"/>
  <c r="I114" i="22"/>
  <c r="N88" i="22" s="1"/>
  <c r="N89" i="22" s="1"/>
  <c r="F117" i="69"/>
  <c r="B117" i="69"/>
  <c r="H106" i="88"/>
  <c r="M88" i="88" s="1"/>
  <c r="M89" i="88" s="1"/>
  <c r="I106" i="88"/>
  <c r="N88" i="88" s="1"/>
  <c r="H106" i="92"/>
  <c r="M88" i="92" s="1"/>
  <c r="M89" i="92" s="1"/>
  <c r="I106" i="92"/>
  <c r="N88" i="92" s="1"/>
  <c r="B107" i="84"/>
  <c r="F107" i="84"/>
  <c r="I109" i="67"/>
  <c r="N88" i="67" s="1"/>
  <c r="H109" i="67"/>
  <c r="M88" i="67" s="1"/>
  <c r="M89" i="67" s="1"/>
  <c r="F115" i="17"/>
  <c r="B115" i="17"/>
  <c r="B106" i="93"/>
  <c r="F106" i="93"/>
  <c r="B107" i="94"/>
  <c r="F107" i="94"/>
  <c r="F112" i="54"/>
  <c r="B112" i="54"/>
  <c r="I105" i="95"/>
  <c r="N88" i="95" s="1"/>
  <c r="N89" i="95" s="1"/>
  <c r="H105" i="95"/>
  <c r="M88" i="95" s="1"/>
  <c r="M89" i="95" s="1"/>
  <c r="B115" i="34"/>
  <c r="F115" i="34"/>
  <c r="H116" i="30"/>
  <c r="M88" i="30" s="1"/>
  <c r="M89" i="30" s="1"/>
  <c r="I116" i="30"/>
  <c r="N88" i="30" s="1"/>
  <c r="F111" i="59"/>
  <c r="B111" i="59"/>
  <c r="F105" i="97"/>
  <c r="B105" i="97"/>
  <c r="F107" i="91"/>
  <c r="B107" i="91"/>
  <c r="H108" i="79"/>
  <c r="M88" i="79" s="1"/>
  <c r="M89" i="79" s="1"/>
  <c r="I108" i="79"/>
  <c r="N88" i="79" s="1"/>
  <c r="N89" i="79" s="1"/>
  <c r="F115" i="18"/>
  <c r="B115" i="18"/>
  <c r="H114" i="3"/>
  <c r="M88" i="3" s="1"/>
  <c r="I114" i="3"/>
  <c r="N88" i="3" s="1"/>
  <c r="H111" i="53"/>
  <c r="M88" i="53" s="1"/>
  <c r="M89" i="53" s="1"/>
  <c r="I111" i="53"/>
  <c r="N88" i="53" s="1"/>
  <c r="N89" i="53" s="1"/>
  <c r="F112" i="55"/>
  <c r="B112" i="55"/>
  <c r="D115" i="19"/>
  <c r="G114" i="19"/>
  <c r="E115" i="19"/>
  <c r="F108" i="81"/>
  <c r="B108" i="81"/>
  <c r="B110" i="67"/>
  <c r="F110" i="67"/>
  <c r="I107" i="85"/>
  <c r="N88" i="85" s="1"/>
  <c r="N89" i="85" s="1"/>
  <c r="H107" i="85"/>
  <c r="M88" i="85" s="1"/>
  <c r="M89" i="85" s="1"/>
  <c r="I114" i="17"/>
  <c r="N88" i="17" s="1"/>
  <c r="N89" i="17" s="1"/>
  <c r="H114" i="17"/>
  <c r="M88" i="17" s="1"/>
  <c r="M89" i="17" s="1"/>
  <c r="H105" i="93"/>
  <c r="M88" i="93" s="1"/>
  <c r="M89" i="93" s="1"/>
  <c r="I105" i="93"/>
  <c r="N88" i="93" s="1"/>
  <c r="H113" i="39"/>
  <c r="M88" i="39" s="1"/>
  <c r="M89" i="39" s="1"/>
  <c r="I113" i="39"/>
  <c r="N88" i="39" s="1"/>
  <c r="N89" i="39" s="1"/>
  <c r="H111" i="54"/>
  <c r="M88" i="54" s="1"/>
  <c r="M89" i="54" s="1"/>
  <c r="I111" i="54"/>
  <c r="N88" i="54" s="1"/>
  <c r="N89" i="54" s="1"/>
  <c r="F106" i="95"/>
  <c r="B106" i="95"/>
  <c r="F117" i="30"/>
  <c r="B117" i="30"/>
  <c r="H114" i="21"/>
  <c r="M88" i="21" s="1"/>
  <c r="M89" i="21" s="1"/>
  <c r="I114" i="21"/>
  <c r="N88" i="21" s="1"/>
  <c r="N89" i="21" s="1"/>
  <c r="I104" i="97"/>
  <c r="N88" i="97" s="1"/>
  <c r="H104" i="97"/>
  <c r="M88" i="97" s="1"/>
  <c r="M89" i="97" s="1"/>
  <c r="H106" i="91"/>
  <c r="M88" i="91" s="1"/>
  <c r="M89" i="91" s="1"/>
  <c r="I106" i="91"/>
  <c r="N88" i="91" s="1"/>
  <c r="N89" i="91" s="1"/>
  <c r="B109" i="79"/>
  <c r="F109" i="79"/>
  <c r="I114" i="18"/>
  <c r="N88" i="18" s="1"/>
  <c r="N89" i="18" s="1"/>
  <c r="H114" i="18"/>
  <c r="M88" i="18" s="1"/>
  <c r="M89" i="18" s="1"/>
  <c r="B112" i="53"/>
  <c r="F112" i="53"/>
  <c r="B115" i="20"/>
  <c r="F115" i="20"/>
  <c r="F105" i="99"/>
  <c r="B105" i="99"/>
  <c r="I107" i="81"/>
  <c r="N88" i="81" s="1"/>
  <c r="N89" i="81" s="1"/>
  <c r="H107" i="81"/>
  <c r="M88" i="81" s="1"/>
  <c r="M89" i="81" s="1"/>
  <c r="I107" i="82"/>
  <c r="N88" i="82" s="1"/>
  <c r="H107" i="82"/>
  <c r="M88" i="82" s="1"/>
  <c r="M89" i="82" s="1"/>
  <c r="J107" i="77"/>
  <c r="H115" i="32"/>
  <c r="M88" i="32" s="1"/>
  <c r="M89" i="32" s="1"/>
  <c r="I115" i="32"/>
  <c r="N88" i="32" s="1"/>
  <c r="N89" i="32" s="1"/>
  <c r="B108" i="86"/>
  <c r="F108" i="86"/>
  <c r="I115" i="24"/>
  <c r="N88" i="24" s="1"/>
  <c r="H115" i="24"/>
  <c r="M88" i="24" s="1"/>
  <c r="M89" i="24" s="1"/>
  <c r="I111" i="46"/>
  <c r="N88" i="46" s="1"/>
  <c r="O88" i="46" s="1"/>
  <c r="O89" i="46" s="1"/>
  <c r="H111" i="46"/>
  <c r="M88" i="46" s="1"/>
  <c r="M89" i="46" s="1"/>
  <c r="I116" i="69"/>
  <c r="N88" i="69" s="1"/>
  <c r="H116" i="69"/>
  <c r="M88" i="69" s="1"/>
  <c r="M89" i="69" s="1"/>
  <c r="J115" i="23"/>
  <c r="I113" i="42"/>
  <c r="N88" i="42" s="1"/>
  <c r="H113" i="42"/>
  <c r="M88" i="42" s="1"/>
  <c r="M89" i="42" s="1"/>
  <c r="J110" i="58"/>
  <c r="B110" i="66"/>
  <c r="F110" i="66"/>
  <c r="B108" i="85"/>
  <c r="F108" i="85"/>
  <c r="J109" i="62"/>
  <c r="F108" i="82"/>
  <c r="B108" i="82"/>
  <c r="B114" i="39"/>
  <c r="F114" i="39"/>
  <c r="J104" i="34"/>
  <c r="N104" i="34"/>
  <c r="O104" i="34" s="1"/>
  <c r="P104" i="34" s="1"/>
  <c r="H107" i="86"/>
  <c r="M88" i="86" s="1"/>
  <c r="M89" i="86" s="1"/>
  <c r="I107" i="86"/>
  <c r="N88" i="86" s="1"/>
  <c r="B115" i="21"/>
  <c r="F115" i="21"/>
  <c r="J111" i="45"/>
  <c r="H116" i="70"/>
  <c r="M88" i="70" s="1"/>
  <c r="M89" i="70" s="1"/>
  <c r="I116" i="70"/>
  <c r="N88" i="70" s="1"/>
  <c r="B117" i="27"/>
  <c r="F117" i="27"/>
  <c r="D113" i="45"/>
  <c r="G112" i="45"/>
  <c r="E113" i="45"/>
  <c r="I114" i="20"/>
  <c r="N88" i="20" s="1"/>
  <c r="N89" i="20" s="1"/>
  <c r="H114" i="20"/>
  <c r="M88" i="20" s="1"/>
  <c r="M89" i="20" s="1"/>
  <c r="I104" i="99"/>
  <c r="N88" i="99" s="1"/>
  <c r="H104" i="99"/>
  <c r="M88" i="99" s="1"/>
  <c r="M89" i="99" s="1"/>
  <c r="I106" i="89"/>
  <c r="N88" i="89" s="1"/>
  <c r="H106" i="89"/>
  <c r="M88" i="89" s="1"/>
  <c r="M89" i="89" s="1"/>
  <c r="F116" i="71"/>
  <c r="B116" i="71"/>
  <c r="H116" i="29"/>
  <c r="M88" i="29" s="1"/>
  <c r="M89" i="29" s="1"/>
  <c r="I116" i="29"/>
  <c r="N88" i="29" s="1"/>
  <c r="N89" i="29" s="1"/>
  <c r="H110" i="60"/>
  <c r="M88" i="60" s="1"/>
  <c r="M89" i="60" s="1"/>
  <c r="I110" i="60"/>
  <c r="N88" i="60" s="1"/>
  <c r="N89" i="60" s="1"/>
  <c r="I113" i="74"/>
  <c r="N88" i="74" s="1"/>
  <c r="H113" i="74"/>
  <c r="M88" i="74" s="1"/>
  <c r="M89" i="74" s="1"/>
  <c r="F114" i="43"/>
  <c r="B114" i="43"/>
  <c r="F111" i="64"/>
  <c r="B111" i="64"/>
  <c r="I117" i="28"/>
  <c r="N88" i="28" s="1"/>
  <c r="N89" i="28" s="1"/>
  <c r="H117" i="28"/>
  <c r="M88" i="28" s="1"/>
  <c r="M89" i="28" s="1"/>
  <c r="F114" i="73"/>
  <c r="B114" i="73"/>
  <c r="F116" i="32"/>
  <c r="B116" i="32"/>
  <c r="H107" i="83"/>
  <c r="M88" i="83" s="1"/>
  <c r="M89" i="83" s="1"/>
  <c r="I107" i="83"/>
  <c r="N88" i="83" s="1"/>
  <c r="I108" i="78"/>
  <c r="N88" i="78" s="1"/>
  <c r="H108" i="78"/>
  <c r="M88" i="78" s="1"/>
  <c r="M89" i="78" s="1"/>
  <c r="B108" i="80"/>
  <c r="F108" i="80"/>
  <c r="I109" i="65"/>
  <c r="N88" i="65" s="1"/>
  <c r="H109" i="65"/>
  <c r="M88" i="65" s="1"/>
  <c r="M89" i="65" s="1"/>
  <c r="B112" i="72"/>
  <c r="F112" i="72"/>
  <c r="B107" i="89"/>
  <c r="F107" i="89"/>
  <c r="H115" i="71"/>
  <c r="M88" i="71" s="1"/>
  <c r="M89" i="71" s="1"/>
  <c r="I115" i="71"/>
  <c r="N88" i="71" s="1"/>
  <c r="N89" i="71" s="1"/>
  <c r="B117" i="29"/>
  <c r="F117" i="29"/>
  <c r="I78" i="36"/>
  <c r="I26" i="36"/>
  <c r="I91" i="36"/>
  <c r="I29" i="36"/>
  <c r="I47" i="36"/>
  <c r="I86" i="36"/>
  <c r="I82" i="36"/>
  <c r="I80" i="36"/>
  <c r="I84" i="36"/>
  <c r="I46" i="36"/>
  <c r="I52" i="36"/>
  <c r="I42" i="36"/>
  <c r="I71" i="36"/>
  <c r="I40" i="36"/>
  <c r="I31" i="36"/>
  <c r="I19" i="36"/>
  <c r="I87" i="36"/>
  <c r="I49" i="36"/>
  <c r="I65" i="36"/>
  <c r="I64" i="36"/>
  <c r="I67" i="36"/>
  <c r="I83" i="36"/>
  <c r="I89" i="36"/>
  <c r="I62" i="36"/>
  <c r="I23" i="36"/>
  <c r="I51" i="36"/>
  <c r="I79" i="36"/>
  <c r="I60" i="36"/>
  <c r="I34" i="36"/>
  <c r="I56" i="36"/>
  <c r="I76" i="36"/>
  <c r="I81" i="36"/>
  <c r="I33" i="36"/>
  <c r="I61" i="36"/>
  <c r="I85" i="36"/>
  <c r="I75" i="36"/>
  <c r="I32" i="36"/>
  <c r="I41" i="36"/>
  <c r="I74" i="36"/>
  <c r="I58" i="36"/>
  <c r="I70" i="36"/>
  <c r="I55" i="36"/>
  <c r="I24" i="36"/>
  <c r="I72" i="36"/>
  <c r="I73" i="36"/>
  <c r="I48" i="36"/>
  <c r="I44" i="36"/>
  <c r="I66" i="36"/>
  <c r="I45" i="36"/>
  <c r="I38" i="36"/>
  <c r="I77" i="36"/>
  <c r="I88" i="36"/>
  <c r="I20" i="36"/>
  <c r="I22" i="36"/>
  <c r="I63" i="36"/>
  <c r="I57" i="36"/>
  <c r="I59" i="36"/>
  <c r="I90" i="36"/>
  <c r="I30" i="36"/>
  <c r="I53" i="36"/>
  <c r="O88" i="88" l="1"/>
  <c r="O89" i="88" s="1"/>
  <c r="O88" i="90"/>
  <c r="O89" i="90" s="1"/>
  <c r="O88" i="84"/>
  <c r="O89" i="84" s="1"/>
  <c r="B109" i="101"/>
  <c r="F109" i="101"/>
  <c r="E102" i="13"/>
  <c r="F102" i="13" s="1"/>
  <c r="B102" i="13"/>
  <c r="O88" i="101"/>
  <c r="O89" i="101" s="1"/>
  <c r="N89" i="101"/>
  <c r="B102" i="102"/>
  <c r="F102" i="102"/>
  <c r="H108" i="101"/>
  <c r="I108" i="101"/>
  <c r="H101" i="102"/>
  <c r="I101" i="102"/>
  <c r="H101" i="13"/>
  <c r="I101" i="13"/>
  <c r="O88" i="68"/>
  <c r="O89" i="68" s="1"/>
  <c r="O88" i="73"/>
  <c r="O89" i="73" s="1"/>
  <c r="O88" i="3"/>
  <c r="O89" i="3" s="1"/>
  <c r="M89" i="3"/>
  <c r="O88" i="67"/>
  <c r="O89" i="67" s="1"/>
  <c r="O88" i="63"/>
  <c r="O89" i="63" s="1"/>
  <c r="O88" i="89"/>
  <c r="O89" i="89" s="1"/>
  <c r="O88" i="83"/>
  <c r="O89" i="83" s="1"/>
  <c r="O88" i="65"/>
  <c r="O89" i="65" s="1"/>
  <c r="O88" i="86"/>
  <c r="O89" i="86" s="1"/>
  <c r="O88" i="93"/>
  <c r="O89" i="93" s="1"/>
  <c r="O88" i="80"/>
  <c r="O89" i="80" s="1"/>
  <c r="O88" i="69"/>
  <c r="O89" i="69" s="1"/>
  <c r="O88" i="82"/>
  <c r="O89" i="82" s="1"/>
  <c r="O88" i="97"/>
  <c r="O89" i="97" s="1"/>
  <c r="O88" i="31"/>
  <c r="O89" i="31" s="1"/>
  <c r="O88" i="78"/>
  <c r="O89" i="78" s="1"/>
  <c r="O88" i="42"/>
  <c r="O89" i="42" s="1"/>
  <c r="O88" i="59"/>
  <c r="O89" i="59" s="1"/>
  <c r="O88" i="99"/>
  <c r="O89" i="99" s="1"/>
  <c r="O88" i="98"/>
  <c r="O89" i="98" s="1"/>
  <c r="O88" i="92"/>
  <c r="O89" i="92" s="1"/>
  <c r="N89" i="73"/>
  <c r="O88" i="72"/>
  <c r="O89" i="72" s="1"/>
  <c r="N89" i="72"/>
  <c r="N89" i="63"/>
  <c r="O88" i="24"/>
  <c r="O89" i="24" s="1"/>
  <c r="V91" i="36"/>
  <c r="N89" i="99"/>
  <c r="V90" i="36"/>
  <c r="N89" i="98"/>
  <c r="N89" i="97"/>
  <c r="V89" i="36"/>
  <c r="V88" i="36"/>
  <c r="O88" i="96"/>
  <c r="O89" i="96" s="1"/>
  <c r="V87" i="36"/>
  <c r="O88" i="95"/>
  <c r="O89" i="95" s="1"/>
  <c r="V86" i="36"/>
  <c r="O88" i="94"/>
  <c r="O89" i="94" s="1"/>
  <c r="N89" i="93"/>
  <c r="V85" i="36"/>
  <c r="N89" i="92"/>
  <c r="V84" i="36"/>
  <c r="V83" i="36"/>
  <c r="O88" i="91"/>
  <c r="O89" i="91" s="1"/>
  <c r="V82" i="36"/>
  <c r="N89" i="90"/>
  <c r="N89" i="89"/>
  <c r="V81" i="36"/>
  <c r="V80" i="36"/>
  <c r="N89" i="88"/>
  <c r="O88" i="87"/>
  <c r="O89" i="87" s="1"/>
  <c r="V79" i="36"/>
  <c r="V78" i="36"/>
  <c r="N89" i="86"/>
  <c r="O88" i="85"/>
  <c r="O89" i="85" s="1"/>
  <c r="V77" i="36"/>
  <c r="N89" i="84"/>
  <c r="V76" i="36"/>
  <c r="V75" i="36"/>
  <c r="N89" i="83"/>
  <c r="V74" i="36"/>
  <c r="N89" i="82"/>
  <c r="O88" i="81"/>
  <c r="O89" i="81" s="1"/>
  <c r="V73" i="36"/>
  <c r="V72" i="36"/>
  <c r="N89" i="80"/>
  <c r="O88" i="79"/>
  <c r="O89" i="79" s="1"/>
  <c r="V71" i="36"/>
  <c r="V70" i="36"/>
  <c r="N89" i="78"/>
  <c r="O88" i="75"/>
  <c r="O89" i="75" s="1"/>
  <c r="V67" i="36"/>
  <c r="N89" i="75"/>
  <c r="O88" i="74"/>
  <c r="O89" i="74" s="1"/>
  <c r="V66" i="36"/>
  <c r="N89" i="74"/>
  <c r="V65" i="36"/>
  <c r="V64" i="36"/>
  <c r="V63" i="36"/>
  <c r="O88" i="71"/>
  <c r="O89" i="71" s="1"/>
  <c r="O88" i="70"/>
  <c r="O89" i="70" s="1"/>
  <c r="V62" i="36"/>
  <c r="N89" i="70"/>
  <c r="V61" i="36"/>
  <c r="N89" i="69"/>
  <c r="V60" i="36"/>
  <c r="V59" i="36"/>
  <c r="N89" i="67"/>
  <c r="O88" i="66"/>
  <c r="O89" i="66" s="1"/>
  <c r="V58" i="36"/>
  <c r="V57" i="36"/>
  <c r="N89" i="65"/>
  <c r="V56" i="36"/>
  <c r="O88" i="64"/>
  <c r="O89" i="64" s="1"/>
  <c r="V55" i="36"/>
  <c r="O88" i="60"/>
  <c r="O89" i="60" s="1"/>
  <c r="V53" i="36"/>
  <c r="O88" i="61"/>
  <c r="O89" i="61" s="1"/>
  <c r="V52" i="36"/>
  <c r="N89" i="61"/>
  <c r="N89" i="59"/>
  <c r="V51" i="36"/>
  <c r="V49" i="36"/>
  <c r="O88" i="57"/>
  <c r="O89" i="57" s="1"/>
  <c r="O88" i="56"/>
  <c r="O89" i="56" s="1"/>
  <c r="V48" i="36"/>
  <c r="N89" i="56"/>
  <c r="V47" i="36"/>
  <c r="O88" i="55"/>
  <c r="O89" i="55" s="1"/>
  <c r="O88" i="54"/>
  <c r="O89" i="54" s="1"/>
  <c r="V46" i="36"/>
  <c r="V45" i="36"/>
  <c r="O88" i="53"/>
  <c r="O89" i="53" s="1"/>
  <c r="V44" i="36"/>
  <c r="N89" i="46"/>
  <c r="O88" i="44"/>
  <c r="O89" i="44" s="1"/>
  <c r="V42" i="36"/>
  <c r="V41" i="36"/>
  <c r="O88" i="43"/>
  <c r="O89" i="43" s="1"/>
  <c r="V40" i="36"/>
  <c r="N89" i="42"/>
  <c r="O88" i="39"/>
  <c r="O89" i="39" s="1"/>
  <c r="V38" i="36"/>
  <c r="V34" i="36"/>
  <c r="O88" i="32"/>
  <c r="O89" i="32" s="1"/>
  <c r="V33" i="36"/>
  <c r="N89" i="31"/>
  <c r="O88" i="30"/>
  <c r="O89" i="30" s="1"/>
  <c r="V32" i="36"/>
  <c r="N89" i="30"/>
  <c r="V31" i="36"/>
  <c r="O88" i="29"/>
  <c r="O89" i="29" s="1"/>
  <c r="V30" i="36"/>
  <c r="O88" i="28"/>
  <c r="O89" i="28" s="1"/>
  <c r="V29" i="36"/>
  <c r="O88" i="27"/>
  <c r="O89" i="27" s="1"/>
  <c r="V26" i="36"/>
  <c r="N89" i="24"/>
  <c r="V24" i="36"/>
  <c r="O88" i="22"/>
  <c r="O89" i="22" s="1"/>
  <c r="O88" i="21"/>
  <c r="O89" i="21" s="1"/>
  <c r="V23" i="36"/>
  <c r="V22" i="36"/>
  <c r="O88" i="20"/>
  <c r="O89" i="20" s="1"/>
  <c r="V20" i="36"/>
  <c r="O88" i="18"/>
  <c r="O89" i="18" s="1"/>
  <c r="V19" i="36"/>
  <c r="O88" i="17"/>
  <c r="O89" i="17" s="1"/>
  <c r="N89" i="3"/>
  <c r="D117" i="23"/>
  <c r="B117" i="23" s="1"/>
  <c r="J106" i="84"/>
  <c r="J107" i="82"/>
  <c r="J107" i="83"/>
  <c r="J108" i="79"/>
  <c r="J104" i="98"/>
  <c r="J107" i="80"/>
  <c r="J114" i="17"/>
  <c r="J109" i="66"/>
  <c r="J106" i="90"/>
  <c r="J106" i="91"/>
  <c r="J111" i="54"/>
  <c r="J105" i="95"/>
  <c r="J106" i="94"/>
  <c r="J116" i="69"/>
  <c r="J104" i="97"/>
  <c r="J107" i="85"/>
  <c r="J113" i="74"/>
  <c r="J104" i="99"/>
  <c r="G107" i="89"/>
  <c r="D108" i="89"/>
  <c r="E108" i="89"/>
  <c r="G108" i="80"/>
  <c r="D109" i="80"/>
  <c r="E109" i="80"/>
  <c r="B113" i="45"/>
  <c r="F113" i="45"/>
  <c r="G115" i="21"/>
  <c r="D116" i="21"/>
  <c r="E116" i="21"/>
  <c r="G108" i="82"/>
  <c r="D109" i="82"/>
  <c r="E109" i="82"/>
  <c r="D111" i="66"/>
  <c r="G110" i="66"/>
  <c r="E111" i="66"/>
  <c r="G108" i="86"/>
  <c r="D109" i="86"/>
  <c r="E109" i="86"/>
  <c r="G112" i="53"/>
  <c r="D113" i="53"/>
  <c r="E113" i="53"/>
  <c r="G115" i="34"/>
  <c r="D116" i="34"/>
  <c r="E116" i="34"/>
  <c r="D108" i="94"/>
  <c r="G107" i="94"/>
  <c r="E108" i="94"/>
  <c r="J106" i="88"/>
  <c r="J114" i="22"/>
  <c r="J108" i="75"/>
  <c r="D118" i="70"/>
  <c r="G117" i="70"/>
  <c r="E118" i="70"/>
  <c r="H113" i="41"/>
  <c r="M88" i="41" s="1"/>
  <c r="M89" i="41" s="1"/>
  <c r="I113" i="41"/>
  <c r="N88" i="41" s="1"/>
  <c r="N89" i="41" s="1"/>
  <c r="D112" i="61"/>
  <c r="G111" i="61"/>
  <c r="E112" i="61"/>
  <c r="G111" i="60"/>
  <c r="D112" i="60"/>
  <c r="E112" i="60"/>
  <c r="G110" i="68"/>
  <c r="D111" i="68"/>
  <c r="E111" i="68"/>
  <c r="D116" i="18"/>
  <c r="G115" i="18"/>
  <c r="E116" i="18"/>
  <c r="J109" i="67"/>
  <c r="D106" i="98"/>
  <c r="G105" i="98"/>
  <c r="E106" i="98"/>
  <c r="G111" i="63"/>
  <c r="D112" i="63"/>
  <c r="E112" i="63"/>
  <c r="G117" i="29"/>
  <c r="D118" i="29"/>
  <c r="E118" i="29"/>
  <c r="J110" i="60"/>
  <c r="J114" i="21"/>
  <c r="J105" i="93"/>
  <c r="D108" i="84"/>
  <c r="G107" i="84"/>
  <c r="E108" i="84"/>
  <c r="G115" i="22"/>
  <c r="D116" i="22"/>
  <c r="E116" i="22"/>
  <c r="G112" i="56"/>
  <c r="D113" i="56"/>
  <c r="E113" i="56"/>
  <c r="J110" i="61"/>
  <c r="J108" i="78"/>
  <c r="G116" i="32"/>
  <c r="D117" i="32"/>
  <c r="E117" i="32"/>
  <c r="J117" i="28"/>
  <c r="J114" i="20"/>
  <c r="J116" i="70"/>
  <c r="J111" i="46"/>
  <c r="J107" i="81"/>
  <c r="J114" i="18"/>
  <c r="G107" i="87"/>
  <c r="D108" i="87"/>
  <c r="E108" i="87"/>
  <c r="J110" i="64"/>
  <c r="J110" i="59"/>
  <c r="J115" i="31"/>
  <c r="J111" i="56"/>
  <c r="J109" i="68"/>
  <c r="J111" i="57"/>
  <c r="G116" i="24"/>
  <c r="D117" i="24"/>
  <c r="E117" i="24"/>
  <c r="F112" i="58"/>
  <c r="B112" i="58"/>
  <c r="J116" i="29"/>
  <c r="D118" i="27"/>
  <c r="G117" i="27"/>
  <c r="E118" i="27"/>
  <c r="J111" i="55"/>
  <c r="H116" i="23"/>
  <c r="I116" i="23"/>
  <c r="D108" i="90"/>
  <c r="G107" i="90"/>
  <c r="E108" i="90"/>
  <c r="D113" i="72"/>
  <c r="G112" i="72"/>
  <c r="E113" i="72"/>
  <c r="G114" i="44"/>
  <c r="D115" i="44"/>
  <c r="E115" i="44"/>
  <c r="J115" i="71"/>
  <c r="G116" i="71"/>
  <c r="D117" i="71"/>
  <c r="E117" i="71"/>
  <c r="J107" i="86"/>
  <c r="D110" i="79"/>
  <c r="G109" i="79"/>
  <c r="E110" i="79"/>
  <c r="D109" i="81"/>
  <c r="G108" i="81"/>
  <c r="E109" i="81"/>
  <c r="J111" i="53"/>
  <c r="J116" i="30"/>
  <c r="D107" i="93"/>
  <c r="B107" i="93" s="1"/>
  <c r="G106" i="93"/>
  <c r="E107" i="93"/>
  <c r="G115" i="3"/>
  <c r="D116" i="3"/>
  <c r="E116" i="3"/>
  <c r="D108" i="92"/>
  <c r="G107" i="92"/>
  <c r="E108" i="92"/>
  <c r="D115" i="74"/>
  <c r="G114" i="74"/>
  <c r="E115" i="74"/>
  <c r="I110" i="62"/>
  <c r="N88" i="62" s="1"/>
  <c r="H110" i="62"/>
  <c r="M88" i="62" s="1"/>
  <c r="M89" i="62" s="1"/>
  <c r="D119" i="28"/>
  <c r="G118" i="28"/>
  <c r="E119" i="28"/>
  <c r="D111" i="65"/>
  <c r="G110" i="65"/>
  <c r="E111" i="65"/>
  <c r="F109" i="77"/>
  <c r="B109" i="77"/>
  <c r="G112" i="55"/>
  <c r="D113" i="55"/>
  <c r="E113" i="55"/>
  <c r="G106" i="96"/>
  <c r="D107" i="96"/>
  <c r="E107" i="96"/>
  <c r="D111" i="67"/>
  <c r="G110" i="67"/>
  <c r="E111" i="67"/>
  <c r="D109" i="83"/>
  <c r="G108" i="83"/>
  <c r="E109" i="83"/>
  <c r="J113" i="44"/>
  <c r="D112" i="64"/>
  <c r="G111" i="64"/>
  <c r="E112" i="64"/>
  <c r="D115" i="39"/>
  <c r="G114" i="39"/>
  <c r="E115" i="39"/>
  <c r="J115" i="24"/>
  <c r="G105" i="99"/>
  <c r="D106" i="99"/>
  <c r="E106" i="99"/>
  <c r="D118" i="30"/>
  <c r="G117" i="30"/>
  <c r="E118" i="30"/>
  <c r="G106" i="95"/>
  <c r="D107" i="95"/>
  <c r="E107" i="95"/>
  <c r="D108" i="91"/>
  <c r="G107" i="91"/>
  <c r="E108" i="91"/>
  <c r="J116" i="27"/>
  <c r="D113" i="57"/>
  <c r="G112" i="57"/>
  <c r="E113" i="57"/>
  <c r="D108" i="88"/>
  <c r="G107" i="88"/>
  <c r="E108" i="88"/>
  <c r="J113" i="73"/>
  <c r="B111" i="62"/>
  <c r="F111" i="62"/>
  <c r="J106" i="87"/>
  <c r="J111" i="72"/>
  <c r="I108" i="76"/>
  <c r="N88" i="76" s="1"/>
  <c r="H108" i="76"/>
  <c r="M88" i="76" s="1"/>
  <c r="M89" i="76" s="1"/>
  <c r="I108" i="77"/>
  <c r="N88" i="77" s="1"/>
  <c r="H108" i="77"/>
  <c r="M88" i="77" s="1"/>
  <c r="M89" i="77" s="1"/>
  <c r="G112" i="46"/>
  <c r="D113" i="46"/>
  <c r="E113" i="46"/>
  <c r="I111" i="58"/>
  <c r="N88" i="58" s="1"/>
  <c r="N89" i="58" s="1"/>
  <c r="H111" i="58"/>
  <c r="M88" i="58" s="1"/>
  <c r="M89" i="58" s="1"/>
  <c r="J106" i="89"/>
  <c r="G108" i="85"/>
  <c r="D109" i="85"/>
  <c r="E109" i="85"/>
  <c r="J113" i="42"/>
  <c r="D116" i="20"/>
  <c r="G115" i="20"/>
  <c r="E116" i="20"/>
  <c r="H114" i="19"/>
  <c r="M88" i="19" s="1"/>
  <c r="M89" i="19" s="1"/>
  <c r="I114" i="19"/>
  <c r="N88" i="19" s="1"/>
  <c r="N89" i="19" s="1"/>
  <c r="J114" i="3"/>
  <c r="J106" i="92"/>
  <c r="G114" i="42"/>
  <c r="D115" i="42"/>
  <c r="E115" i="42"/>
  <c r="D110" i="75"/>
  <c r="G109" i="75"/>
  <c r="E110" i="75"/>
  <c r="F109" i="76"/>
  <c r="B109" i="76"/>
  <c r="J110" i="63"/>
  <c r="J114" i="34"/>
  <c r="D112" i="59"/>
  <c r="G111" i="59"/>
  <c r="E112" i="59"/>
  <c r="J115" i="32"/>
  <c r="J113" i="39"/>
  <c r="D115" i="73"/>
  <c r="G114" i="73"/>
  <c r="E115" i="73"/>
  <c r="J109" i="65"/>
  <c r="D115" i="43"/>
  <c r="G114" i="43"/>
  <c r="E115" i="43"/>
  <c r="I112" i="45"/>
  <c r="N88" i="45" s="1"/>
  <c r="N89" i="45" s="1"/>
  <c r="H112" i="45"/>
  <c r="M88" i="45" s="1"/>
  <c r="M89" i="45" s="1"/>
  <c r="F115" i="19"/>
  <c r="B115" i="19"/>
  <c r="G105" i="97"/>
  <c r="D106" i="97"/>
  <c r="E106" i="97"/>
  <c r="G112" i="54"/>
  <c r="D113" i="54"/>
  <c r="E113" i="54"/>
  <c r="G115" i="17"/>
  <c r="D116" i="17"/>
  <c r="E116" i="17"/>
  <c r="D118" i="69"/>
  <c r="G117" i="69"/>
  <c r="E118" i="69"/>
  <c r="J113" i="43"/>
  <c r="F114" i="41"/>
  <c r="B114" i="41"/>
  <c r="J105" i="96"/>
  <c r="G116" i="31"/>
  <c r="D117" i="31"/>
  <c r="E117" i="31"/>
  <c r="G109" i="78"/>
  <c r="D110" i="78"/>
  <c r="E110" i="78"/>
  <c r="I69" i="36"/>
  <c r="I68" i="36"/>
  <c r="I43" i="36"/>
  <c r="I54" i="36"/>
  <c r="I50" i="36"/>
  <c r="I21" i="36"/>
  <c r="I18" i="36"/>
  <c r="I39" i="36"/>
  <c r="J108" i="101" l="1"/>
  <c r="J101" i="13"/>
  <c r="J101" i="102"/>
  <c r="G102" i="13"/>
  <c r="D103" i="13"/>
  <c r="D110" i="101"/>
  <c r="G109" i="101"/>
  <c r="E110" i="101"/>
  <c r="D103" i="102"/>
  <c r="B103" i="102" s="1"/>
  <c r="G102" i="102"/>
  <c r="E103" i="102"/>
  <c r="V18" i="36"/>
  <c r="O88" i="77"/>
  <c r="O89" i="77" s="1"/>
  <c r="O88" i="62"/>
  <c r="O89" i="62" s="1"/>
  <c r="F117" i="23"/>
  <c r="D118" i="23" s="1"/>
  <c r="B118" i="23" s="1"/>
  <c r="O88" i="76"/>
  <c r="O89" i="76" s="1"/>
  <c r="V69" i="36"/>
  <c r="N89" i="77"/>
  <c r="V68" i="36"/>
  <c r="N89" i="76"/>
  <c r="N89" i="62"/>
  <c r="V54" i="36"/>
  <c r="V50" i="36"/>
  <c r="O88" i="58"/>
  <c r="O89" i="58" s="1"/>
  <c r="O88" i="45"/>
  <c r="O89" i="45" s="1"/>
  <c r="V43" i="36"/>
  <c r="V39" i="36"/>
  <c r="O88" i="41"/>
  <c r="O89" i="41" s="1"/>
  <c r="V21" i="36"/>
  <c r="O88" i="19"/>
  <c r="O89" i="19" s="1"/>
  <c r="F107" i="93"/>
  <c r="G107" i="93" s="1"/>
  <c r="F115" i="44"/>
  <c r="E116" i="44" s="1"/>
  <c r="G114" i="41"/>
  <c r="D115" i="41"/>
  <c r="E115" i="41"/>
  <c r="H115" i="17"/>
  <c r="I115" i="17"/>
  <c r="G115" i="19"/>
  <c r="D116" i="19"/>
  <c r="E116" i="19"/>
  <c r="I109" i="75"/>
  <c r="H109" i="75"/>
  <c r="J111" i="58"/>
  <c r="B107" i="95"/>
  <c r="F107" i="95"/>
  <c r="B108" i="92"/>
  <c r="F108" i="92"/>
  <c r="B110" i="79"/>
  <c r="F110" i="79"/>
  <c r="I107" i="90"/>
  <c r="H107" i="90"/>
  <c r="F118" i="27"/>
  <c r="B118" i="27"/>
  <c r="F117" i="32"/>
  <c r="B117" i="32"/>
  <c r="B108" i="84"/>
  <c r="F108" i="84"/>
  <c r="B118" i="29"/>
  <c r="F118" i="29"/>
  <c r="H110" i="68"/>
  <c r="I110" i="68"/>
  <c r="I112" i="53"/>
  <c r="H112" i="53"/>
  <c r="B109" i="82"/>
  <c r="F109" i="82"/>
  <c r="F109" i="80"/>
  <c r="B109" i="80"/>
  <c r="B110" i="75"/>
  <c r="F110" i="75"/>
  <c r="F117" i="24"/>
  <c r="B117" i="24"/>
  <c r="F113" i="56"/>
  <c r="B113" i="56"/>
  <c r="I108" i="80"/>
  <c r="H108" i="80"/>
  <c r="B111" i="67"/>
  <c r="F111" i="67"/>
  <c r="F113" i="55"/>
  <c r="B113" i="55"/>
  <c r="F111" i="65"/>
  <c r="B111" i="65"/>
  <c r="J110" i="62"/>
  <c r="H114" i="44"/>
  <c r="I114" i="44"/>
  <c r="H116" i="24"/>
  <c r="I116" i="24"/>
  <c r="I107" i="87"/>
  <c r="H107" i="87"/>
  <c r="I112" i="56"/>
  <c r="H112" i="56"/>
  <c r="F112" i="60"/>
  <c r="B112" i="60"/>
  <c r="I117" i="70"/>
  <c r="H117" i="70"/>
  <c r="F108" i="94"/>
  <c r="B108" i="94"/>
  <c r="F109" i="86"/>
  <c r="B109" i="86"/>
  <c r="F109" i="85"/>
  <c r="B109" i="85"/>
  <c r="I112" i="46"/>
  <c r="H112" i="46"/>
  <c r="I107" i="88"/>
  <c r="H107" i="88"/>
  <c r="I107" i="91"/>
  <c r="H107" i="91"/>
  <c r="H117" i="30"/>
  <c r="I117" i="30"/>
  <c r="I112" i="55"/>
  <c r="H112" i="55"/>
  <c r="H115" i="3"/>
  <c r="I115" i="3"/>
  <c r="B112" i="63"/>
  <c r="F112" i="63"/>
  <c r="H115" i="18"/>
  <c r="I115" i="18"/>
  <c r="H111" i="60"/>
  <c r="I111" i="60"/>
  <c r="B118" i="70"/>
  <c r="F118" i="70"/>
  <c r="I108" i="86"/>
  <c r="H108" i="86"/>
  <c r="B116" i="21"/>
  <c r="F116" i="21"/>
  <c r="B108" i="89"/>
  <c r="F108" i="89"/>
  <c r="B110" i="78"/>
  <c r="F110" i="78"/>
  <c r="H116" i="32"/>
  <c r="I116" i="32"/>
  <c r="J114" i="19"/>
  <c r="F113" i="46"/>
  <c r="B113" i="46"/>
  <c r="F112" i="64"/>
  <c r="B112" i="64"/>
  <c r="F116" i="3"/>
  <c r="B116" i="3"/>
  <c r="J116" i="23"/>
  <c r="I112" i="54"/>
  <c r="H112" i="54"/>
  <c r="B115" i="73"/>
  <c r="F115" i="73"/>
  <c r="F117" i="31"/>
  <c r="B117" i="31"/>
  <c r="I117" i="69"/>
  <c r="H117" i="69"/>
  <c r="J112" i="45"/>
  <c r="F115" i="42"/>
  <c r="B115" i="42"/>
  <c r="H108" i="85"/>
  <c r="I108" i="85"/>
  <c r="F108" i="88"/>
  <c r="B108" i="88"/>
  <c r="B108" i="91"/>
  <c r="F108" i="91"/>
  <c r="B118" i="30"/>
  <c r="F118" i="30"/>
  <c r="H114" i="74"/>
  <c r="I114" i="74"/>
  <c r="I108" i="81"/>
  <c r="H108" i="81"/>
  <c r="I112" i="72"/>
  <c r="H112" i="72"/>
  <c r="B116" i="22"/>
  <c r="F116" i="22"/>
  <c r="I111" i="63"/>
  <c r="H111" i="63"/>
  <c r="B116" i="18"/>
  <c r="F116" i="18"/>
  <c r="B116" i="34"/>
  <c r="F116" i="34"/>
  <c r="I115" i="21"/>
  <c r="H115" i="21"/>
  <c r="H107" i="89"/>
  <c r="I107" i="89"/>
  <c r="F108" i="90"/>
  <c r="B108" i="90"/>
  <c r="H117" i="29"/>
  <c r="I117" i="29"/>
  <c r="H108" i="82"/>
  <c r="I108" i="82"/>
  <c r="H109" i="78"/>
  <c r="I109" i="78"/>
  <c r="B106" i="97"/>
  <c r="F106" i="97"/>
  <c r="D112" i="62"/>
  <c r="G111" i="62"/>
  <c r="E112" i="62"/>
  <c r="B107" i="96"/>
  <c r="F107" i="96"/>
  <c r="I118" i="28"/>
  <c r="H118" i="28"/>
  <c r="B109" i="81"/>
  <c r="F109" i="81"/>
  <c r="F117" i="71"/>
  <c r="B117" i="71"/>
  <c r="B113" i="72"/>
  <c r="F113" i="72"/>
  <c r="H115" i="22"/>
  <c r="I115" i="22"/>
  <c r="H111" i="61"/>
  <c r="I111" i="61"/>
  <c r="H115" i="34"/>
  <c r="M88" i="34" s="1"/>
  <c r="M89" i="34" s="1"/>
  <c r="I115" i="34"/>
  <c r="N88" i="34" s="1"/>
  <c r="N89" i="34" s="1"/>
  <c r="I110" i="66"/>
  <c r="H110" i="66"/>
  <c r="G113" i="45"/>
  <c r="D114" i="45"/>
  <c r="E114" i="45"/>
  <c r="H106" i="95"/>
  <c r="I106" i="95"/>
  <c r="I110" i="67"/>
  <c r="H110" i="67"/>
  <c r="B108" i="87"/>
  <c r="F108" i="87"/>
  <c r="H107" i="94"/>
  <c r="I107" i="94"/>
  <c r="I114" i="73"/>
  <c r="H114" i="73"/>
  <c r="B118" i="69"/>
  <c r="F118" i="69"/>
  <c r="H114" i="42"/>
  <c r="I114" i="42"/>
  <c r="I115" i="20"/>
  <c r="H115" i="20"/>
  <c r="H114" i="39"/>
  <c r="I114" i="39"/>
  <c r="I105" i="97"/>
  <c r="H105" i="97"/>
  <c r="I114" i="43"/>
  <c r="H114" i="43"/>
  <c r="H111" i="59"/>
  <c r="I111" i="59"/>
  <c r="D110" i="76"/>
  <c r="G109" i="76"/>
  <c r="E110" i="76"/>
  <c r="F116" i="20"/>
  <c r="B116" i="20"/>
  <c r="I112" i="57"/>
  <c r="H112" i="57"/>
  <c r="F106" i="99"/>
  <c r="B106" i="99"/>
  <c r="B115" i="39"/>
  <c r="F115" i="39"/>
  <c r="H108" i="83"/>
  <c r="I108" i="83"/>
  <c r="H106" i="96"/>
  <c r="I106" i="96"/>
  <c r="F119" i="28"/>
  <c r="B119" i="28"/>
  <c r="I106" i="93"/>
  <c r="H106" i="93"/>
  <c r="H116" i="71"/>
  <c r="I116" i="71"/>
  <c r="I105" i="98"/>
  <c r="H105" i="98"/>
  <c r="B112" i="61"/>
  <c r="F112" i="61"/>
  <c r="F111" i="66"/>
  <c r="B111" i="66"/>
  <c r="J108" i="76"/>
  <c r="I111" i="64"/>
  <c r="H111" i="64"/>
  <c r="H110" i="65"/>
  <c r="I110" i="65"/>
  <c r="B113" i="54"/>
  <c r="F113" i="54"/>
  <c r="I116" i="31"/>
  <c r="H116" i="31"/>
  <c r="F115" i="74"/>
  <c r="B115" i="74"/>
  <c r="F116" i="17"/>
  <c r="B116" i="17"/>
  <c r="F115" i="43"/>
  <c r="B115" i="43"/>
  <c r="B112" i="59"/>
  <c r="F112" i="59"/>
  <c r="J108" i="77"/>
  <c r="F113" i="57"/>
  <c r="B113" i="57"/>
  <c r="H105" i="99"/>
  <c r="I105" i="99"/>
  <c r="F109" i="83"/>
  <c r="B109" i="83"/>
  <c r="D110" i="77"/>
  <c r="G109" i="77"/>
  <c r="E110" i="77"/>
  <c r="H107" i="92"/>
  <c r="I107" i="92"/>
  <c r="H109" i="79"/>
  <c r="I109" i="79"/>
  <c r="H117" i="27"/>
  <c r="I117" i="27"/>
  <c r="D113" i="58"/>
  <c r="G112" i="58"/>
  <c r="E113" i="58"/>
  <c r="I107" i="84"/>
  <c r="H107" i="84"/>
  <c r="F106" i="98"/>
  <c r="B106" i="98"/>
  <c r="F111" i="68"/>
  <c r="B111" i="68"/>
  <c r="J113" i="41"/>
  <c r="B113" i="53"/>
  <c r="F113" i="53"/>
  <c r="I36" i="36"/>
  <c r="E118" i="23" l="1"/>
  <c r="F118" i="23" s="1"/>
  <c r="G118" i="23" s="1"/>
  <c r="G117" i="23"/>
  <c r="I117" i="23" s="1"/>
  <c r="I102" i="102"/>
  <c r="H102" i="102"/>
  <c r="H109" i="101"/>
  <c r="I109" i="101"/>
  <c r="F110" i="101"/>
  <c r="B110" i="101"/>
  <c r="E103" i="13"/>
  <c r="F103" i="13" s="1"/>
  <c r="B103" i="13"/>
  <c r="H102" i="13"/>
  <c r="I102" i="13"/>
  <c r="F103" i="102"/>
  <c r="D108" i="93"/>
  <c r="B108" i="93" s="1"/>
  <c r="E108" i="93"/>
  <c r="G115" i="44"/>
  <c r="H115" i="44" s="1"/>
  <c r="V36" i="36"/>
  <c r="O88" i="34"/>
  <c r="O89" i="34" s="1"/>
  <c r="D116" i="44"/>
  <c r="J112" i="53"/>
  <c r="J115" i="17"/>
  <c r="J105" i="98"/>
  <c r="J107" i="89"/>
  <c r="J114" i="74"/>
  <c r="J109" i="79"/>
  <c r="J107" i="88"/>
  <c r="J116" i="71"/>
  <c r="J108" i="83"/>
  <c r="J107" i="87"/>
  <c r="J107" i="94"/>
  <c r="J106" i="95"/>
  <c r="J108" i="81"/>
  <c r="J107" i="84"/>
  <c r="J108" i="82"/>
  <c r="J116" i="32"/>
  <c r="J107" i="92"/>
  <c r="G115" i="43"/>
  <c r="D116" i="43"/>
  <c r="E116" i="43"/>
  <c r="J116" i="31"/>
  <c r="J106" i="96"/>
  <c r="J114" i="73"/>
  <c r="I113" i="45"/>
  <c r="H113" i="45"/>
  <c r="J115" i="22"/>
  <c r="G108" i="90"/>
  <c r="D109" i="90"/>
  <c r="E109" i="90"/>
  <c r="J117" i="30"/>
  <c r="J114" i="44"/>
  <c r="D112" i="67"/>
  <c r="G111" i="67"/>
  <c r="E112" i="67"/>
  <c r="D118" i="24"/>
  <c r="G117" i="24"/>
  <c r="E118" i="24"/>
  <c r="D118" i="32"/>
  <c r="G117" i="32"/>
  <c r="E118" i="32"/>
  <c r="B116" i="19"/>
  <c r="F116" i="19"/>
  <c r="B112" i="62"/>
  <c r="F112" i="62"/>
  <c r="J111" i="63"/>
  <c r="D109" i="88"/>
  <c r="G108" i="88"/>
  <c r="E109" i="88"/>
  <c r="H117" i="23"/>
  <c r="G116" i="3"/>
  <c r="D117" i="3"/>
  <c r="E117" i="3"/>
  <c r="J108" i="86"/>
  <c r="D119" i="27"/>
  <c r="G118" i="27"/>
  <c r="E119" i="27"/>
  <c r="G112" i="60"/>
  <c r="D113" i="60"/>
  <c r="E113" i="60"/>
  <c r="G107" i="95"/>
  <c r="D108" i="95"/>
  <c r="E108" i="95"/>
  <c r="G116" i="17"/>
  <c r="D117" i="17"/>
  <c r="E117" i="17"/>
  <c r="B113" i="58"/>
  <c r="F113" i="58"/>
  <c r="I109" i="77"/>
  <c r="H109" i="77"/>
  <c r="J110" i="65"/>
  <c r="G116" i="20"/>
  <c r="D117" i="20"/>
  <c r="E117" i="20"/>
  <c r="J114" i="42"/>
  <c r="D109" i="87"/>
  <c r="G108" i="87"/>
  <c r="E109" i="87"/>
  <c r="J115" i="34"/>
  <c r="D114" i="72"/>
  <c r="G113" i="72"/>
  <c r="E114" i="72"/>
  <c r="D107" i="97"/>
  <c r="G106" i="97"/>
  <c r="E107" i="97"/>
  <c r="G116" i="22"/>
  <c r="D117" i="22"/>
  <c r="E117" i="22"/>
  <c r="G115" i="73"/>
  <c r="D116" i="73"/>
  <c r="E116" i="73"/>
  <c r="D111" i="78"/>
  <c r="G110" i="78"/>
  <c r="E111" i="78"/>
  <c r="G118" i="70"/>
  <c r="D119" i="70"/>
  <c r="E119" i="70"/>
  <c r="J107" i="91"/>
  <c r="D110" i="86"/>
  <c r="G109" i="86"/>
  <c r="E110" i="86"/>
  <c r="J112" i="56"/>
  <c r="G118" i="29"/>
  <c r="D119" i="29"/>
  <c r="E119" i="29"/>
  <c r="G113" i="54"/>
  <c r="D114" i="54"/>
  <c r="E114" i="54"/>
  <c r="G109" i="85"/>
  <c r="D110" i="85"/>
  <c r="E110" i="85"/>
  <c r="J110" i="68"/>
  <c r="H112" i="58"/>
  <c r="I112" i="58"/>
  <c r="D114" i="57"/>
  <c r="G113" i="57"/>
  <c r="E114" i="57"/>
  <c r="J115" i="20"/>
  <c r="J110" i="66"/>
  <c r="G111" i="68"/>
  <c r="D112" i="68"/>
  <c r="E112" i="68"/>
  <c r="J117" i="27"/>
  <c r="F110" i="77"/>
  <c r="B110" i="77"/>
  <c r="J106" i="93"/>
  <c r="G115" i="39"/>
  <c r="D116" i="39"/>
  <c r="E116" i="39"/>
  <c r="J105" i="97"/>
  <c r="J115" i="21"/>
  <c r="J108" i="85"/>
  <c r="D113" i="64"/>
  <c r="G112" i="64"/>
  <c r="E113" i="64"/>
  <c r="J115" i="3"/>
  <c r="J108" i="80"/>
  <c r="G109" i="80"/>
  <c r="D110" i="80"/>
  <c r="E110" i="80"/>
  <c r="J107" i="90"/>
  <c r="I111" i="62"/>
  <c r="H111" i="62"/>
  <c r="J109" i="78"/>
  <c r="D118" i="31"/>
  <c r="G117" i="31"/>
  <c r="E118" i="31"/>
  <c r="G112" i="63"/>
  <c r="D113" i="63"/>
  <c r="E113" i="63"/>
  <c r="G110" i="75"/>
  <c r="D111" i="75"/>
  <c r="E111" i="75"/>
  <c r="H115" i="19"/>
  <c r="I115" i="19"/>
  <c r="G112" i="59"/>
  <c r="D113" i="59"/>
  <c r="E113" i="59"/>
  <c r="D112" i="66"/>
  <c r="G111" i="66"/>
  <c r="E112" i="66"/>
  <c r="H109" i="76"/>
  <c r="I109" i="76"/>
  <c r="G118" i="69"/>
  <c r="D119" i="69"/>
  <c r="E119" i="69"/>
  <c r="J111" i="61"/>
  <c r="J118" i="28"/>
  <c r="J117" i="29"/>
  <c r="G116" i="34"/>
  <c r="D117" i="34"/>
  <c r="E117" i="34"/>
  <c r="G118" i="30"/>
  <c r="D119" i="30"/>
  <c r="E119" i="30"/>
  <c r="G108" i="89"/>
  <c r="D109" i="89"/>
  <c r="E109" i="89"/>
  <c r="J111" i="60"/>
  <c r="D109" i="94"/>
  <c r="G108" i="94"/>
  <c r="E109" i="94"/>
  <c r="D112" i="65"/>
  <c r="G111" i="65"/>
  <c r="E112" i="65"/>
  <c r="D110" i="82"/>
  <c r="G109" i="82"/>
  <c r="E110" i="82"/>
  <c r="D109" i="84"/>
  <c r="G108" i="84"/>
  <c r="E109" i="84"/>
  <c r="D111" i="79"/>
  <c r="G110" i="79"/>
  <c r="E111" i="79"/>
  <c r="F115" i="41"/>
  <c r="B115" i="41"/>
  <c r="D113" i="61"/>
  <c r="G112" i="61"/>
  <c r="E113" i="61"/>
  <c r="F110" i="76"/>
  <c r="B110" i="76"/>
  <c r="J114" i="39"/>
  <c r="B116" i="44"/>
  <c r="F116" i="44"/>
  <c r="G117" i="71"/>
  <c r="D118" i="71"/>
  <c r="E118" i="71"/>
  <c r="G107" i="96"/>
  <c r="D108" i="96"/>
  <c r="E108" i="96"/>
  <c r="J112" i="54"/>
  <c r="D114" i="46"/>
  <c r="G113" i="46"/>
  <c r="E114" i="46"/>
  <c r="J116" i="24"/>
  <c r="D114" i="56"/>
  <c r="G113" i="56"/>
  <c r="E114" i="56"/>
  <c r="J109" i="75"/>
  <c r="H114" i="41"/>
  <c r="I114" i="41"/>
  <c r="J112" i="57"/>
  <c r="J110" i="67"/>
  <c r="I107" i="93"/>
  <c r="H107" i="93"/>
  <c r="J114" i="43"/>
  <c r="D107" i="98"/>
  <c r="G106" i="98"/>
  <c r="E107" i="98"/>
  <c r="G109" i="83"/>
  <c r="D110" i="83"/>
  <c r="E110" i="83"/>
  <c r="D116" i="74"/>
  <c r="G115" i="74"/>
  <c r="E116" i="74"/>
  <c r="J111" i="64"/>
  <c r="G113" i="53"/>
  <c r="D114" i="53"/>
  <c r="E114" i="53"/>
  <c r="J105" i="99"/>
  <c r="D120" i="28"/>
  <c r="G119" i="28"/>
  <c r="E120" i="28"/>
  <c r="G106" i="99"/>
  <c r="D107" i="99"/>
  <c r="E107" i="99"/>
  <c r="J111" i="59"/>
  <c r="B114" i="45"/>
  <c r="F114" i="45"/>
  <c r="D110" i="81"/>
  <c r="G109" i="81"/>
  <c r="E110" i="81"/>
  <c r="G116" i="18"/>
  <c r="D117" i="18"/>
  <c r="E117" i="18"/>
  <c r="J112" i="72"/>
  <c r="G108" i="91"/>
  <c r="D109" i="91"/>
  <c r="E109" i="91"/>
  <c r="G115" i="42"/>
  <c r="D116" i="42"/>
  <c r="E116" i="42"/>
  <c r="J117" i="69"/>
  <c r="G116" i="21"/>
  <c r="D117" i="21"/>
  <c r="E117" i="21"/>
  <c r="J115" i="18"/>
  <c r="J112" i="55"/>
  <c r="J112" i="46"/>
  <c r="J117" i="70"/>
  <c r="D114" i="55"/>
  <c r="G113" i="55"/>
  <c r="E114" i="55"/>
  <c r="G108" i="92"/>
  <c r="D109" i="92"/>
  <c r="E109" i="92"/>
  <c r="J109" i="101" l="1"/>
  <c r="J102" i="13"/>
  <c r="I115" i="44"/>
  <c r="J115" i="44" s="1"/>
  <c r="G110" i="101"/>
  <c r="D111" i="101"/>
  <c r="E111" i="101"/>
  <c r="G103" i="13"/>
  <c r="D104" i="13"/>
  <c r="B104" i="13" s="1"/>
  <c r="E104" i="13"/>
  <c r="D104" i="102"/>
  <c r="G103" i="102"/>
  <c r="E104" i="102"/>
  <c r="F108" i="93"/>
  <c r="J102" i="102"/>
  <c r="D119" i="23"/>
  <c r="B119" i="23" s="1"/>
  <c r="E119" i="23"/>
  <c r="J107" i="93"/>
  <c r="F111" i="79"/>
  <c r="B111" i="79"/>
  <c r="H109" i="81"/>
  <c r="I109" i="81"/>
  <c r="F113" i="63"/>
  <c r="B113" i="63"/>
  <c r="B114" i="57"/>
  <c r="F114" i="57"/>
  <c r="H113" i="55"/>
  <c r="I113" i="55"/>
  <c r="H115" i="42"/>
  <c r="I115" i="42"/>
  <c r="I116" i="18"/>
  <c r="H116" i="18"/>
  <c r="F116" i="74"/>
  <c r="B116" i="74"/>
  <c r="I107" i="96"/>
  <c r="H107" i="96"/>
  <c r="H110" i="79"/>
  <c r="I110" i="79"/>
  <c r="H116" i="34"/>
  <c r="I116" i="34"/>
  <c r="B119" i="69"/>
  <c r="F119" i="69"/>
  <c r="H110" i="75"/>
  <c r="I110" i="75"/>
  <c r="B110" i="85"/>
  <c r="F110" i="85"/>
  <c r="B116" i="73"/>
  <c r="F116" i="73"/>
  <c r="F119" i="27"/>
  <c r="B119" i="27"/>
  <c r="H108" i="88"/>
  <c r="I108" i="88"/>
  <c r="I111" i="67"/>
  <c r="H111" i="67"/>
  <c r="I108" i="90"/>
  <c r="H108" i="90"/>
  <c r="B108" i="95"/>
  <c r="F108" i="95"/>
  <c r="F109" i="91"/>
  <c r="B109" i="91"/>
  <c r="B119" i="70"/>
  <c r="F119" i="70"/>
  <c r="B114" i="72"/>
  <c r="F114" i="72"/>
  <c r="B117" i="20"/>
  <c r="F117" i="20"/>
  <c r="D114" i="58"/>
  <c r="G113" i="58"/>
  <c r="E114" i="58"/>
  <c r="F116" i="43"/>
  <c r="B116" i="43"/>
  <c r="F117" i="21"/>
  <c r="B117" i="21"/>
  <c r="H108" i="91"/>
  <c r="I108" i="91"/>
  <c r="B110" i="81"/>
  <c r="F110" i="81"/>
  <c r="F107" i="99"/>
  <c r="B107" i="99"/>
  <c r="H113" i="53"/>
  <c r="I113" i="53"/>
  <c r="H109" i="83"/>
  <c r="I109" i="83"/>
  <c r="H113" i="46"/>
  <c r="I113" i="46"/>
  <c r="H117" i="71"/>
  <c r="I117" i="71"/>
  <c r="H112" i="61"/>
  <c r="I112" i="61"/>
  <c r="H108" i="84"/>
  <c r="I108" i="84"/>
  <c r="H112" i="63"/>
  <c r="I112" i="63"/>
  <c r="I112" i="64"/>
  <c r="H112" i="64"/>
  <c r="H115" i="39"/>
  <c r="I115" i="39"/>
  <c r="B112" i="68"/>
  <c r="F112" i="68"/>
  <c r="J112" i="58"/>
  <c r="H118" i="23"/>
  <c r="I118" i="23"/>
  <c r="H118" i="70"/>
  <c r="I118" i="70"/>
  <c r="B117" i="22"/>
  <c r="F117" i="22"/>
  <c r="H116" i="20"/>
  <c r="I116" i="20"/>
  <c r="B117" i="3"/>
  <c r="F117" i="3"/>
  <c r="B118" i="32"/>
  <c r="F118" i="32"/>
  <c r="J113" i="45"/>
  <c r="I115" i="43"/>
  <c r="H115" i="43"/>
  <c r="J114" i="41"/>
  <c r="F113" i="59"/>
  <c r="B113" i="59"/>
  <c r="B119" i="29"/>
  <c r="F119" i="29"/>
  <c r="F114" i="53"/>
  <c r="B114" i="53"/>
  <c r="F118" i="71"/>
  <c r="B118" i="71"/>
  <c r="B112" i="65"/>
  <c r="F112" i="65"/>
  <c r="H112" i="59"/>
  <c r="I112" i="59"/>
  <c r="B109" i="92"/>
  <c r="F109" i="92"/>
  <c r="I116" i="21"/>
  <c r="H116" i="21"/>
  <c r="D115" i="45"/>
  <c r="G114" i="45"/>
  <c r="E115" i="45"/>
  <c r="I106" i="99"/>
  <c r="H106" i="99"/>
  <c r="F114" i="46"/>
  <c r="B114" i="46"/>
  <c r="G116" i="44"/>
  <c r="D117" i="44"/>
  <c r="E117" i="44"/>
  <c r="B113" i="61"/>
  <c r="F113" i="61"/>
  <c r="F109" i="84"/>
  <c r="B109" i="84"/>
  <c r="I108" i="94"/>
  <c r="H108" i="94"/>
  <c r="B119" i="30"/>
  <c r="F119" i="30"/>
  <c r="J115" i="19"/>
  <c r="B113" i="64"/>
  <c r="F113" i="64"/>
  <c r="H111" i="68"/>
  <c r="I111" i="68"/>
  <c r="I116" i="22"/>
  <c r="H116" i="22"/>
  <c r="B113" i="60"/>
  <c r="F113" i="60"/>
  <c r="I116" i="3"/>
  <c r="H116" i="3"/>
  <c r="B114" i="55"/>
  <c r="F114" i="55"/>
  <c r="F109" i="89"/>
  <c r="B109" i="89"/>
  <c r="I118" i="69"/>
  <c r="H118" i="69"/>
  <c r="I113" i="57"/>
  <c r="H113" i="57"/>
  <c r="H109" i="85"/>
  <c r="I109" i="85"/>
  <c r="I113" i="72"/>
  <c r="H113" i="72"/>
  <c r="J109" i="77"/>
  <c r="F109" i="88"/>
  <c r="B109" i="88"/>
  <c r="F110" i="83"/>
  <c r="B110" i="83"/>
  <c r="J109" i="76"/>
  <c r="H118" i="29"/>
  <c r="I118" i="29"/>
  <c r="I107" i="95"/>
  <c r="H107" i="95"/>
  <c r="I108" i="92"/>
  <c r="H108" i="92"/>
  <c r="I106" i="98"/>
  <c r="H106" i="98"/>
  <c r="B109" i="94"/>
  <c r="F109" i="94"/>
  <c r="I118" i="30"/>
  <c r="H118" i="30"/>
  <c r="H117" i="31"/>
  <c r="I117" i="31"/>
  <c r="B110" i="80"/>
  <c r="F110" i="80"/>
  <c r="H110" i="78"/>
  <c r="I110" i="78"/>
  <c r="H112" i="60"/>
  <c r="I112" i="60"/>
  <c r="J117" i="23"/>
  <c r="G112" i="62"/>
  <c r="D113" i="62"/>
  <c r="E113" i="62"/>
  <c r="H117" i="24"/>
  <c r="I117" i="24"/>
  <c r="H111" i="65"/>
  <c r="I111" i="65"/>
  <c r="I108" i="89"/>
  <c r="H108" i="89"/>
  <c r="J111" i="62"/>
  <c r="I117" i="32"/>
  <c r="H117" i="32"/>
  <c r="I119" i="28"/>
  <c r="H119" i="28"/>
  <c r="B107" i="98"/>
  <c r="F107" i="98"/>
  <c r="I113" i="56"/>
  <c r="H113" i="56"/>
  <c r="D116" i="41"/>
  <c r="G115" i="41"/>
  <c r="E116" i="41"/>
  <c r="H109" i="82"/>
  <c r="I109" i="82"/>
  <c r="I111" i="66"/>
  <c r="H111" i="66"/>
  <c r="B118" i="31"/>
  <c r="F118" i="31"/>
  <c r="I109" i="80"/>
  <c r="H109" i="80"/>
  <c r="F114" i="54"/>
  <c r="B114" i="54"/>
  <c r="I109" i="86"/>
  <c r="H109" i="86"/>
  <c r="B111" i="78"/>
  <c r="F111" i="78"/>
  <c r="H106" i="97"/>
  <c r="I106" i="97"/>
  <c r="H108" i="87"/>
  <c r="I108" i="87"/>
  <c r="F117" i="17"/>
  <c r="B117" i="17"/>
  <c r="B118" i="24"/>
  <c r="F118" i="24"/>
  <c r="D111" i="76"/>
  <c r="G110" i="76"/>
  <c r="E111" i="76"/>
  <c r="I115" i="73"/>
  <c r="H115" i="73"/>
  <c r="B112" i="67"/>
  <c r="F112" i="67"/>
  <c r="B116" i="39"/>
  <c r="F116" i="39"/>
  <c r="B116" i="42"/>
  <c r="F116" i="42"/>
  <c r="B117" i="18"/>
  <c r="F117" i="18"/>
  <c r="B120" i="28"/>
  <c r="F120" i="28"/>
  <c r="I115" i="74"/>
  <c r="H115" i="74"/>
  <c r="G108" i="93"/>
  <c r="D109" i="93"/>
  <c r="E109" i="93"/>
  <c r="F114" i="56"/>
  <c r="B114" i="56"/>
  <c r="F108" i="96"/>
  <c r="B108" i="96"/>
  <c r="F110" i="82"/>
  <c r="B110" i="82"/>
  <c r="F117" i="34"/>
  <c r="B117" i="34"/>
  <c r="B112" i="66"/>
  <c r="F112" i="66"/>
  <c r="B111" i="75"/>
  <c r="F111" i="75"/>
  <c r="D111" i="77"/>
  <c r="G110" i="77"/>
  <c r="E111" i="77"/>
  <c r="H113" i="54"/>
  <c r="I113" i="54"/>
  <c r="F110" i="86"/>
  <c r="B110" i="86"/>
  <c r="B107" i="97"/>
  <c r="F107" i="97"/>
  <c r="F109" i="87"/>
  <c r="B109" i="87"/>
  <c r="H116" i="17"/>
  <c r="I116" i="17"/>
  <c r="I118" i="27"/>
  <c r="H118" i="27"/>
  <c r="G116" i="19"/>
  <c r="D117" i="19"/>
  <c r="E117" i="19"/>
  <c r="F109" i="90"/>
  <c r="B109" i="90"/>
  <c r="F104" i="13" l="1"/>
  <c r="B104" i="102"/>
  <c r="F104" i="102"/>
  <c r="H103" i="102"/>
  <c r="I103" i="102"/>
  <c r="I103" i="13"/>
  <c r="H103" i="13"/>
  <c r="B111" i="101"/>
  <c r="F111" i="101"/>
  <c r="H110" i="101"/>
  <c r="I110" i="101"/>
  <c r="F119" i="23"/>
  <c r="J108" i="88"/>
  <c r="J107" i="95"/>
  <c r="J108" i="87"/>
  <c r="J109" i="82"/>
  <c r="J116" i="22"/>
  <c r="J109" i="80"/>
  <c r="J109" i="85"/>
  <c r="J108" i="94"/>
  <c r="J109" i="83"/>
  <c r="J109" i="81"/>
  <c r="J108" i="89"/>
  <c r="F111" i="76"/>
  <c r="B111" i="76"/>
  <c r="J113" i="57"/>
  <c r="G113" i="64"/>
  <c r="D114" i="64"/>
  <c r="E114" i="64"/>
  <c r="J113" i="46"/>
  <c r="J111" i="67"/>
  <c r="F116" i="41"/>
  <c r="B116" i="41"/>
  <c r="J118" i="29"/>
  <c r="J115" i="43"/>
  <c r="H113" i="58"/>
  <c r="I113" i="58"/>
  <c r="J115" i="73"/>
  <c r="G117" i="34"/>
  <c r="D118" i="34"/>
  <c r="E118" i="34"/>
  <c r="G109" i="87"/>
  <c r="D110" i="87"/>
  <c r="E110" i="87"/>
  <c r="I110" i="77"/>
  <c r="H110" i="77"/>
  <c r="H108" i="93"/>
  <c r="I108" i="93"/>
  <c r="I110" i="76"/>
  <c r="H110" i="76"/>
  <c r="J106" i="97"/>
  <c r="J119" i="28"/>
  <c r="J112" i="60"/>
  <c r="J116" i="21"/>
  <c r="D119" i="71"/>
  <c r="G118" i="71"/>
  <c r="E119" i="71"/>
  <c r="J112" i="64"/>
  <c r="D108" i="99"/>
  <c r="G107" i="99"/>
  <c r="E108" i="99"/>
  <c r="D117" i="43"/>
  <c r="G116" i="43"/>
  <c r="E117" i="43"/>
  <c r="G119" i="70"/>
  <c r="D120" i="70"/>
  <c r="E120" i="70"/>
  <c r="G110" i="85"/>
  <c r="D111" i="85"/>
  <c r="E111" i="85"/>
  <c r="J110" i="79"/>
  <c r="J115" i="42"/>
  <c r="D114" i="63"/>
  <c r="G113" i="63"/>
  <c r="E114" i="63"/>
  <c r="B117" i="19"/>
  <c r="F117" i="19"/>
  <c r="J117" i="24"/>
  <c r="D110" i="92"/>
  <c r="G109" i="92"/>
  <c r="E110" i="92"/>
  <c r="J112" i="63"/>
  <c r="H116" i="19"/>
  <c r="I116" i="19"/>
  <c r="G111" i="75"/>
  <c r="D112" i="75"/>
  <c r="E112" i="75"/>
  <c r="G118" i="24"/>
  <c r="D119" i="24"/>
  <c r="E119" i="24"/>
  <c r="J117" i="32"/>
  <c r="G109" i="94"/>
  <c r="D110" i="94"/>
  <c r="E110" i="94"/>
  <c r="D114" i="60"/>
  <c r="G113" i="60"/>
  <c r="E114" i="60"/>
  <c r="J110" i="75"/>
  <c r="J113" i="55"/>
  <c r="D109" i="96"/>
  <c r="G108" i="96"/>
  <c r="E109" i="96"/>
  <c r="G120" i="28"/>
  <c r="D121" i="28"/>
  <c r="E121" i="28"/>
  <c r="D113" i="67"/>
  <c r="G112" i="67"/>
  <c r="E113" i="67"/>
  <c r="J118" i="69"/>
  <c r="D114" i="61"/>
  <c r="G113" i="61"/>
  <c r="E114" i="61"/>
  <c r="J106" i="99"/>
  <c r="J112" i="59"/>
  <c r="D120" i="29"/>
  <c r="G119" i="29"/>
  <c r="E120" i="29"/>
  <c r="D118" i="22"/>
  <c r="G117" i="22"/>
  <c r="E118" i="22"/>
  <c r="D113" i="68"/>
  <c r="G112" i="68"/>
  <c r="E113" i="68"/>
  <c r="J108" i="84"/>
  <c r="J108" i="91"/>
  <c r="F114" i="58"/>
  <c r="B114" i="58"/>
  <c r="D110" i="91"/>
  <c r="G109" i="91"/>
  <c r="E110" i="91"/>
  <c r="J107" i="96"/>
  <c r="G107" i="97"/>
  <c r="D108" i="97"/>
  <c r="E108" i="97"/>
  <c r="D111" i="86"/>
  <c r="G110" i="86"/>
  <c r="E111" i="86"/>
  <c r="G112" i="66"/>
  <c r="D113" i="66"/>
  <c r="E113" i="66"/>
  <c r="J113" i="56"/>
  <c r="B113" i="62"/>
  <c r="F113" i="62"/>
  <c r="D111" i="80"/>
  <c r="G110" i="80"/>
  <c r="E111" i="80"/>
  <c r="D118" i="20"/>
  <c r="G117" i="20"/>
  <c r="E118" i="20"/>
  <c r="D109" i="95"/>
  <c r="G108" i="95"/>
  <c r="E109" i="95"/>
  <c r="G119" i="69"/>
  <c r="D120" i="69"/>
  <c r="E120" i="69"/>
  <c r="D111" i="81"/>
  <c r="G110" i="81"/>
  <c r="E111" i="81"/>
  <c r="D119" i="31"/>
  <c r="G118" i="31"/>
  <c r="E119" i="31"/>
  <c r="J118" i="27"/>
  <c r="J116" i="17"/>
  <c r="J113" i="54"/>
  <c r="D115" i="56"/>
  <c r="G114" i="56"/>
  <c r="E115" i="56"/>
  <c r="G117" i="18"/>
  <c r="D118" i="18"/>
  <c r="E118" i="18"/>
  <c r="G117" i="17"/>
  <c r="D118" i="17"/>
  <c r="E118" i="17"/>
  <c r="J109" i="86"/>
  <c r="J111" i="66"/>
  <c r="D108" i="98"/>
  <c r="G107" i="98"/>
  <c r="E108" i="98"/>
  <c r="H112" i="62"/>
  <c r="I112" i="62"/>
  <c r="J106" i="98"/>
  <c r="J113" i="72"/>
  <c r="D110" i="89"/>
  <c r="G109" i="89"/>
  <c r="E110" i="89"/>
  <c r="G119" i="30"/>
  <c r="D120" i="30"/>
  <c r="E120" i="30"/>
  <c r="I114" i="45"/>
  <c r="H114" i="45"/>
  <c r="G112" i="65"/>
  <c r="D113" i="65"/>
  <c r="E113" i="65"/>
  <c r="G118" i="32"/>
  <c r="D119" i="32"/>
  <c r="E119" i="32"/>
  <c r="J118" i="70"/>
  <c r="J115" i="39"/>
  <c r="J112" i="61"/>
  <c r="J113" i="53"/>
  <c r="D120" i="27"/>
  <c r="G119" i="27"/>
  <c r="E120" i="27"/>
  <c r="G116" i="74"/>
  <c r="D117" i="74"/>
  <c r="E117" i="74"/>
  <c r="F111" i="77"/>
  <c r="B111" i="77"/>
  <c r="G116" i="39"/>
  <c r="D117" i="39"/>
  <c r="E117" i="39"/>
  <c r="I115" i="41"/>
  <c r="H115" i="41"/>
  <c r="G109" i="88"/>
  <c r="D110" i="88"/>
  <c r="E110" i="88"/>
  <c r="J116" i="3"/>
  <c r="G114" i="46"/>
  <c r="D115" i="46"/>
  <c r="E115" i="46"/>
  <c r="J115" i="74"/>
  <c r="D112" i="78"/>
  <c r="G111" i="78"/>
  <c r="E112" i="78"/>
  <c r="J110" i="78"/>
  <c r="D110" i="84"/>
  <c r="G109" i="84"/>
  <c r="E110" i="84"/>
  <c r="J117" i="31"/>
  <c r="D115" i="55"/>
  <c r="G114" i="55"/>
  <c r="E115" i="55"/>
  <c r="J111" i="68"/>
  <c r="B117" i="44"/>
  <c r="F117" i="44"/>
  <c r="B115" i="45"/>
  <c r="F115" i="45"/>
  <c r="G113" i="59"/>
  <c r="D114" i="59"/>
  <c r="E114" i="59"/>
  <c r="D118" i="21"/>
  <c r="G117" i="21"/>
  <c r="E118" i="21"/>
  <c r="G114" i="72"/>
  <c r="D115" i="72"/>
  <c r="E115" i="72"/>
  <c r="G116" i="73"/>
  <c r="D117" i="73"/>
  <c r="E117" i="73"/>
  <c r="J116" i="34"/>
  <c r="D112" i="79"/>
  <c r="G111" i="79"/>
  <c r="E112" i="79"/>
  <c r="D111" i="82"/>
  <c r="G110" i="82"/>
  <c r="E111" i="82"/>
  <c r="J118" i="30"/>
  <c r="J116" i="20"/>
  <c r="D115" i="53"/>
  <c r="G114" i="53"/>
  <c r="E115" i="53"/>
  <c r="D110" i="90"/>
  <c r="G109" i="90"/>
  <c r="E110" i="90"/>
  <c r="B109" i="93"/>
  <c r="F109" i="93"/>
  <c r="D117" i="42"/>
  <c r="G116" i="42"/>
  <c r="E117" i="42"/>
  <c r="D115" i="54"/>
  <c r="G114" i="54"/>
  <c r="E115" i="54"/>
  <c r="J111" i="65"/>
  <c r="J108" i="92"/>
  <c r="D111" i="83"/>
  <c r="G110" i="83"/>
  <c r="E111" i="83"/>
  <c r="H116" i="44"/>
  <c r="I116" i="44"/>
  <c r="G117" i="3"/>
  <c r="D118" i="3"/>
  <c r="E118" i="3"/>
  <c r="J118" i="23"/>
  <c r="J117" i="71"/>
  <c r="J108" i="90"/>
  <c r="J116" i="18"/>
  <c r="G114" i="57"/>
  <c r="D115" i="57"/>
  <c r="E115" i="57"/>
  <c r="J110" i="101" l="1"/>
  <c r="J103" i="13"/>
  <c r="J103" i="102"/>
  <c r="G104" i="102"/>
  <c r="D105" i="102"/>
  <c r="E105" i="102"/>
  <c r="G111" i="101"/>
  <c r="D112" i="101"/>
  <c r="E112" i="101"/>
  <c r="D105" i="13"/>
  <c r="G104" i="13"/>
  <c r="E120" i="23"/>
  <c r="D120" i="23"/>
  <c r="G119" i="23"/>
  <c r="J108" i="93"/>
  <c r="D118" i="44"/>
  <c r="G117" i="44"/>
  <c r="E118" i="44"/>
  <c r="F112" i="78"/>
  <c r="B112" i="78"/>
  <c r="B110" i="88"/>
  <c r="F110" i="88"/>
  <c r="D112" i="77"/>
  <c r="G111" i="77"/>
  <c r="E112" i="77"/>
  <c r="B120" i="27"/>
  <c r="F120" i="27"/>
  <c r="F115" i="56"/>
  <c r="B115" i="56"/>
  <c r="B109" i="95"/>
  <c r="F109" i="95"/>
  <c r="F111" i="86"/>
  <c r="B111" i="86"/>
  <c r="I117" i="22"/>
  <c r="H117" i="22"/>
  <c r="F121" i="28"/>
  <c r="B121" i="28"/>
  <c r="D118" i="19"/>
  <c r="G117" i="19"/>
  <c r="E118" i="19"/>
  <c r="B111" i="85"/>
  <c r="F111" i="85"/>
  <c r="J110" i="76"/>
  <c r="I110" i="82"/>
  <c r="H110" i="82"/>
  <c r="I109" i="88"/>
  <c r="H109" i="88"/>
  <c r="F120" i="30"/>
  <c r="B120" i="30"/>
  <c r="B118" i="22"/>
  <c r="F118" i="22"/>
  <c r="I110" i="85"/>
  <c r="H110" i="85"/>
  <c r="F118" i="34"/>
  <c r="B118" i="34"/>
  <c r="H114" i="53"/>
  <c r="I114" i="53"/>
  <c r="I118" i="32"/>
  <c r="H118" i="32"/>
  <c r="I119" i="30"/>
  <c r="H119" i="30"/>
  <c r="I117" i="17"/>
  <c r="H117" i="17"/>
  <c r="F111" i="81"/>
  <c r="B111" i="81"/>
  <c r="I117" i="20"/>
  <c r="H117" i="20"/>
  <c r="F108" i="97"/>
  <c r="B108" i="97"/>
  <c r="F114" i="61"/>
  <c r="B114" i="61"/>
  <c r="I113" i="60"/>
  <c r="H113" i="60"/>
  <c r="B119" i="24"/>
  <c r="F119" i="24"/>
  <c r="F108" i="99"/>
  <c r="B108" i="99"/>
  <c r="H117" i="34"/>
  <c r="I117" i="34"/>
  <c r="B114" i="64"/>
  <c r="F114" i="64"/>
  <c r="F110" i="90"/>
  <c r="B110" i="90"/>
  <c r="H117" i="21"/>
  <c r="I117" i="21"/>
  <c r="F119" i="32"/>
  <c r="B119" i="32"/>
  <c r="G114" i="58"/>
  <c r="D115" i="58"/>
  <c r="E115" i="58"/>
  <c r="H113" i="61"/>
  <c r="I113" i="61"/>
  <c r="H120" i="28"/>
  <c r="I120" i="28"/>
  <c r="I116" i="42"/>
  <c r="H116" i="42"/>
  <c r="F118" i="21"/>
  <c r="B118" i="21"/>
  <c r="F117" i="42"/>
  <c r="B117" i="42"/>
  <c r="H119" i="29"/>
  <c r="I119" i="29"/>
  <c r="I108" i="96"/>
  <c r="H108" i="96"/>
  <c r="F114" i="60"/>
  <c r="B114" i="60"/>
  <c r="I118" i="24"/>
  <c r="H118" i="24"/>
  <c r="H113" i="63"/>
  <c r="I113" i="63"/>
  <c r="B120" i="70"/>
  <c r="F120" i="70"/>
  <c r="I113" i="64"/>
  <c r="H113" i="64"/>
  <c r="I107" i="99"/>
  <c r="H107" i="99"/>
  <c r="B115" i="53"/>
  <c r="F115" i="53"/>
  <c r="F115" i="46"/>
  <c r="B115" i="46"/>
  <c r="B118" i="20"/>
  <c r="F118" i="20"/>
  <c r="B115" i="57"/>
  <c r="F115" i="57"/>
  <c r="F118" i="3"/>
  <c r="B118" i="3"/>
  <c r="G109" i="93"/>
  <c r="D110" i="93"/>
  <c r="E110" i="93"/>
  <c r="H111" i="79"/>
  <c r="I111" i="79"/>
  <c r="H116" i="73"/>
  <c r="I116" i="73"/>
  <c r="F114" i="59"/>
  <c r="B114" i="59"/>
  <c r="H114" i="46"/>
  <c r="I114" i="46"/>
  <c r="F117" i="74"/>
  <c r="B117" i="74"/>
  <c r="B113" i="65"/>
  <c r="F113" i="65"/>
  <c r="I109" i="89"/>
  <c r="H109" i="89"/>
  <c r="H107" i="98"/>
  <c r="I107" i="98"/>
  <c r="B118" i="18"/>
  <c r="F118" i="18"/>
  <c r="B120" i="69"/>
  <c r="F120" i="69"/>
  <c r="F113" i="66"/>
  <c r="B113" i="66"/>
  <c r="F120" i="29"/>
  <c r="B120" i="29"/>
  <c r="B109" i="96"/>
  <c r="F109" i="96"/>
  <c r="H109" i="92"/>
  <c r="I109" i="92"/>
  <c r="B114" i="63"/>
  <c r="F114" i="63"/>
  <c r="H119" i="70"/>
  <c r="I119" i="70"/>
  <c r="J110" i="77"/>
  <c r="D117" i="41"/>
  <c r="G116" i="41"/>
  <c r="E117" i="41"/>
  <c r="B112" i="79"/>
  <c r="F112" i="79"/>
  <c r="H113" i="59"/>
  <c r="I113" i="59"/>
  <c r="B117" i="39"/>
  <c r="F117" i="39"/>
  <c r="H112" i="65"/>
  <c r="I112" i="65"/>
  <c r="I117" i="18"/>
  <c r="H117" i="18"/>
  <c r="H110" i="80"/>
  <c r="I110" i="80"/>
  <c r="H112" i="66"/>
  <c r="I112" i="66"/>
  <c r="I112" i="68"/>
  <c r="H112" i="68"/>
  <c r="I112" i="67"/>
  <c r="H112" i="67"/>
  <c r="B110" i="94"/>
  <c r="F110" i="94"/>
  <c r="B112" i="75"/>
  <c r="F112" i="75"/>
  <c r="B110" i="92"/>
  <c r="F110" i="92"/>
  <c r="J113" i="58"/>
  <c r="J112" i="62"/>
  <c r="H110" i="81"/>
  <c r="I110" i="81"/>
  <c r="F111" i="83"/>
  <c r="B111" i="83"/>
  <c r="F111" i="82"/>
  <c r="B111" i="82"/>
  <c r="H109" i="84"/>
  <c r="I109" i="84"/>
  <c r="F117" i="73"/>
  <c r="B117" i="73"/>
  <c r="F110" i="84"/>
  <c r="B110" i="84"/>
  <c r="J115" i="41"/>
  <c r="H107" i="97"/>
  <c r="I107" i="97"/>
  <c r="H114" i="57"/>
  <c r="I114" i="57"/>
  <c r="H117" i="3"/>
  <c r="I117" i="3"/>
  <c r="I114" i="55"/>
  <c r="H114" i="55"/>
  <c r="H116" i="74"/>
  <c r="I116" i="74"/>
  <c r="B110" i="89"/>
  <c r="F110" i="89"/>
  <c r="F108" i="98"/>
  <c r="B108" i="98"/>
  <c r="H119" i="69"/>
  <c r="I119" i="69"/>
  <c r="J116" i="44"/>
  <c r="B115" i="72"/>
  <c r="F115" i="72"/>
  <c r="D116" i="45"/>
  <c r="G115" i="45"/>
  <c r="E116" i="45"/>
  <c r="F115" i="55"/>
  <c r="B115" i="55"/>
  <c r="I116" i="39"/>
  <c r="H116" i="39"/>
  <c r="H118" i="31"/>
  <c r="I118" i="31"/>
  <c r="B111" i="80"/>
  <c r="F111" i="80"/>
  <c r="H109" i="91"/>
  <c r="I109" i="91"/>
  <c r="F113" i="68"/>
  <c r="B113" i="68"/>
  <c r="B113" i="67"/>
  <c r="F113" i="67"/>
  <c r="I109" i="94"/>
  <c r="H109" i="94"/>
  <c r="I111" i="75"/>
  <c r="H111" i="75"/>
  <c r="I116" i="43"/>
  <c r="H116" i="43"/>
  <c r="I118" i="71"/>
  <c r="H118" i="71"/>
  <c r="B110" i="87"/>
  <c r="F110" i="87"/>
  <c r="F115" i="54"/>
  <c r="B115" i="54"/>
  <c r="H110" i="83"/>
  <c r="I110" i="83"/>
  <c r="B118" i="17"/>
  <c r="F118" i="17"/>
  <c r="H114" i="54"/>
  <c r="I114" i="54"/>
  <c r="I109" i="90"/>
  <c r="H109" i="90"/>
  <c r="I114" i="72"/>
  <c r="H114" i="72"/>
  <c r="I111" i="78"/>
  <c r="H111" i="78"/>
  <c r="H119" i="27"/>
  <c r="I119" i="27"/>
  <c r="J114" i="45"/>
  <c r="H114" i="56"/>
  <c r="I114" i="56"/>
  <c r="F119" i="31"/>
  <c r="B119" i="31"/>
  <c r="H108" i="95"/>
  <c r="I108" i="95"/>
  <c r="D114" i="62"/>
  <c r="G113" i="62"/>
  <c r="E114" i="62"/>
  <c r="H110" i="86"/>
  <c r="I110" i="86"/>
  <c r="B110" i="91"/>
  <c r="F110" i="91"/>
  <c r="J116" i="19"/>
  <c r="F117" i="43"/>
  <c r="B117" i="43"/>
  <c r="F119" i="71"/>
  <c r="B119" i="71"/>
  <c r="H109" i="87"/>
  <c r="I109" i="87"/>
  <c r="D112" i="76"/>
  <c r="G111" i="76"/>
  <c r="E112" i="76"/>
  <c r="B112" i="101" l="1"/>
  <c r="F112" i="101"/>
  <c r="H111" i="101"/>
  <c r="I111" i="101"/>
  <c r="B105" i="102"/>
  <c r="F105" i="102"/>
  <c r="H104" i="102"/>
  <c r="I104" i="102"/>
  <c r="H104" i="13"/>
  <c r="I104" i="13"/>
  <c r="E105" i="13"/>
  <c r="F105" i="13" s="1"/>
  <c r="B105" i="13"/>
  <c r="J108" i="95"/>
  <c r="J117" i="17"/>
  <c r="J109" i="88"/>
  <c r="I119" i="23"/>
  <c r="H119" i="23"/>
  <c r="F120" i="23"/>
  <c r="B120" i="23"/>
  <c r="J114" i="53"/>
  <c r="J112" i="65"/>
  <c r="J110" i="86"/>
  <c r="J110" i="80"/>
  <c r="J107" i="98"/>
  <c r="J107" i="99"/>
  <c r="J117" i="22"/>
  <c r="J118" i="71"/>
  <c r="J108" i="96"/>
  <c r="J110" i="83"/>
  <c r="J116" i="74"/>
  <c r="J107" i="97"/>
  <c r="J109" i="90"/>
  <c r="J111" i="79"/>
  <c r="J114" i="54"/>
  <c r="J109" i="84"/>
  <c r="I111" i="76"/>
  <c r="H111" i="76"/>
  <c r="G118" i="18"/>
  <c r="D119" i="18"/>
  <c r="E119" i="18"/>
  <c r="B118" i="19"/>
  <c r="F118" i="19"/>
  <c r="B112" i="76"/>
  <c r="F112" i="76"/>
  <c r="G113" i="68"/>
  <c r="D114" i="68"/>
  <c r="E114" i="68"/>
  <c r="J113" i="59"/>
  <c r="J111" i="78"/>
  <c r="H109" i="93"/>
  <c r="I109" i="93"/>
  <c r="G111" i="85"/>
  <c r="D112" i="85"/>
  <c r="E112" i="85"/>
  <c r="G117" i="43"/>
  <c r="D118" i="43"/>
  <c r="E118" i="43"/>
  <c r="H113" i="62"/>
  <c r="I113" i="62"/>
  <c r="G115" i="72"/>
  <c r="D116" i="72"/>
  <c r="E116" i="72"/>
  <c r="G110" i="89"/>
  <c r="D111" i="89"/>
  <c r="E111" i="89"/>
  <c r="J114" i="57"/>
  <c r="J110" i="81"/>
  <c r="D113" i="75"/>
  <c r="G112" i="75"/>
  <c r="E113" i="75"/>
  <c r="J112" i="66"/>
  <c r="D118" i="39"/>
  <c r="G117" i="39"/>
  <c r="E118" i="39"/>
  <c r="F117" i="41"/>
  <c r="B117" i="41"/>
  <c r="G115" i="57"/>
  <c r="D116" i="57"/>
  <c r="E116" i="57"/>
  <c r="J120" i="28"/>
  <c r="D120" i="32"/>
  <c r="G119" i="32"/>
  <c r="E120" i="32"/>
  <c r="G114" i="61"/>
  <c r="D115" i="61"/>
  <c r="E115" i="61"/>
  <c r="G118" i="34"/>
  <c r="D119" i="34"/>
  <c r="E119" i="34"/>
  <c r="I117" i="19"/>
  <c r="H117" i="19"/>
  <c r="G109" i="95"/>
  <c r="D110" i="95"/>
  <c r="E110" i="95"/>
  <c r="B112" i="77"/>
  <c r="F112" i="77"/>
  <c r="J119" i="30"/>
  <c r="J110" i="85"/>
  <c r="J109" i="87"/>
  <c r="D111" i="91"/>
  <c r="G110" i="91"/>
  <c r="E111" i="91"/>
  <c r="J109" i="91"/>
  <c r="J119" i="70"/>
  <c r="J114" i="46"/>
  <c r="J113" i="64"/>
  <c r="D115" i="60"/>
  <c r="G114" i="60"/>
  <c r="E115" i="60"/>
  <c r="G119" i="24"/>
  <c r="D120" i="24"/>
  <c r="E120" i="24"/>
  <c r="D119" i="22"/>
  <c r="G118" i="22"/>
  <c r="E119" i="22"/>
  <c r="D122" i="28"/>
  <c r="G121" i="28"/>
  <c r="E122" i="28"/>
  <c r="D116" i="56"/>
  <c r="G115" i="56"/>
  <c r="E116" i="56"/>
  <c r="D118" i="73"/>
  <c r="G117" i="73"/>
  <c r="E118" i="73"/>
  <c r="G117" i="42"/>
  <c r="D118" i="42"/>
  <c r="E118" i="42"/>
  <c r="J116" i="43"/>
  <c r="G117" i="74"/>
  <c r="D118" i="74"/>
  <c r="E118" i="74"/>
  <c r="G118" i="20"/>
  <c r="D119" i="20"/>
  <c r="E119" i="20"/>
  <c r="J113" i="61"/>
  <c r="D109" i="99"/>
  <c r="G108" i="99"/>
  <c r="E109" i="99"/>
  <c r="D109" i="97"/>
  <c r="G108" i="97"/>
  <c r="E109" i="97"/>
  <c r="J110" i="82"/>
  <c r="D116" i="54"/>
  <c r="G115" i="54"/>
  <c r="E116" i="54"/>
  <c r="J111" i="75"/>
  <c r="G115" i="55"/>
  <c r="D116" i="55"/>
  <c r="E116" i="55"/>
  <c r="J119" i="69"/>
  <c r="G112" i="79"/>
  <c r="D113" i="79"/>
  <c r="E113" i="79"/>
  <c r="D121" i="29"/>
  <c r="G120" i="29"/>
  <c r="E121" i="29"/>
  <c r="F110" i="93"/>
  <c r="B110" i="93"/>
  <c r="D121" i="70"/>
  <c r="G120" i="70"/>
  <c r="E121" i="70"/>
  <c r="D111" i="90"/>
  <c r="G110" i="90"/>
  <c r="E111" i="90"/>
  <c r="J117" i="20"/>
  <c r="J118" i="32"/>
  <c r="G120" i="27"/>
  <c r="D121" i="27"/>
  <c r="E121" i="27"/>
  <c r="D113" i="78"/>
  <c r="G112" i="78"/>
  <c r="E113" i="78"/>
  <c r="J116" i="39"/>
  <c r="D111" i="94"/>
  <c r="B111" i="94" s="1"/>
  <c r="G110" i="94"/>
  <c r="E111" i="94"/>
  <c r="D120" i="31"/>
  <c r="G119" i="31"/>
  <c r="E120" i="31"/>
  <c r="D111" i="87"/>
  <c r="G110" i="87"/>
  <c r="E111" i="87"/>
  <c r="D112" i="80"/>
  <c r="G111" i="80"/>
  <c r="E112" i="80"/>
  <c r="J114" i="55"/>
  <c r="G115" i="46"/>
  <c r="D116" i="46"/>
  <c r="E116" i="46"/>
  <c r="B115" i="58"/>
  <c r="F115" i="58"/>
  <c r="D120" i="71"/>
  <c r="G119" i="71"/>
  <c r="E120" i="71"/>
  <c r="J114" i="56"/>
  <c r="J109" i="94"/>
  <c r="I115" i="45"/>
  <c r="H115" i="45"/>
  <c r="J117" i="3"/>
  <c r="G110" i="92"/>
  <c r="D111" i="92"/>
  <c r="E111" i="92"/>
  <c r="D114" i="66"/>
  <c r="G113" i="66"/>
  <c r="E114" i="66"/>
  <c r="J109" i="89"/>
  <c r="D115" i="59"/>
  <c r="G114" i="59"/>
  <c r="E115" i="59"/>
  <c r="G115" i="53"/>
  <c r="D116" i="53"/>
  <c r="E116" i="53"/>
  <c r="J113" i="63"/>
  <c r="J119" i="29"/>
  <c r="I114" i="58"/>
  <c r="H114" i="58"/>
  <c r="J113" i="60"/>
  <c r="D112" i="81"/>
  <c r="G111" i="81"/>
  <c r="E112" i="81"/>
  <c r="G120" i="30"/>
  <c r="D121" i="30"/>
  <c r="E121" i="30"/>
  <c r="I117" i="44"/>
  <c r="H117" i="44"/>
  <c r="F114" i="62"/>
  <c r="B114" i="62"/>
  <c r="D110" i="96"/>
  <c r="G109" i="96"/>
  <c r="E110" i="96"/>
  <c r="J118" i="24"/>
  <c r="J117" i="21"/>
  <c r="D111" i="88"/>
  <c r="G110" i="88"/>
  <c r="E111" i="88"/>
  <c r="J119" i="27"/>
  <c r="D112" i="82"/>
  <c r="G111" i="82"/>
  <c r="E112" i="82"/>
  <c r="J112" i="67"/>
  <c r="J117" i="18"/>
  <c r="G114" i="63"/>
  <c r="D115" i="63"/>
  <c r="E115" i="63"/>
  <c r="G118" i="21"/>
  <c r="D119" i="21"/>
  <c r="E119" i="21"/>
  <c r="G114" i="64"/>
  <c r="D115" i="64"/>
  <c r="E115" i="64"/>
  <c r="J114" i="72"/>
  <c r="D119" i="17"/>
  <c r="G118" i="17"/>
  <c r="E119" i="17"/>
  <c r="D114" i="67"/>
  <c r="G113" i="67"/>
  <c r="E114" i="67"/>
  <c r="J118" i="31"/>
  <c r="F116" i="45"/>
  <c r="B116" i="45"/>
  <c r="D109" i="98"/>
  <c r="G108" i="98"/>
  <c r="E109" i="98"/>
  <c r="G110" i="84"/>
  <c r="D111" i="84"/>
  <c r="E111" i="84"/>
  <c r="D112" i="83"/>
  <c r="G111" i="83"/>
  <c r="E112" i="83"/>
  <c r="J112" i="68"/>
  <c r="I116" i="41"/>
  <c r="H116" i="41"/>
  <c r="J109" i="92"/>
  <c r="G120" i="69"/>
  <c r="D121" i="69"/>
  <c r="E121" i="69"/>
  <c r="G113" i="65"/>
  <c r="D114" i="65"/>
  <c r="E114" i="65"/>
  <c r="J116" i="73"/>
  <c r="G118" i="3"/>
  <c r="D119" i="3"/>
  <c r="E119" i="3"/>
  <c r="J116" i="42"/>
  <c r="J117" i="34"/>
  <c r="D112" i="86"/>
  <c r="G111" i="86"/>
  <c r="E112" i="86"/>
  <c r="I111" i="77"/>
  <c r="H111" i="77"/>
  <c r="F118" i="44"/>
  <c r="B118" i="44"/>
  <c r="J111" i="101" l="1"/>
  <c r="J104" i="102"/>
  <c r="D106" i="102"/>
  <c r="G105" i="102"/>
  <c r="E106" i="102"/>
  <c r="G105" i="13"/>
  <c r="D106" i="13"/>
  <c r="J104" i="13"/>
  <c r="G112" i="101"/>
  <c r="D113" i="101"/>
  <c r="E113" i="101"/>
  <c r="G120" i="23"/>
  <c r="D121" i="23"/>
  <c r="E121" i="23"/>
  <c r="J119" i="23"/>
  <c r="F111" i="94"/>
  <c r="D112" i="94" s="1"/>
  <c r="J109" i="93"/>
  <c r="I118" i="21"/>
  <c r="H118" i="21"/>
  <c r="B112" i="81"/>
  <c r="F112" i="81"/>
  <c r="I115" i="55"/>
  <c r="H115" i="55"/>
  <c r="I108" i="97"/>
  <c r="H108" i="97"/>
  <c r="I109" i="95"/>
  <c r="H109" i="95"/>
  <c r="I115" i="57"/>
  <c r="H115" i="57"/>
  <c r="I112" i="75"/>
  <c r="H112" i="75"/>
  <c r="J111" i="77"/>
  <c r="H118" i="3"/>
  <c r="I118" i="3"/>
  <c r="H120" i="69"/>
  <c r="I120" i="69"/>
  <c r="H111" i="83"/>
  <c r="I111" i="83"/>
  <c r="H118" i="17"/>
  <c r="I118" i="17"/>
  <c r="F119" i="21"/>
  <c r="B119" i="21"/>
  <c r="F111" i="88"/>
  <c r="B111" i="88"/>
  <c r="H111" i="81"/>
  <c r="I111" i="81"/>
  <c r="B120" i="71"/>
  <c r="F120" i="71"/>
  <c r="B120" i="31"/>
  <c r="F120" i="31"/>
  <c r="F113" i="78"/>
  <c r="B113" i="78"/>
  <c r="F116" i="55"/>
  <c r="B116" i="55"/>
  <c r="F116" i="56"/>
  <c r="B116" i="56"/>
  <c r="B120" i="24"/>
  <c r="F120" i="24"/>
  <c r="B110" i="95"/>
  <c r="F110" i="95"/>
  <c r="B115" i="61"/>
  <c r="F115" i="61"/>
  <c r="F116" i="57"/>
  <c r="B116" i="57"/>
  <c r="I110" i="89"/>
  <c r="H110" i="89"/>
  <c r="H117" i="43"/>
  <c r="I117" i="43"/>
  <c r="I111" i="82"/>
  <c r="H111" i="82"/>
  <c r="H113" i="66"/>
  <c r="I113" i="66"/>
  <c r="J115" i="45"/>
  <c r="B112" i="80"/>
  <c r="F112" i="80"/>
  <c r="I110" i="94"/>
  <c r="H110" i="94"/>
  <c r="F121" i="27"/>
  <c r="B121" i="27"/>
  <c r="F111" i="90"/>
  <c r="B111" i="90"/>
  <c r="B121" i="29"/>
  <c r="F121" i="29"/>
  <c r="B109" i="97"/>
  <c r="F109" i="97"/>
  <c r="H118" i="20"/>
  <c r="I118" i="20"/>
  <c r="I117" i="42"/>
  <c r="H117" i="42"/>
  <c r="H121" i="28"/>
  <c r="I121" i="28"/>
  <c r="B113" i="75"/>
  <c r="F113" i="75"/>
  <c r="F116" i="72"/>
  <c r="B116" i="72"/>
  <c r="B112" i="85"/>
  <c r="F112" i="85"/>
  <c r="F119" i="17"/>
  <c r="B119" i="17"/>
  <c r="I110" i="90"/>
  <c r="H110" i="90"/>
  <c r="F118" i="42"/>
  <c r="B118" i="42"/>
  <c r="H111" i="86"/>
  <c r="I111" i="86"/>
  <c r="F112" i="86"/>
  <c r="B112" i="86"/>
  <c r="F111" i="84"/>
  <c r="B111" i="84"/>
  <c r="F115" i="63"/>
  <c r="B115" i="63"/>
  <c r="B112" i="82"/>
  <c r="F112" i="82"/>
  <c r="J117" i="44"/>
  <c r="B116" i="53"/>
  <c r="F116" i="53"/>
  <c r="F114" i="66"/>
  <c r="B114" i="66"/>
  <c r="I120" i="27"/>
  <c r="H120" i="27"/>
  <c r="B122" i="28"/>
  <c r="F122" i="28"/>
  <c r="H114" i="60"/>
  <c r="I114" i="60"/>
  <c r="J117" i="19"/>
  <c r="I119" i="32"/>
  <c r="H119" i="32"/>
  <c r="G117" i="41"/>
  <c r="D118" i="41"/>
  <c r="E118" i="41"/>
  <c r="H115" i="72"/>
  <c r="I115" i="72"/>
  <c r="I111" i="85"/>
  <c r="H111" i="85"/>
  <c r="F114" i="68"/>
  <c r="B114" i="68"/>
  <c r="G116" i="45"/>
  <c r="D117" i="45"/>
  <c r="E117" i="45"/>
  <c r="D115" i="62"/>
  <c r="G114" i="62"/>
  <c r="E115" i="62"/>
  <c r="D116" i="58"/>
  <c r="G115" i="58"/>
  <c r="E116" i="58"/>
  <c r="H120" i="29"/>
  <c r="I120" i="29"/>
  <c r="H114" i="61"/>
  <c r="I114" i="61"/>
  <c r="F114" i="65"/>
  <c r="B114" i="65"/>
  <c r="J116" i="41"/>
  <c r="I110" i="84"/>
  <c r="H110" i="84"/>
  <c r="H114" i="63"/>
  <c r="I114" i="63"/>
  <c r="I115" i="53"/>
  <c r="H115" i="53"/>
  <c r="B116" i="46"/>
  <c r="F116" i="46"/>
  <c r="I110" i="87"/>
  <c r="H110" i="87"/>
  <c r="H120" i="70"/>
  <c r="I120" i="70"/>
  <c r="B113" i="79"/>
  <c r="F113" i="79"/>
  <c r="I108" i="99"/>
  <c r="H108" i="99"/>
  <c r="F118" i="74"/>
  <c r="B118" i="74"/>
  <c r="I117" i="73"/>
  <c r="H117" i="73"/>
  <c r="F115" i="60"/>
  <c r="B115" i="60"/>
  <c r="F120" i="32"/>
  <c r="B120" i="32"/>
  <c r="J113" i="62"/>
  <c r="I113" i="68"/>
  <c r="H113" i="68"/>
  <c r="F119" i="18"/>
  <c r="B119" i="18"/>
  <c r="I113" i="65"/>
  <c r="H113" i="65"/>
  <c r="H113" i="67"/>
  <c r="I113" i="67"/>
  <c r="F115" i="64"/>
  <c r="B115" i="64"/>
  <c r="J114" i="58"/>
  <c r="F111" i="92"/>
  <c r="B111" i="92"/>
  <c r="I115" i="46"/>
  <c r="H115" i="46"/>
  <c r="F111" i="87"/>
  <c r="B111" i="87"/>
  <c r="B121" i="70"/>
  <c r="F121" i="70"/>
  <c r="I112" i="79"/>
  <c r="H112" i="79"/>
  <c r="H115" i="54"/>
  <c r="I115" i="54"/>
  <c r="F109" i="99"/>
  <c r="B109" i="99"/>
  <c r="H117" i="74"/>
  <c r="I117" i="74"/>
  <c r="F118" i="73"/>
  <c r="B118" i="73"/>
  <c r="H118" i="22"/>
  <c r="I118" i="22"/>
  <c r="H110" i="91"/>
  <c r="I110" i="91"/>
  <c r="G112" i="77"/>
  <c r="D113" i="77"/>
  <c r="E113" i="77"/>
  <c r="F119" i="34"/>
  <c r="B119" i="34"/>
  <c r="I117" i="39"/>
  <c r="H117" i="39"/>
  <c r="I118" i="18"/>
  <c r="H118" i="18"/>
  <c r="F121" i="30"/>
  <c r="B121" i="30"/>
  <c r="D119" i="44"/>
  <c r="G118" i="44"/>
  <c r="E119" i="44"/>
  <c r="H108" i="98"/>
  <c r="I108" i="98"/>
  <c r="F114" i="67"/>
  <c r="B114" i="67"/>
  <c r="I114" i="64"/>
  <c r="H114" i="64"/>
  <c r="I109" i="96"/>
  <c r="H109" i="96"/>
  <c r="H120" i="30"/>
  <c r="I120" i="30"/>
  <c r="I114" i="59"/>
  <c r="H114" i="59"/>
  <c r="H110" i="92"/>
  <c r="I110" i="92"/>
  <c r="B116" i="54"/>
  <c r="F116" i="54"/>
  <c r="F119" i="22"/>
  <c r="B119" i="22"/>
  <c r="B111" i="91"/>
  <c r="F111" i="91"/>
  <c r="I118" i="34"/>
  <c r="H118" i="34"/>
  <c r="B118" i="39"/>
  <c r="F118" i="39"/>
  <c r="F112" i="83"/>
  <c r="B112" i="83"/>
  <c r="H111" i="80"/>
  <c r="I111" i="80"/>
  <c r="F119" i="20"/>
  <c r="B119" i="20"/>
  <c r="I119" i="24"/>
  <c r="H119" i="24"/>
  <c r="D119" i="19"/>
  <c r="G118" i="19"/>
  <c r="E119" i="19"/>
  <c r="F119" i="3"/>
  <c r="B119" i="3"/>
  <c r="B121" i="69"/>
  <c r="F121" i="69"/>
  <c r="B109" i="98"/>
  <c r="F109" i="98"/>
  <c r="I110" i="88"/>
  <c r="H110" i="88"/>
  <c r="B110" i="96"/>
  <c r="F110" i="96"/>
  <c r="F115" i="59"/>
  <c r="B115" i="59"/>
  <c r="H119" i="71"/>
  <c r="I119" i="71"/>
  <c r="I119" i="31"/>
  <c r="H119" i="31"/>
  <c r="I112" i="78"/>
  <c r="H112" i="78"/>
  <c r="G110" i="93"/>
  <c r="D111" i="93"/>
  <c r="E111" i="93"/>
  <c r="I115" i="56"/>
  <c r="H115" i="56"/>
  <c r="B111" i="89"/>
  <c r="F111" i="89"/>
  <c r="B118" i="43"/>
  <c r="F118" i="43"/>
  <c r="D113" i="76"/>
  <c r="G112" i="76"/>
  <c r="E113" i="76"/>
  <c r="J111" i="76"/>
  <c r="E106" i="13" l="1"/>
  <c r="F106" i="13" s="1"/>
  <c r="B106" i="13"/>
  <c r="I105" i="13"/>
  <c r="H105" i="13"/>
  <c r="H112" i="101"/>
  <c r="I112" i="101"/>
  <c r="H105" i="102"/>
  <c r="I105" i="102"/>
  <c r="B106" i="102"/>
  <c r="F106" i="102"/>
  <c r="B113" i="101"/>
  <c r="F113" i="101"/>
  <c r="G111" i="94"/>
  <c r="H111" i="94" s="1"/>
  <c r="E112" i="94"/>
  <c r="F112" i="94" s="1"/>
  <c r="B121" i="23"/>
  <c r="F121" i="23"/>
  <c r="J120" i="69"/>
  <c r="I120" i="23"/>
  <c r="H120" i="23"/>
  <c r="J110" i="91"/>
  <c r="J111" i="81"/>
  <c r="J111" i="83"/>
  <c r="J118" i="3"/>
  <c r="J110" i="94"/>
  <c r="J117" i="73"/>
  <c r="J115" i="46"/>
  <c r="J108" i="97"/>
  <c r="J119" i="71"/>
  <c r="J111" i="85"/>
  <c r="J113" i="68"/>
  <c r="J118" i="34"/>
  <c r="J115" i="72"/>
  <c r="J114" i="60"/>
  <c r="J111" i="80"/>
  <c r="J120" i="29"/>
  <c r="J121" i="28"/>
  <c r="J119" i="31"/>
  <c r="J110" i="88"/>
  <c r="J111" i="86"/>
  <c r="H118" i="19"/>
  <c r="I118" i="19"/>
  <c r="J120" i="30"/>
  <c r="J108" i="98"/>
  <c r="B112" i="94"/>
  <c r="J120" i="70"/>
  <c r="J114" i="63"/>
  <c r="J114" i="61"/>
  <c r="I114" i="62"/>
  <c r="H114" i="62"/>
  <c r="J118" i="20"/>
  <c r="J113" i="66"/>
  <c r="G120" i="71"/>
  <c r="D121" i="71"/>
  <c r="E121" i="71"/>
  <c r="J118" i="17"/>
  <c r="F119" i="19"/>
  <c r="B119" i="19"/>
  <c r="G119" i="22"/>
  <c r="D120" i="22"/>
  <c r="E120" i="22"/>
  <c r="G119" i="34"/>
  <c r="D120" i="34"/>
  <c r="E120" i="34"/>
  <c r="D119" i="42"/>
  <c r="G118" i="42"/>
  <c r="E119" i="42"/>
  <c r="I112" i="76"/>
  <c r="H112" i="76"/>
  <c r="D119" i="39"/>
  <c r="G118" i="39"/>
  <c r="E119" i="39"/>
  <c r="D119" i="73"/>
  <c r="G118" i="73"/>
  <c r="E119" i="73"/>
  <c r="J113" i="65"/>
  <c r="G120" i="32"/>
  <c r="D121" i="32"/>
  <c r="E121" i="32"/>
  <c r="D117" i="53"/>
  <c r="G116" i="53"/>
  <c r="E117" i="53"/>
  <c r="D114" i="75"/>
  <c r="G113" i="75"/>
  <c r="E114" i="75"/>
  <c r="D110" i="97"/>
  <c r="G109" i="97"/>
  <c r="E110" i="97"/>
  <c r="G115" i="61"/>
  <c r="D116" i="61"/>
  <c r="E116" i="61"/>
  <c r="D122" i="27"/>
  <c r="G121" i="27"/>
  <c r="E122" i="27"/>
  <c r="D117" i="54"/>
  <c r="G116" i="54"/>
  <c r="E117" i="54"/>
  <c r="B113" i="76"/>
  <c r="F113" i="76"/>
  <c r="B111" i="93"/>
  <c r="F111" i="93"/>
  <c r="D122" i="69"/>
  <c r="G121" i="69"/>
  <c r="E122" i="69"/>
  <c r="J119" i="24"/>
  <c r="J109" i="96"/>
  <c r="H118" i="44"/>
  <c r="I118" i="44"/>
  <c r="J118" i="18"/>
  <c r="B113" i="77"/>
  <c r="F113" i="77"/>
  <c r="J117" i="74"/>
  <c r="G121" i="70"/>
  <c r="D122" i="70"/>
  <c r="E122" i="70"/>
  <c r="D119" i="74"/>
  <c r="G118" i="74"/>
  <c r="E119" i="74"/>
  <c r="J110" i="87"/>
  <c r="J110" i="84"/>
  <c r="F117" i="45"/>
  <c r="B117" i="45"/>
  <c r="G111" i="84"/>
  <c r="D112" i="84"/>
  <c r="E112" i="84"/>
  <c r="J110" i="90"/>
  <c r="J111" i="82"/>
  <c r="D117" i="55"/>
  <c r="G116" i="55"/>
  <c r="E117" i="55"/>
  <c r="J112" i="75"/>
  <c r="J115" i="55"/>
  <c r="J115" i="56"/>
  <c r="I111" i="94"/>
  <c r="F115" i="62"/>
  <c r="B115" i="62"/>
  <c r="D115" i="66"/>
  <c r="G114" i="66"/>
  <c r="E115" i="66"/>
  <c r="G116" i="57"/>
  <c r="D117" i="57"/>
  <c r="E117" i="57"/>
  <c r="D119" i="43"/>
  <c r="G118" i="43"/>
  <c r="E119" i="43"/>
  <c r="H110" i="93"/>
  <c r="I110" i="93"/>
  <c r="J110" i="92"/>
  <c r="B119" i="44"/>
  <c r="F119" i="44"/>
  <c r="H112" i="77"/>
  <c r="I112" i="77"/>
  <c r="G119" i="18"/>
  <c r="D120" i="18"/>
  <c r="E120" i="18"/>
  <c r="D117" i="46"/>
  <c r="G116" i="46"/>
  <c r="E117" i="46"/>
  <c r="H116" i="45"/>
  <c r="I116" i="45"/>
  <c r="B118" i="41"/>
  <c r="F118" i="41"/>
  <c r="D123" i="28"/>
  <c r="G122" i="28"/>
  <c r="E123" i="28"/>
  <c r="D122" i="29"/>
  <c r="G121" i="29"/>
  <c r="E122" i="29"/>
  <c r="D113" i="80"/>
  <c r="G112" i="80"/>
  <c r="E113" i="80"/>
  <c r="J117" i="43"/>
  <c r="G110" i="95"/>
  <c r="D111" i="95"/>
  <c r="E111" i="95"/>
  <c r="D113" i="81"/>
  <c r="G112" i="81"/>
  <c r="E113" i="81"/>
  <c r="G116" i="56"/>
  <c r="D117" i="56"/>
  <c r="E117" i="56"/>
  <c r="D112" i="92"/>
  <c r="G111" i="92"/>
  <c r="E112" i="92"/>
  <c r="G115" i="59"/>
  <c r="D116" i="59"/>
  <c r="E116" i="59"/>
  <c r="J114" i="64"/>
  <c r="J108" i="99"/>
  <c r="I115" i="58"/>
  <c r="H115" i="58"/>
  <c r="I117" i="41"/>
  <c r="H117" i="41"/>
  <c r="D113" i="86"/>
  <c r="G112" i="86"/>
  <c r="E113" i="86"/>
  <c r="G119" i="17"/>
  <c r="D120" i="17"/>
  <c r="E120" i="17"/>
  <c r="D114" i="78"/>
  <c r="G113" i="78"/>
  <c r="E114" i="78"/>
  <c r="D112" i="88"/>
  <c r="G111" i="88"/>
  <c r="E112" i="88"/>
  <c r="J115" i="57"/>
  <c r="D110" i="98"/>
  <c r="G109" i="98"/>
  <c r="E110" i="98"/>
  <c r="D117" i="72"/>
  <c r="G116" i="72"/>
  <c r="E117" i="72"/>
  <c r="J112" i="79"/>
  <c r="D111" i="96"/>
  <c r="G110" i="96"/>
  <c r="E111" i="96"/>
  <c r="D120" i="20"/>
  <c r="G119" i="20"/>
  <c r="E120" i="20"/>
  <c r="G111" i="89"/>
  <c r="D112" i="89"/>
  <c r="E112" i="89"/>
  <c r="J112" i="78"/>
  <c r="G121" i="30"/>
  <c r="D122" i="30"/>
  <c r="E122" i="30"/>
  <c r="G109" i="99"/>
  <c r="D110" i="99"/>
  <c r="E110" i="99"/>
  <c r="D112" i="87"/>
  <c r="G111" i="87"/>
  <c r="E112" i="87"/>
  <c r="D116" i="64"/>
  <c r="G115" i="64"/>
  <c r="E116" i="64"/>
  <c r="D114" i="79"/>
  <c r="G113" i="79"/>
  <c r="E114" i="79"/>
  <c r="B116" i="58"/>
  <c r="F116" i="58"/>
  <c r="G114" i="68"/>
  <c r="D115" i="68"/>
  <c r="E115" i="68"/>
  <c r="G112" i="82"/>
  <c r="D113" i="82"/>
  <c r="E113" i="82"/>
  <c r="G112" i="85"/>
  <c r="D113" i="85"/>
  <c r="E113" i="85"/>
  <c r="D121" i="24"/>
  <c r="G120" i="24"/>
  <c r="E121" i="24"/>
  <c r="G120" i="31"/>
  <c r="D121" i="31"/>
  <c r="E121" i="31"/>
  <c r="G112" i="83"/>
  <c r="D113" i="83"/>
  <c r="E113" i="83"/>
  <c r="G115" i="63"/>
  <c r="D116" i="63"/>
  <c r="E116" i="63"/>
  <c r="G119" i="3"/>
  <c r="D120" i="3"/>
  <c r="E120" i="3"/>
  <c r="G111" i="91"/>
  <c r="D112" i="91"/>
  <c r="E112" i="91"/>
  <c r="J114" i="59"/>
  <c r="G114" i="67"/>
  <c r="D115" i="67"/>
  <c r="E115" i="67"/>
  <c r="J117" i="39"/>
  <c r="J118" i="22"/>
  <c r="J115" i="54"/>
  <c r="J113" i="67"/>
  <c r="G115" i="60"/>
  <c r="D116" i="60"/>
  <c r="E116" i="60"/>
  <c r="J115" i="53"/>
  <c r="G114" i="65"/>
  <c r="D115" i="65"/>
  <c r="E115" i="65"/>
  <c r="J119" i="32"/>
  <c r="J120" i="27"/>
  <c r="J117" i="42"/>
  <c r="D112" i="90"/>
  <c r="G111" i="90"/>
  <c r="E112" i="90"/>
  <c r="J110" i="89"/>
  <c r="D120" i="21"/>
  <c r="G119" i="21"/>
  <c r="E120" i="21"/>
  <c r="J109" i="95"/>
  <c r="J118" i="21"/>
  <c r="J112" i="101" l="1"/>
  <c r="J105" i="13"/>
  <c r="G113" i="101"/>
  <c r="D114" i="101"/>
  <c r="E114" i="101"/>
  <c r="D107" i="102"/>
  <c r="G106" i="102"/>
  <c r="E107" i="102"/>
  <c r="D107" i="13"/>
  <c r="B107" i="13" s="1"/>
  <c r="G106" i="13"/>
  <c r="E107" i="13"/>
  <c r="J105" i="102"/>
  <c r="J120" i="23"/>
  <c r="G121" i="23"/>
  <c r="D122" i="23"/>
  <c r="E122" i="23"/>
  <c r="J110" i="93"/>
  <c r="J115" i="58"/>
  <c r="J116" i="45"/>
  <c r="J112" i="77"/>
  <c r="J118" i="19"/>
  <c r="J111" i="94"/>
  <c r="J118" i="44"/>
  <c r="I118" i="74"/>
  <c r="H118" i="74"/>
  <c r="I119" i="34"/>
  <c r="H119" i="34"/>
  <c r="F112" i="90"/>
  <c r="B112" i="90"/>
  <c r="F121" i="31"/>
  <c r="B121" i="31"/>
  <c r="B112" i="87"/>
  <c r="F112" i="87"/>
  <c r="B113" i="81"/>
  <c r="F113" i="81"/>
  <c r="I118" i="43"/>
  <c r="H118" i="43"/>
  <c r="H116" i="55"/>
  <c r="I116" i="55"/>
  <c r="F122" i="70"/>
  <c r="B122" i="70"/>
  <c r="H118" i="73"/>
  <c r="I118" i="73"/>
  <c r="I119" i="21"/>
  <c r="H119" i="21"/>
  <c r="I115" i="63"/>
  <c r="H115" i="63"/>
  <c r="I120" i="24"/>
  <c r="H120" i="24"/>
  <c r="H109" i="99"/>
  <c r="I109" i="99"/>
  <c r="H116" i="72"/>
  <c r="I116" i="72"/>
  <c r="F112" i="88"/>
  <c r="B112" i="88"/>
  <c r="I112" i="86"/>
  <c r="H112" i="86"/>
  <c r="I110" i="95"/>
  <c r="H110" i="95"/>
  <c r="H116" i="46"/>
  <c r="I116" i="46"/>
  <c r="F117" i="57"/>
  <c r="B117" i="57"/>
  <c r="D114" i="77"/>
  <c r="G113" i="77"/>
  <c r="E114" i="77"/>
  <c r="H121" i="69"/>
  <c r="I121" i="69"/>
  <c r="F117" i="54"/>
  <c r="B117" i="54"/>
  <c r="H109" i="97"/>
  <c r="I109" i="97"/>
  <c r="I118" i="39"/>
  <c r="H118" i="39"/>
  <c r="B120" i="34"/>
  <c r="F120" i="34"/>
  <c r="F112" i="91"/>
  <c r="B112" i="91"/>
  <c r="H115" i="64"/>
  <c r="I115" i="64"/>
  <c r="F117" i="56"/>
  <c r="B117" i="56"/>
  <c r="H122" i="28"/>
  <c r="I122" i="28"/>
  <c r="F119" i="39"/>
  <c r="B119" i="39"/>
  <c r="H111" i="91"/>
  <c r="I111" i="91"/>
  <c r="I114" i="68"/>
  <c r="H114" i="68"/>
  <c r="F116" i="64"/>
  <c r="B116" i="64"/>
  <c r="B120" i="20"/>
  <c r="F120" i="20"/>
  <c r="I116" i="56"/>
  <c r="H116" i="56"/>
  <c r="F123" i="28"/>
  <c r="B123" i="28"/>
  <c r="B112" i="84"/>
  <c r="F112" i="84"/>
  <c r="I121" i="27"/>
  <c r="H121" i="27"/>
  <c r="H120" i="32"/>
  <c r="I120" i="32"/>
  <c r="I120" i="71"/>
  <c r="H120" i="71"/>
  <c r="H114" i="65"/>
  <c r="I114" i="65"/>
  <c r="I112" i="83"/>
  <c r="H112" i="83"/>
  <c r="B113" i="85"/>
  <c r="F113" i="85"/>
  <c r="D117" i="58"/>
  <c r="G116" i="58"/>
  <c r="E117" i="58"/>
  <c r="H121" i="30"/>
  <c r="I121" i="30"/>
  <c r="H109" i="98"/>
  <c r="I109" i="98"/>
  <c r="F114" i="78"/>
  <c r="B114" i="78"/>
  <c r="J117" i="41"/>
  <c r="B116" i="59"/>
  <c r="F116" i="59"/>
  <c r="H112" i="80"/>
  <c r="I112" i="80"/>
  <c r="D119" i="41"/>
  <c r="G118" i="41"/>
  <c r="E119" i="41"/>
  <c r="F120" i="18"/>
  <c r="B120" i="18"/>
  <c r="I114" i="66"/>
  <c r="H114" i="66"/>
  <c r="I111" i="84"/>
  <c r="H111" i="84"/>
  <c r="B122" i="27"/>
  <c r="F122" i="27"/>
  <c r="H113" i="75"/>
  <c r="I113" i="75"/>
  <c r="J112" i="76"/>
  <c r="F120" i="22"/>
  <c r="B120" i="22"/>
  <c r="F121" i="24"/>
  <c r="B121" i="24"/>
  <c r="B117" i="72"/>
  <c r="F117" i="72"/>
  <c r="F122" i="69"/>
  <c r="B122" i="69"/>
  <c r="F121" i="32"/>
  <c r="B121" i="32"/>
  <c r="F113" i="83"/>
  <c r="B113" i="83"/>
  <c r="F122" i="30"/>
  <c r="B122" i="30"/>
  <c r="H113" i="78"/>
  <c r="I113" i="78"/>
  <c r="F119" i="74"/>
  <c r="B119" i="74"/>
  <c r="G111" i="93"/>
  <c r="D112" i="93"/>
  <c r="E112" i="93"/>
  <c r="G112" i="94"/>
  <c r="D113" i="94"/>
  <c r="E113" i="94"/>
  <c r="H111" i="90"/>
  <c r="I111" i="90"/>
  <c r="F120" i="3"/>
  <c r="B120" i="3"/>
  <c r="H112" i="85"/>
  <c r="I112" i="85"/>
  <c r="I111" i="87"/>
  <c r="H111" i="87"/>
  <c r="H110" i="96"/>
  <c r="I110" i="96"/>
  <c r="F110" i="98"/>
  <c r="B110" i="98"/>
  <c r="I115" i="59"/>
  <c r="H115" i="59"/>
  <c r="I112" i="81"/>
  <c r="H112" i="81"/>
  <c r="B113" i="80"/>
  <c r="F113" i="80"/>
  <c r="I119" i="18"/>
  <c r="H119" i="18"/>
  <c r="B115" i="66"/>
  <c r="F115" i="66"/>
  <c r="G113" i="76"/>
  <c r="D114" i="76"/>
  <c r="E114" i="76"/>
  <c r="B114" i="75"/>
  <c r="F114" i="75"/>
  <c r="H119" i="22"/>
  <c r="I119" i="22"/>
  <c r="I119" i="20"/>
  <c r="H119" i="20"/>
  <c r="B113" i="86"/>
  <c r="F113" i="86"/>
  <c r="I116" i="57"/>
  <c r="H116" i="57"/>
  <c r="F110" i="97"/>
  <c r="B110" i="97"/>
  <c r="B121" i="71"/>
  <c r="F121" i="71"/>
  <c r="F115" i="67"/>
  <c r="B115" i="67"/>
  <c r="H119" i="3"/>
  <c r="I119" i="3"/>
  <c r="F120" i="17"/>
  <c r="B120" i="17"/>
  <c r="F116" i="61"/>
  <c r="B116" i="61"/>
  <c r="H118" i="42"/>
  <c r="I118" i="42"/>
  <c r="B116" i="60"/>
  <c r="F116" i="60"/>
  <c r="H114" i="67"/>
  <c r="I114" i="67"/>
  <c r="H120" i="31"/>
  <c r="I120" i="31"/>
  <c r="B113" i="82"/>
  <c r="F113" i="82"/>
  <c r="H113" i="79"/>
  <c r="I113" i="79"/>
  <c r="F112" i="89"/>
  <c r="B112" i="89"/>
  <c r="H119" i="17"/>
  <c r="I119" i="17"/>
  <c r="H111" i="92"/>
  <c r="I111" i="92"/>
  <c r="H121" i="29"/>
  <c r="I121" i="29"/>
  <c r="B119" i="43"/>
  <c r="F119" i="43"/>
  <c r="G115" i="62"/>
  <c r="D116" i="62"/>
  <c r="E116" i="62"/>
  <c r="F117" i="55"/>
  <c r="B117" i="55"/>
  <c r="H121" i="70"/>
  <c r="I121" i="70"/>
  <c r="H115" i="61"/>
  <c r="I115" i="61"/>
  <c r="H116" i="53"/>
  <c r="I116" i="53"/>
  <c r="B119" i="73"/>
  <c r="F119" i="73"/>
  <c r="F119" i="42"/>
  <c r="B119" i="42"/>
  <c r="D120" i="19"/>
  <c r="G119" i="19"/>
  <c r="E120" i="19"/>
  <c r="J114" i="62"/>
  <c r="F120" i="21"/>
  <c r="B120" i="21"/>
  <c r="B115" i="68"/>
  <c r="F115" i="68"/>
  <c r="F117" i="46"/>
  <c r="B117" i="46"/>
  <c r="B115" i="65"/>
  <c r="F115" i="65"/>
  <c r="B111" i="96"/>
  <c r="F111" i="96"/>
  <c r="D118" i="45"/>
  <c r="G117" i="45"/>
  <c r="E118" i="45"/>
  <c r="H115" i="60"/>
  <c r="I115" i="60"/>
  <c r="F116" i="63"/>
  <c r="B116" i="63"/>
  <c r="I112" i="82"/>
  <c r="H112" i="82"/>
  <c r="F114" i="79"/>
  <c r="B114" i="79"/>
  <c r="B110" i="99"/>
  <c r="F110" i="99"/>
  <c r="H111" i="89"/>
  <c r="I111" i="89"/>
  <c r="I111" i="88"/>
  <c r="H111" i="88"/>
  <c r="B112" i="92"/>
  <c r="F112" i="92"/>
  <c r="B111" i="95"/>
  <c r="F111" i="95"/>
  <c r="B122" i="29"/>
  <c r="F122" i="29"/>
  <c r="G119" i="44"/>
  <c r="D120" i="44"/>
  <c r="E120" i="44"/>
  <c r="H116" i="54"/>
  <c r="I116" i="54"/>
  <c r="F117" i="53"/>
  <c r="B117" i="53"/>
  <c r="I106" i="13" l="1"/>
  <c r="H106" i="13"/>
  <c r="I106" i="102"/>
  <c r="H106" i="102"/>
  <c r="B107" i="102"/>
  <c r="F107" i="102"/>
  <c r="B114" i="101"/>
  <c r="F114" i="101"/>
  <c r="F107" i="13"/>
  <c r="I113" i="101"/>
  <c r="H113" i="101"/>
  <c r="B122" i="23"/>
  <c r="F122" i="23"/>
  <c r="H121" i="23"/>
  <c r="I121" i="23"/>
  <c r="J115" i="61"/>
  <c r="J112" i="85"/>
  <c r="J121" i="30"/>
  <c r="J112" i="86"/>
  <c r="J120" i="24"/>
  <c r="J116" i="54"/>
  <c r="J115" i="60"/>
  <c r="J119" i="17"/>
  <c r="J120" i="31"/>
  <c r="J114" i="67"/>
  <c r="J119" i="22"/>
  <c r="J114" i="65"/>
  <c r="J122" i="28"/>
  <c r="J121" i="69"/>
  <c r="J119" i="18"/>
  <c r="J116" i="46"/>
  <c r="J116" i="72"/>
  <c r="J110" i="95"/>
  <c r="J119" i="34"/>
  <c r="J116" i="57"/>
  <c r="J110" i="96"/>
  <c r="J111" i="90"/>
  <c r="J114" i="68"/>
  <c r="J116" i="53"/>
  <c r="J113" i="78"/>
  <c r="J109" i="98"/>
  <c r="J116" i="56"/>
  <c r="J113" i="75"/>
  <c r="J112" i="80"/>
  <c r="J115" i="63"/>
  <c r="J116" i="55"/>
  <c r="G121" i="71"/>
  <c r="D122" i="71"/>
  <c r="E122" i="71"/>
  <c r="B113" i="94"/>
  <c r="F113" i="94"/>
  <c r="D123" i="69"/>
  <c r="G122" i="69"/>
  <c r="E123" i="69"/>
  <c r="D118" i="57"/>
  <c r="G117" i="57"/>
  <c r="E118" i="57"/>
  <c r="H119" i="19"/>
  <c r="I119" i="19"/>
  <c r="D118" i="72"/>
  <c r="G117" i="72"/>
  <c r="E118" i="72"/>
  <c r="J112" i="83"/>
  <c r="J121" i="27"/>
  <c r="D120" i="39"/>
  <c r="G119" i="39"/>
  <c r="E120" i="39"/>
  <c r="G112" i="91"/>
  <c r="D113" i="91"/>
  <c r="E113" i="91"/>
  <c r="D118" i="54"/>
  <c r="G117" i="54"/>
  <c r="E118" i="54"/>
  <c r="D117" i="63"/>
  <c r="G116" i="63"/>
  <c r="E117" i="63"/>
  <c r="B116" i="62"/>
  <c r="F116" i="62"/>
  <c r="J112" i="81"/>
  <c r="B120" i="19"/>
  <c r="F120" i="19"/>
  <c r="G119" i="43"/>
  <c r="D120" i="43"/>
  <c r="E120" i="43"/>
  <c r="J115" i="59"/>
  <c r="D123" i="30"/>
  <c r="G122" i="30"/>
  <c r="E123" i="30"/>
  <c r="G122" i="27"/>
  <c r="D123" i="27"/>
  <c r="E123" i="27"/>
  <c r="J114" i="66"/>
  <c r="D117" i="59"/>
  <c r="G116" i="59"/>
  <c r="E117" i="59"/>
  <c r="D113" i="84"/>
  <c r="G112" i="84"/>
  <c r="E113" i="84"/>
  <c r="D121" i="34"/>
  <c r="G120" i="34"/>
  <c r="E121" i="34"/>
  <c r="J119" i="21"/>
  <c r="J118" i="43"/>
  <c r="G112" i="90"/>
  <c r="D113" i="90"/>
  <c r="E113" i="90"/>
  <c r="G111" i="95"/>
  <c r="D112" i="95"/>
  <c r="E112" i="95"/>
  <c r="G110" i="99"/>
  <c r="D111" i="99"/>
  <c r="E111" i="99"/>
  <c r="H113" i="76"/>
  <c r="I113" i="76"/>
  <c r="J119" i="20"/>
  <c r="G115" i="66"/>
  <c r="D116" i="66"/>
  <c r="E116" i="66"/>
  <c r="H112" i="94"/>
  <c r="I112" i="94"/>
  <c r="G117" i="46"/>
  <c r="D118" i="46"/>
  <c r="E118" i="46"/>
  <c r="B120" i="44"/>
  <c r="F120" i="44"/>
  <c r="G114" i="79"/>
  <c r="D115" i="79"/>
  <c r="E115" i="79"/>
  <c r="H117" i="45"/>
  <c r="I117" i="45"/>
  <c r="G115" i="68"/>
  <c r="D116" i="68"/>
  <c r="E116" i="68"/>
  <c r="J121" i="70"/>
  <c r="G112" i="89"/>
  <c r="D113" i="89"/>
  <c r="E113" i="89"/>
  <c r="D121" i="17"/>
  <c r="G120" i="17"/>
  <c r="E121" i="17"/>
  <c r="D111" i="97"/>
  <c r="G110" i="97"/>
  <c r="E111" i="97"/>
  <c r="B112" i="93"/>
  <c r="F112" i="93"/>
  <c r="D117" i="64"/>
  <c r="G116" i="64"/>
  <c r="E117" i="64"/>
  <c r="J109" i="99"/>
  <c r="J118" i="73"/>
  <c r="G113" i="81"/>
  <c r="D114" i="81"/>
  <c r="E114" i="81"/>
  <c r="G115" i="67"/>
  <c r="D116" i="67"/>
  <c r="E116" i="67"/>
  <c r="B119" i="41"/>
  <c r="F119" i="41"/>
  <c r="J111" i="84"/>
  <c r="G120" i="20"/>
  <c r="D121" i="20"/>
  <c r="E121" i="20"/>
  <c r="D120" i="42"/>
  <c r="G119" i="42"/>
  <c r="E120" i="42"/>
  <c r="J121" i="29"/>
  <c r="J113" i="79"/>
  <c r="G116" i="60"/>
  <c r="D117" i="60"/>
  <c r="E117" i="60"/>
  <c r="J119" i="3"/>
  <c r="G114" i="75"/>
  <c r="D115" i="75"/>
  <c r="E115" i="75"/>
  <c r="G110" i="98"/>
  <c r="D111" i="98"/>
  <c r="E111" i="98"/>
  <c r="D121" i="3"/>
  <c r="G120" i="3"/>
  <c r="E121" i="3"/>
  <c r="H111" i="93"/>
  <c r="I111" i="93"/>
  <c r="D114" i="83"/>
  <c r="G113" i="83"/>
  <c r="E114" i="83"/>
  <c r="D122" i="24"/>
  <c r="G121" i="24"/>
  <c r="E122" i="24"/>
  <c r="G120" i="18"/>
  <c r="D121" i="18"/>
  <c r="E121" i="18"/>
  <c r="I116" i="58"/>
  <c r="H116" i="58"/>
  <c r="G117" i="53"/>
  <c r="D118" i="53"/>
  <c r="E118" i="53"/>
  <c r="D116" i="65"/>
  <c r="G115" i="65"/>
  <c r="E116" i="65"/>
  <c r="F114" i="76"/>
  <c r="B114" i="76"/>
  <c r="G121" i="31"/>
  <c r="D122" i="31"/>
  <c r="E122" i="31"/>
  <c r="I119" i="44"/>
  <c r="H119" i="44"/>
  <c r="B118" i="45"/>
  <c r="F118" i="45"/>
  <c r="G122" i="29"/>
  <c r="D123" i="29"/>
  <c r="E123" i="29"/>
  <c r="J112" i="82"/>
  <c r="D112" i="96"/>
  <c r="B112" i="96" s="1"/>
  <c r="G111" i="96"/>
  <c r="E112" i="96"/>
  <c r="G119" i="73"/>
  <c r="D120" i="73"/>
  <c r="E120" i="73"/>
  <c r="G113" i="80"/>
  <c r="D114" i="80"/>
  <c r="E114" i="80"/>
  <c r="B117" i="58"/>
  <c r="F117" i="58"/>
  <c r="J120" i="71"/>
  <c r="D124" i="28"/>
  <c r="G123" i="28"/>
  <c r="E124" i="28"/>
  <c r="D118" i="56"/>
  <c r="G117" i="56"/>
  <c r="E118" i="56"/>
  <c r="J118" i="39"/>
  <c r="I113" i="77"/>
  <c r="H113" i="77"/>
  <c r="G112" i="87"/>
  <c r="D113" i="87"/>
  <c r="E113" i="87"/>
  <c r="J111" i="87"/>
  <c r="D113" i="88"/>
  <c r="G112" i="88"/>
  <c r="E113" i="88"/>
  <c r="G112" i="92"/>
  <c r="D113" i="92"/>
  <c r="E113" i="92"/>
  <c r="I115" i="62"/>
  <c r="H115" i="62"/>
  <c r="D117" i="61"/>
  <c r="G116" i="61"/>
  <c r="E117" i="61"/>
  <c r="J111" i="88"/>
  <c r="J111" i="89"/>
  <c r="D121" i="21"/>
  <c r="G120" i="21"/>
  <c r="E121" i="21"/>
  <c r="D118" i="55"/>
  <c r="G117" i="55"/>
  <c r="E118" i="55"/>
  <c r="J111" i="92"/>
  <c r="D114" i="82"/>
  <c r="G113" i="82"/>
  <c r="E114" i="82"/>
  <c r="J118" i="42"/>
  <c r="D114" i="86"/>
  <c r="G113" i="86"/>
  <c r="E114" i="86"/>
  <c r="D120" i="74"/>
  <c r="G119" i="74"/>
  <c r="E120" i="74"/>
  <c r="D122" i="32"/>
  <c r="G121" i="32"/>
  <c r="E122" i="32"/>
  <c r="D121" i="22"/>
  <c r="G120" i="22"/>
  <c r="E121" i="22"/>
  <c r="I118" i="41"/>
  <c r="H118" i="41"/>
  <c r="G114" i="78"/>
  <c r="D115" i="78"/>
  <c r="E115" i="78"/>
  <c r="D114" i="85"/>
  <c r="G113" i="85"/>
  <c r="E114" i="85"/>
  <c r="J120" i="32"/>
  <c r="J111" i="91"/>
  <c r="J115" i="64"/>
  <c r="J109" i="97"/>
  <c r="F114" i="77"/>
  <c r="B114" i="77"/>
  <c r="D123" i="70"/>
  <c r="G122" i="70"/>
  <c r="E123" i="70"/>
  <c r="J118" i="74"/>
  <c r="G114" i="101" l="1"/>
  <c r="D115" i="101"/>
  <c r="B115" i="101" s="1"/>
  <c r="E115" i="101"/>
  <c r="G107" i="102"/>
  <c r="D108" i="102"/>
  <c r="B108" i="102" s="1"/>
  <c r="E108" i="102"/>
  <c r="J106" i="102"/>
  <c r="J113" i="101"/>
  <c r="G107" i="13"/>
  <c r="D108" i="13"/>
  <c r="J106" i="13"/>
  <c r="J121" i="23"/>
  <c r="G122" i="23"/>
  <c r="D123" i="23"/>
  <c r="E123" i="23"/>
  <c r="J119" i="19"/>
  <c r="J111" i="93"/>
  <c r="F112" i="96"/>
  <c r="G112" i="96" s="1"/>
  <c r="J117" i="45"/>
  <c r="J112" i="94"/>
  <c r="B112" i="95"/>
  <c r="F112" i="95"/>
  <c r="I112" i="91"/>
  <c r="H112" i="91"/>
  <c r="G114" i="76"/>
  <c r="D115" i="76"/>
  <c r="E115" i="76"/>
  <c r="H111" i="95"/>
  <c r="I111" i="95"/>
  <c r="F123" i="70"/>
  <c r="B123" i="70"/>
  <c r="I113" i="85"/>
  <c r="H113" i="85"/>
  <c r="I119" i="74"/>
  <c r="H119" i="74"/>
  <c r="B114" i="82"/>
  <c r="F114" i="82"/>
  <c r="B113" i="92"/>
  <c r="F113" i="92"/>
  <c r="I112" i="87"/>
  <c r="H112" i="87"/>
  <c r="H123" i="28"/>
  <c r="I123" i="28"/>
  <c r="F123" i="29"/>
  <c r="B123" i="29"/>
  <c r="I121" i="31"/>
  <c r="H121" i="31"/>
  <c r="I117" i="53"/>
  <c r="H117" i="53"/>
  <c r="B115" i="75"/>
  <c r="F115" i="75"/>
  <c r="B111" i="97"/>
  <c r="F111" i="97"/>
  <c r="D121" i="44"/>
  <c r="G120" i="44"/>
  <c r="E121" i="44"/>
  <c r="B116" i="66"/>
  <c r="F116" i="66"/>
  <c r="F117" i="59"/>
  <c r="B117" i="59"/>
  <c r="F113" i="91"/>
  <c r="B113" i="91"/>
  <c r="H117" i="72"/>
  <c r="I117" i="72"/>
  <c r="I122" i="69"/>
  <c r="H122" i="69"/>
  <c r="B116" i="68"/>
  <c r="F116" i="68"/>
  <c r="I120" i="34"/>
  <c r="H120" i="34"/>
  <c r="F123" i="69"/>
  <c r="B123" i="69"/>
  <c r="G118" i="45"/>
  <c r="D119" i="45"/>
  <c r="E119" i="45"/>
  <c r="H121" i="24"/>
  <c r="I121" i="24"/>
  <c r="I120" i="3"/>
  <c r="H120" i="3"/>
  <c r="I116" i="64"/>
  <c r="H116" i="64"/>
  <c r="B115" i="78"/>
  <c r="F115" i="78"/>
  <c r="B121" i="22"/>
  <c r="F121" i="22"/>
  <c r="I113" i="86"/>
  <c r="H113" i="86"/>
  <c r="I117" i="55"/>
  <c r="H117" i="55"/>
  <c r="I116" i="61"/>
  <c r="H116" i="61"/>
  <c r="H112" i="88"/>
  <c r="I112" i="88"/>
  <c r="G117" i="58"/>
  <c r="D118" i="58"/>
  <c r="E118" i="58"/>
  <c r="B122" i="24"/>
  <c r="F122" i="24"/>
  <c r="F121" i="3"/>
  <c r="B121" i="3"/>
  <c r="H115" i="67"/>
  <c r="I115" i="67"/>
  <c r="F117" i="64"/>
  <c r="B117" i="64"/>
  <c r="F121" i="17"/>
  <c r="B121" i="17"/>
  <c r="F118" i="46"/>
  <c r="B118" i="46"/>
  <c r="J113" i="76"/>
  <c r="F123" i="27"/>
  <c r="B123" i="27"/>
  <c r="H119" i="43"/>
  <c r="I119" i="43"/>
  <c r="F117" i="63"/>
  <c r="B117" i="63"/>
  <c r="I119" i="39"/>
  <c r="H119" i="39"/>
  <c r="B116" i="67"/>
  <c r="F116" i="67"/>
  <c r="B121" i="34"/>
  <c r="F121" i="34"/>
  <c r="H116" i="63"/>
  <c r="I116" i="63"/>
  <c r="H114" i="78"/>
  <c r="I114" i="78"/>
  <c r="F114" i="86"/>
  <c r="B114" i="86"/>
  <c r="F118" i="55"/>
  <c r="B118" i="55"/>
  <c r="F117" i="61"/>
  <c r="B117" i="61"/>
  <c r="B113" i="88"/>
  <c r="F113" i="88"/>
  <c r="I111" i="96"/>
  <c r="H111" i="96"/>
  <c r="I115" i="65"/>
  <c r="H115" i="65"/>
  <c r="B121" i="18"/>
  <c r="F121" i="18"/>
  <c r="F117" i="60"/>
  <c r="B117" i="60"/>
  <c r="F121" i="20"/>
  <c r="B121" i="20"/>
  <c r="G112" i="93"/>
  <c r="D113" i="93"/>
  <c r="E113" i="93"/>
  <c r="I117" i="46"/>
  <c r="H117" i="46"/>
  <c r="B113" i="90"/>
  <c r="F113" i="90"/>
  <c r="I112" i="84"/>
  <c r="H112" i="84"/>
  <c r="H122" i="27"/>
  <c r="I122" i="27"/>
  <c r="G120" i="19"/>
  <c r="D121" i="19"/>
  <c r="E121" i="19"/>
  <c r="F120" i="39"/>
  <c r="B120" i="39"/>
  <c r="I112" i="92"/>
  <c r="H112" i="92"/>
  <c r="J116" i="58"/>
  <c r="B120" i="42"/>
  <c r="F120" i="42"/>
  <c r="H115" i="68"/>
  <c r="I115" i="68"/>
  <c r="D114" i="94"/>
  <c r="G113" i="94"/>
  <c r="E114" i="94"/>
  <c r="H121" i="32"/>
  <c r="I121" i="32"/>
  <c r="I117" i="56"/>
  <c r="H117" i="56"/>
  <c r="J119" i="44"/>
  <c r="B116" i="65"/>
  <c r="F116" i="65"/>
  <c r="I120" i="18"/>
  <c r="H120" i="18"/>
  <c r="I113" i="83"/>
  <c r="H113" i="83"/>
  <c r="B111" i="98"/>
  <c r="F111" i="98"/>
  <c r="I116" i="60"/>
  <c r="H116" i="60"/>
  <c r="H120" i="20"/>
  <c r="I120" i="20"/>
  <c r="B114" i="81"/>
  <c r="F114" i="81"/>
  <c r="F113" i="89"/>
  <c r="B113" i="89"/>
  <c r="I112" i="90"/>
  <c r="H112" i="90"/>
  <c r="F113" i="84"/>
  <c r="B113" i="84"/>
  <c r="I117" i="54"/>
  <c r="H117" i="54"/>
  <c r="H117" i="57"/>
  <c r="I117" i="57"/>
  <c r="B122" i="71"/>
  <c r="F122" i="71"/>
  <c r="B114" i="85"/>
  <c r="F114" i="85"/>
  <c r="B120" i="73"/>
  <c r="F120" i="73"/>
  <c r="H122" i="29"/>
  <c r="I122" i="29"/>
  <c r="I119" i="42"/>
  <c r="H119" i="42"/>
  <c r="H119" i="73"/>
  <c r="I119" i="73"/>
  <c r="I120" i="17"/>
  <c r="H120" i="17"/>
  <c r="F120" i="43"/>
  <c r="B120" i="43"/>
  <c r="J118" i="41"/>
  <c r="F122" i="32"/>
  <c r="B122" i="32"/>
  <c r="I120" i="21"/>
  <c r="H120" i="21"/>
  <c r="J115" i="62"/>
  <c r="F118" i="56"/>
  <c r="B118" i="56"/>
  <c r="F114" i="80"/>
  <c r="B114" i="80"/>
  <c r="F114" i="83"/>
  <c r="B114" i="83"/>
  <c r="I110" i="98"/>
  <c r="H110" i="98"/>
  <c r="I113" i="81"/>
  <c r="H113" i="81"/>
  <c r="H112" i="89"/>
  <c r="I112" i="89"/>
  <c r="B115" i="79"/>
  <c r="F115" i="79"/>
  <c r="F111" i="99"/>
  <c r="B111" i="99"/>
  <c r="I122" i="30"/>
  <c r="H122" i="30"/>
  <c r="B118" i="54"/>
  <c r="F118" i="54"/>
  <c r="F118" i="57"/>
  <c r="B118" i="57"/>
  <c r="I121" i="71"/>
  <c r="H121" i="71"/>
  <c r="B120" i="74"/>
  <c r="F120" i="74"/>
  <c r="B124" i="28"/>
  <c r="F124" i="28"/>
  <c r="H114" i="75"/>
  <c r="I114" i="75"/>
  <c r="H115" i="66"/>
  <c r="I115" i="66"/>
  <c r="B118" i="72"/>
  <c r="F118" i="72"/>
  <c r="D115" i="77"/>
  <c r="G114" i="77"/>
  <c r="E115" i="77"/>
  <c r="I120" i="22"/>
  <c r="H120" i="22"/>
  <c r="J113" i="77"/>
  <c r="H122" i="70"/>
  <c r="I122" i="70"/>
  <c r="I113" i="82"/>
  <c r="H113" i="82"/>
  <c r="F121" i="21"/>
  <c r="B121" i="21"/>
  <c r="B113" i="87"/>
  <c r="F113" i="87"/>
  <c r="H113" i="80"/>
  <c r="I113" i="80"/>
  <c r="B122" i="31"/>
  <c r="F122" i="31"/>
  <c r="B118" i="53"/>
  <c r="F118" i="53"/>
  <c r="G119" i="41"/>
  <c r="D120" i="41"/>
  <c r="E120" i="41"/>
  <c r="H110" i="97"/>
  <c r="I110" i="97"/>
  <c r="I114" i="79"/>
  <c r="H114" i="79"/>
  <c r="I110" i="99"/>
  <c r="H110" i="99"/>
  <c r="H116" i="59"/>
  <c r="I116" i="59"/>
  <c r="F123" i="30"/>
  <c r="B123" i="30"/>
  <c r="G116" i="62"/>
  <c r="D117" i="62"/>
  <c r="E117" i="62"/>
  <c r="F115" i="101" l="1"/>
  <c r="F108" i="102"/>
  <c r="G108" i="102" s="1"/>
  <c r="E109" i="102"/>
  <c r="H107" i="102"/>
  <c r="M88" i="102" s="1"/>
  <c r="I107" i="102"/>
  <c r="G115" i="101"/>
  <c r="D116" i="101"/>
  <c r="E116" i="101"/>
  <c r="E108" i="13"/>
  <c r="F108" i="13"/>
  <c r="B108" i="13"/>
  <c r="I107" i="13"/>
  <c r="H107" i="13"/>
  <c r="M88" i="13" s="1"/>
  <c r="I114" i="101"/>
  <c r="H114" i="101"/>
  <c r="E113" i="96"/>
  <c r="D113" i="96"/>
  <c r="B113" i="96" s="1"/>
  <c r="B123" i="23"/>
  <c r="F123" i="23"/>
  <c r="H122" i="23"/>
  <c r="I122" i="23"/>
  <c r="J120" i="22"/>
  <c r="J119" i="73"/>
  <c r="J120" i="20"/>
  <c r="J112" i="88"/>
  <c r="J113" i="82"/>
  <c r="J122" i="29"/>
  <c r="J117" i="57"/>
  <c r="J115" i="68"/>
  <c r="J121" i="71"/>
  <c r="J117" i="56"/>
  <c r="J119" i="39"/>
  <c r="J114" i="75"/>
  <c r="J116" i="63"/>
  <c r="J116" i="59"/>
  <c r="J110" i="98"/>
  <c r="J120" i="21"/>
  <c r="J112" i="92"/>
  <c r="J115" i="65"/>
  <c r="J113" i="80"/>
  <c r="J122" i="70"/>
  <c r="J119" i="42"/>
  <c r="J112" i="90"/>
  <c r="J116" i="60"/>
  <c r="J112" i="84"/>
  <c r="J111" i="96"/>
  <c r="J116" i="61"/>
  <c r="J119" i="74"/>
  <c r="J115" i="67"/>
  <c r="B115" i="77"/>
  <c r="F115" i="77"/>
  <c r="D123" i="32"/>
  <c r="G122" i="32"/>
  <c r="E123" i="32"/>
  <c r="G122" i="71"/>
  <c r="D123" i="71"/>
  <c r="E123" i="71"/>
  <c r="G116" i="65"/>
  <c r="D117" i="65"/>
  <c r="E117" i="65"/>
  <c r="I113" i="94"/>
  <c r="H113" i="94"/>
  <c r="I112" i="93"/>
  <c r="H112" i="93"/>
  <c r="D119" i="55"/>
  <c r="G118" i="55"/>
  <c r="E119" i="55"/>
  <c r="D116" i="78"/>
  <c r="G115" i="78"/>
  <c r="E116" i="78"/>
  <c r="D118" i="59"/>
  <c r="G117" i="59"/>
  <c r="E118" i="59"/>
  <c r="G115" i="75"/>
  <c r="D116" i="75"/>
  <c r="E116" i="75"/>
  <c r="J123" i="28"/>
  <c r="F119" i="45"/>
  <c r="B119" i="45"/>
  <c r="D117" i="66"/>
  <c r="G116" i="66"/>
  <c r="E117" i="66"/>
  <c r="J113" i="81"/>
  <c r="G111" i="98"/>
  <c r="D112" i="98"/>
  <c r="E112" i="98"/>
  <c r="G120" i="39"/>
  <c r="D121" i="39"/>
  <c r="E121" i="39"/>
  <c r="G113" i="90"/>
  <c r="D114" i="90"/>
  <c r="E114" i="90"/>
  <c r="D122" i="20"/>
  <c r="G121" i="20"/>
  <c r="E122" i="20"/>
  <c r="G114" i="86"/>
  <c r="D115" i="86"/>
  <c r="E115" i="86"/>
  <c r="G123" i="27"/>
  <c r="D124" i="27"/>
  <c r="E124" i="27"/>
  <c r="I118" i="45"/>
  <c r="H118" i="45"/>
  <c r="J122" i="69"/>
  <c r="F115" i="76"/>
  <c r="B115" i="76"/>
  <c r="G120" i="74"/>
  <c r="D121" i="74"/>
  <c r="E121" i="74"/>
  <c r="I112" i="96"/>
  <c r="H112" i="96"/>
  <c r="J110" i="99"/>
  <c r="D114" i="87"/>
  <c r="G113" i="87"/>
  <c r="E114" i="87"/>
  <c r="J115" i="66"/>
  <c r="D119" i="56"/>
  <c r="G118" i="56"/>
  <c r="E119" i="56"/>
  <c r="D121" i="43"/>
  <c r="G120" i="43"/>
  <c r="E121" i="43"/>
  <c r="D114" i="89"/>
  <c r="G113" i="89"/>
  <c r="E114" i="89"/>
  <c r="D114" i="88"/>
  <c r="G113" i="88"/>
  <c r="E114" i="88"/>
  <c r="J114" i="78"/>
  <c r="J117" i="55"/>
  <c r="J116" i="64"/>
  <c r="J117" i="72"/>
  <c r="J117" i="53"/>
  <c r="J112" i="87"/>
  <c r="H114" i="76"/>
  <c r="I114" i="76"/>
  <c r="B114" i="94"/>
  <c r="F114" i="94"/>
  <c r="D118" i="64"/>
  <c r="G117" i="64"/>
  <c r="E118" i="64"/>
  <c r="H119" i="41"/>
  <c r="I119" i="41"/>
  <c r="F117" i="62"/>
  <c r="B117" i="62"/>
  <c r="D112" i="99"/>
  <c r="G111" i="99"/>
  <c r="E112" i="99"/>
  <c r="G120" i="73"/>
  <c r="D121" i="73"/>
  <c r="E121" i="73"/>
  <c r="G114" i="81"/>
  <c r="D115" i="81"/>
  <c r="E115" i="81"/>
  <c r="D121" i="42"/>
  <c r="G120" i="42"/>
  <c r="E121" i="42"/>
  <c r="B121" i="19"/>
  <c r="F121" i="19"/>
  <c r="D118" i="60"/>
  <c r="G117" i="60"/>
  <c r="E118" i="60"/>
  <c r="F118" i="58"/>
  <c r="B118" i="58"/>
  <c r="G123" i="69"/>
  <c r="D124" i="69"/>
  <c r="E124" i="69"/>
  <c r="I120" i="44"/>
  <c r="H120" i="44"/>
  <c r="D114" i="92"/>
  <c r="G113" i="92"/>
  <c r="E114" i="92"/>
  <c r="J113" i="85"/>
  <c r="G116" i="67"/>
  <c r="D117" i="67"/>
  <c r="E117" i="67"/>
  <c r="J122" i="30"/>
  <c r="H116" i="62"/>
  <c r="I116" i="62"/>
  <c r="J114" i="79"/>
  <c r="D119" i="53"/>
  <c r="G118" i="53"/>
  <c r="E119" i="53"/>
  <c r="G115" i="79"/>
  <c r="D116" i="79"/>
  <c r="E116" i="79"/>
  <c r="J120" i="17"/>
  <c r="J117" i="54"/>
  <c r="J113" i="83"/>
  <c r="J121" i="32"/>
  <c r="H120" i="19"/>
  <c r="I120" i="19"/>
  <c r="J117" i="46"/>
  <c r="D122" i="18"/>
  <c r="G121" i="18"/>
  <c r="E122" i="18"/>
  <c r="D119" i="46"/>
  <c r="G118" i="46"/>
  <c r="E119" i="46"/>
  <c r="D122" i="3"/>
  <c r="G121" i="3"/>
  <c r="E122" i="3"/>
  <c r="H117" i="58"/>
  <c r="I117" i="58"/>
  <c r="J113" i="86"/>
  <c r="J120" i="3"/>
  <c r="F121" i="44"/>
  <c r="B121" i="44"/>
  <c r="J121" i="31"/>
  <c r="J112" i="91"/>
  <c r="B120" i="41"/>
  <c r="F120" i="41"/>
  <c r="D119" i="72"/>
  <c r="G118" i="72"/>
  <c r="E119" i="72"/>
  <c r="D115" i="80"/>
  <c r="G114" i="80"/>
  <c r="E115" i="80"/>
  <c r="J110" i="97"/>
  <c r="D122" i="21"/>
  <c r="G121" i="21"/>
  <c r="E122" i="21"/>
  <c r="D119" i="57"/>
  <c r="G118" i="57"/>
  <c r="E119" i="57"/>
  <c r="G114" i="83"/>
  <c r="D115" i="83"/>
  <c r="E115" i="83"/>
  <c r="G114" i="85"/>
  <c r="D115" i="85"/>
  <c r="E115" i="85"/>
  <c r="J122" i="27"/>
  <c r="G117" i="61"/>
  <c r="D118" i="61"/>
  <c r="E118" i="61"/>
  <c r="D118" i="63"/>
  <c r="G117" i="63"/>
  <c r="E118" i="63"/>
  <c r="D123" i="24"/>
  <c r="G122" i="24"/>
  <c r="E123" i="24"/>
  <c r="D122" i="22"/>
  <c r="G121" i="22"/>
  <c r="E122" i="22"/>
  <c r="J121" i="24"/>
  <c r="J120" i="34"/>
  <c r="G113" i="91"/>
  <c r="D114" i="91"/>
  <c r="E114" i="91"/>
  <c r="G111" i="97"/>
  <c r="D112" i="97"/>
  <c r="E112" i="97"/>
  <c r="D115" i="82"/>
  <c r="G114" i="82"/>
  <c r="E115" i="82"/>
  <c r="G123" i="70"/>
  <c r="D124" i="70"/>
  <c r="E124" i="70"/>
  <c r="G112" i="95"/>
  <c r="D113" i="95"/>
  <c r="E113" i="95"/>
  <c r="G123" i="30"/>
  <c r="D124" i="30"/>
  <c r="E124" i="30"/>
  <c r="D123" i="31"/>
  <c r="G122" i="31"/>
  <c r="E123" i="31"/>
  <c r="I114" i="77"/>
  <c r="H114" i="77"/>
  <c r="D125" i="28"/>
  <c r="G124" i="28"/>
  <c r="E125" i="28"/>
  <c r="G118" i="54"/>
  <c r="D119" i="54"/>
  <c r="E119" i="54"/>
  <c r="J112" i="89"/>
  <c r="D114" i="84"/>
  <c r="G113" i="84"/>
  <c r="E114" i="84"/>
  <c r="J120" i="18"/>
  <c r="B113" i="93"/>
  <c r="F113" i="93"/>
  <c r="D122" i="34"/>
  <c r="G121" i="34"/>
  <c r="E122" i="34"/>
  <c r="J119" i="43"/>
  <c r="D122" i="17"/>
  <c r="G121" i="17"/>
  <c r="E122" i="17"/>
  <c r="D117" i="68"/>
  <c r="G116" i="68"/>
  <c r="E117" i="68"/>
  <c r="D124" i="29"/>
  <c r="G123" i="29"/>
  <c r="E124" i="29"/>
  <c r="J111" i="95"/>
  <c r="D109" i="102" l="1"/>
  <c r="F116" i="101"/>
  <c r="B116" i="101"/>
  <c r="J114" i="101"/>
  <c r="H115" i="101"/>
  <c r="I115" i="101"/>
  <c r="M89" i="13"/>
  <c r="N18" i="2"/>
  <c r="J107" i="102"/>
  <c r="N88" i="13"/>
  <c r="J107" i="13"/>
  <c r="M89" i="102"/>
  <c r="O88" i="102"/>
  <c r="O89" i="102" s="1"/>
  <c r="G108" i="13"/>
  <c r="D109" i="13"/>
  <c r="B109" i="13" s="1"/>
  <c r="E109" i="13"/>
  <c r="F109" i="13" s="1"/>
  <c r="B109" i="102"/>
  <c r="F109" i="102"/>
  <c r="H108" i="102"/>
  <c r="I108" i="102"/>
  <c r="F113" i="96"/>
  <c r="D114" i="96" s="1"/>
  <c r="B114" i="96" s="1"/>
  <c r="J122" i="23"/>
  <c r="D124" i="23"/>
  <c r="G123" i="23"/>
  <c r="E124" i="23"/>
  <c r="J116" i="62"/>
  <c r="J120" i="19"/>
  <c r="J120" i="44"/>
  <c r="J114" i="76"/>
  <c r="J112" i="96"/>
  <c r="J118" i="45"/>
  <c r="J114" i="77"/>
  <c r="J117" i="58"/>
  <c r="B122" i="21"/>
  <c r="F122" i="21"/>
  <c r="H121" i="22"/>
  <c r="I121" i="22"/>
  <c r="B117" i="68"/>
  <c r="F117" i="68"/>
  <c r="G113" i="93"/>
  <c r="D114" i="93"/>
  <c r="E114" i="93"/>
  <c r="F115" i="82"/>
  <c r="B115" i="82"/>
  <c r="H117" i="63"/>
  <c r="I117" i="63"/>
  <c r="H114" i="85"/>
  <c r="I114" i="85"/>
  <c r="I121" i="21"/>
  <c r="H121" i="21"/>
  <c r="B119" i="72"/>
  <c r="F119" i="72"/>
  <c r="B119" i="46"/>
  <c r="F119" i="46"/>
  <c r="F119" i="53"/>
  <c r="B119" i="53"/>
  <c r="I123" i="69"/>
  <c r="H123" i="69"/>
  <c r="H120" i="73"/>
  <c r="I120" i="73"/>
  <c r="F119" i="56"/>
  <c r="B119" i="56"/>
  <c r="I121" i="20"/>
  <c r="H121" i="20"/>
  <c r="G119" i="45"/>
  <c r="D120" i="45"/>
  <c r="E120" i="45"/>
  <c r="B119" i="55"/>
  <c r="F119" i="55"/>
  <c r="I112" i="95"/>
  <c r="H112" i="95"/>
  <c r="F115" i="83"/>
  <c r="B115" i="83"/>
  <c r="I121" i="18"/>
  <c r="H121" i="18"/>
  <c r="G118" i="58"/>
  <c r="D119" i="58"/>
  <c r="E119" i="58"/>
  <c r="B121" i="42"/>
  <c r="F121" i="42"/>
  <c r="H111" i="99"/>
  <c r="I111" i="99"/>
  <c r="B118" i="64"/>
  <c r="F118" i="64"/>
  <c r="F121" i="74"/>
  <c r="B121" i="74"/>
  <c r="H111" i="98"/>
  <c r="I111" i="98"/>
  <c r="F116" i="78"/>
  <c r="B116" i="78"/>
  <c r="J112" i="93"/>
  <c r="I122" i="71"/>
  <c r="H122" i="71"/>
  <c r="F123" i="71"/>
  <c r="B123" i="71"/>
  <c r="I122" i="31"/>
  <c r="H122" i="31"/>
  <c r="I111" i="97"/>
  <c r="H111" i="97"/>
  <c r="H114" i="83"/>
  <c r="I114" i="83"/>
  <c r="B122" i="18"/>
  <c r="F122" i="18"/>
  <c r="F114" i="92"/>
  <c r="B114" i="92"/>
  <c r="B112" i="99"/>
  <c r="F112" i="99"/>
  <c r="D115" i="94"/>
  <c r="G114" i="94"/>
  <c r="E115" i="94"/>
  <c r="I113" i="87"/>
  <c r="H113" i="87"/>
  <c r="H120" i="74"/>
  <c r="I120" i="74"/>
  <c r="I123" i="27"/>
  <c r="H123" i="27"/>
  <c r="F114" i="90"/>
  <c r="B114" i="90"/>
  <c r="F116" i="75"/>
  <c r="B116" i="75"/>
  <c r="H120" i="42"/>
  <c r="I120" i="42"/>
  <c r="H113" i="89"/>
  <c r="I113" i="89"/>
  <c r="F122" i="20"/>
  <c r="B122" i="20"/>
  <c r="I113" i="92"/>
  <c r="H113" i="92"/>
  <c r="B114" i="89"/>
  <c r="F114" i="89"/>
  <c r="F124" i="27"/>
  <c r="B124" i="27"/>
  <c r="F122" i="17"/>
  <c r="B122" i="17"/>
  <c r="F119" i="54"/>
  <c r="B119" i="54"/>
  <c r="B122" i="22"/>
  <c r="F122" i="22"/>
  <c r="F118" i="61"/>
  <c r="B118" i="61"/>
  <c r="I123" i="29"/>
  <c r="H123" i="29"/>
  <c r="H113" i="84"/>
  <c r="I113" i="84"/>
  <c r="H118" i="54"/>
  <c r="I118" i="54"/>
  <c r="F123" i="31"/>
  <c r="B123" i="31"/>
  <c r="F124" i="70"/>
  <c r="B124" i="70"/>
  <c r="H117" i="61"/>
  <c r="I117" i="61"/>
  <c r="I114" i="80"/>
  <c r="H114" i="80"/>
  <c r="H121" i="3"/>
  <c r="I121" i="3"/>
  <c r="F116" i="79"/>
  <c r="B116" i="79"/>
  <c r="H117" i="60"/>
  <c r="I117" i="60"/>
  <c r="B115" i="81"/>
  <c r="F115" i="81"/>
  <c r="H120" i="43"/>
  <c r="I120" i="43"/>
  <c r="B114" i="87"/>
  <c r="F114" i="87"/>
  <c r="H113" i="90"/>
  <c r="I113" i="90"/>
  <c r="H115" i="75"/>
  <c r="I115" i="75"/>
  <c r="J113" i="94"/>
  <c r="H122" i="32"/>
  <c r="I122" i="32"/>
  <c r="F118" i="63"/>
  <c r="B118" i="63"/>
  <c r="I117" i="64"/>
  <c r="H117" i="64"/>
  <c r="B124" i="29"/>
  <c r="F124" i="29"/>
  <c r="B114" i="84"/>
  <c r="F114" i="84"/>
  <c r="I123" i="70"/>
  <c r="H123" i="70"/>
  <c r="B114" i="91"/>
  <c r="F114" i="91"/>
  <c r="H122" i="24"/>
  <c r="I122" i="24"/>
  <c r="H118" i="57"/>
  <c r="I118" i="57"/>
  <c r="F115" i="80"/>
  <c r="B115" i="80"/>
  <c r="B122" i="3"/>
  <c r="F122" i="3"/>
  <c r="I115" i="79"/>
  <c r="H115" i="79"/>
  <c r="B118" i="60"/>
  <c r="F118" i="60"/>
  <c r="H114" i="81"/>
  <c r="I114" i="81"/>
  <c r="D118" i="62"/>
  <c r="G117" i="62"/>
  <c r="E118" i="62"/>
  <c r="F121" i="43"/>
  <c r="B121" i="43"/>
  <c r="D116" i="76"/>
  <c r="G115" i="76"/>
  <c r="E116" i="76"/>
  <c r="B115" i="86"/>
  <c r="F115" i="86"/>
  <c r="H116" i="66"/>
  <c r="I116" i="66"/>
  <c r="B123" i="32"/>
  <c r="F123" i="32"/>
  <c r="D121" i="41"/>
  <c r="G120" i="41"/>
  <c r="E121" i="41"/>
  <c r="B112" i="98"/>
  <c r="F112" i="98"/>
  <c r="H121" i="17"/>
  <c r="I121" i="17"/>
  <c r="H121" i="34"/>
  <c r="I121" i="34"/>
  <c r="H124" i="28"/>
  <c r="I124" i="28"/>
  <c r="F124" i="30"/>
  <c r="B124" i="30"/>
  <c r="H113" i="91"/>
  <c r="I113" i="91"/>
  <c r="F123" i="24"/>
  <c r="B123" i="24"/>
  <c r="B119" i="57"/>
  <c r="F119" i="57"/>
  <c r="D122" i="44"/>
  <c r="G121" i="44"/>
  <c r="E122" i="44"/>
  <c r="F117" i="67"/>
  <c r="B117" i="67"/>
  <c r="G121" i="19"/>
  <c r="D122" i="19"/>
  <c r="E122" i="19"/>
  <c r="J119" i="41"/>
  <c r="H113" i="88"/>
  <c r="I113" i="88"/>
  <c r="H114" i="86"/>
  <c r="I114" i="86"/>
  <c r="F121" i="39"/>
  <c r="B121" i="39"/>
  <c r="F117" i="66"/>
  <c r="B117" i="66"/>
  <c r="I117" i="59"/>
  <c r="H117" i="59"/>
  <c r="F117" i="65"/>
  <c r="B117" i="65"/>
  <c r="G115" i="77"/>
  <c r="D116" i="77"/>
  <c r="E116" i="77"/>
  <c r="B113" i="95"/>
  <c r="F113" i="95"/>
  <c r="I115" i="78"/>
  <c r="H115" i="78"/>
  <c r="B112" i="97"/>
  <c r="F112" i="97"/>
  <c r="H116" i="68"/>
  <c r="I116" i="68"/>
  <c r="F122" i="34"/>
  <c r="B122" i="34"/>
  <c r="B125" i="28"/>
  <c r="F125" i="28"/>
  <c r="H123" i="30"/>
  <c r="I123" i="30"/>
  <c r="H114" i="82"/>
  <c r="I114" i="82"/>
  <c r="B115" i="85"/>
  <c r="F115" i="85"/>
  <c r="H118" i="72"/>
  <c r="I118" i="72"/>
  <c r="I118" i="46"/>
  <c r="H118" i="46"/>
  <c r="H118" i="53"/>
  <c r="I118" i="53"/>
  <c r="I116" i="67"/>
  <c r="H116" i="67"/>
  <c r="B124" i="69"/>
  <c r="F124" i="69"/>
  <c r="F121" i="73"/>
  <c r="B121" i="73"/>
  <c r="F114" i="88"/>
  <c r="B114" i="88"/>
  <c r="H118" i="56"/>
  <c r="I118" i="56"/>
  <c r="H120" i="39"/>
  <c r="I120" i="39"/>
  <c r="F118" i="59"/>
  <c r="B118" i="59"/>
  <c r="H118" i="55"/>
  <c r="I118" i="55"/>
  <c r="I116" i="65"/>
  <c r="H116" i="65"/>
  <c r="I92" i="36"/>
  <c r="I93" i="36"/>
  <c r="J108" i="102" l="1"/>
  <c r="V93" i="36"/>
  <c r="V92" i="36"/>
  <c r="I96" i="36"/>
  <c r="H108" i="13"/>
  <c r="I108" i="13"/>
  <c r="J115" i="101"/>
  <c r="R134" i="2"/>
  <c r="N19" i="2"/>
  <c r="N20" i="2" s="1"/>
  <c r="G109" i="13"/>
  <c r="D110" i="13"/>
  <c r="B110" i="13" s="1"/>
  <c r="E110" i="13"/>
  <c r="G109" i="102"/>
  <c r="D110" i="102"/>
  <c r="E110" i="102"/>
  <c r="N89" i="13"/>
  <c r="O88" i="13"/>
  <c r="O89" i="13" s="1"/>
  <c r="O18" i="2"/>
  <c r="G116" i="101"/>
  <c r="D117" i="101"/>
  <c r="E117" i="101"/>
  <c r="E114" i="96"/>
  <c r="F114" i="96" s="1"/>
  <c r="G114" i="96" s="1"/>
  <c r="G113" i="96"/>
  <c r="H113" i="96" s="1"/>
  <c r="H123" i="23"/>
  <c r="I123" i="23"/>
  <c r="B124" i="23"/>
  <c r="F124" i="23"/>
  <c r="J120" i="42"/>
  <c r="J120" i="74"/>
  <c r="J117" i="63"/>
  <c r="J121" i="20"/>
  <c r="J118" i="55"/>
  <c r="J118" i="53"/>
  <c r="J114" i="82"/>
  <c r="J117" i="64"/>
  <c r="J115" i="75"/>
  <c r="J118" i="54"/>
  <c r="J111" i="97"/>
  <c r="J113" i="92"/>
  <c r="J113" i="87"/>
  <c r="J113" i="89"/>
  <c r="J118" i="46"/>
  <c r="J120" i="39"/>
  <c r="J118" i="72"/>
  <c r="J121" i="34"/>
  <c r="J111" i="99"/>
  <c r="J123" i="70"/>
  <c r="J118" i="56"/>
  <c r="J113" i="91"/>
  <c r="J121" i="17"/>
  <c r="J112" i="95"/>
  <c r="J116" i="66"/>
  <c r="J122" i="24"/>
  <c r="J114" i="83"/>
  <c r="J117" i="59"/>
  <c r="J120" i="73"/>
  <c r="J123" i="27"/>
  <c r="J121" i="18"/>
  <c r="I121" i="44"/>
  <c r="H121" i="44"/>
  <c r="G112" i="98"/>
  <c r="D113" i="98"/>
  <c r="E113" i="98"/>
  <c r="D120" i="46"/>
  <c r="G119" i="46"/>
  <c r="E120" i="46"/>
  <c r="D113" i="97"/>
  <c r="G112" i="97"/>
  <c r="E113" i="97"/>
  <c r="I121" i="19"/>
  <c r="H121" i="19"/>
  <c r="B121" i="41"/>
  <c r="F121" i="41"/>
  <c r="J116" i="65"/>
  <c r="J116" i="67"/>
  <c r="J115" i="78"/>
  <c r="J113" i="88"/>
  <c r="F116" i="76"/>
  <c r="B116" i="76"/>
  <c r="D119" i="60"/>
  <c r="G118" i="60"/>
  <c r="E119" i="60"/>
  <c r="J118" i="57"/>
  <c r="D115" i="84"/>
  <c r="G114" i="84"/>
  <c r="E115" i="84"/>
  <c r="J122" i="32"/>
  <c r="G119" i="54"/>
  <c r="D120" i="54"/>
  <c r="E120" i="54"/>
  <c r="G116" i="75"/>
  <c r="D117" i="75"/>
  <c r="E117" i="75"/>
  <c r="D123" i="18"/>
  <c r="G122" i="18"/>
  <c r="E123" i="18"/>
  <c r="G119" i="53"/>
  <c r="D120" i="53"/>
  <c r="E120" i="53"/>
  <c r="B114" i="93"/>
  <c r="F114" i="93"/>
  <c r="G113" i="95"/>
  <c r="D114" i="95"/>
  <c r="E114" i="95"/>
  <c r="D115" i="87"/>
  <c r="G114" i="87"/>
  <c r="E115" i="87"/>
  <c r="H113" i="93"/>
  <c r="I113" i="93"/>
  <c r="G122" i="34"/>
  <c r="D123" i="34"/>
  <c r="E123" i="34"/>
  <c r="B122" i="44"/>
  <c r="F122" i="44"/>
  <c r="D122" i="43"/>
  <c r="G121" i="43"/>
  <c r="E122" i="43"/>
  <c r="D117" i="79"/>
  <c r="G116" i="79"/>
  <c r="E117" i="79"/>
  <c r="G124" i="70"/>
  <c r="D125" i="70"/>
  <c r="E125" i="70"/>
  <c r="J123" i="29"/>
  <c r="G122" i="17"/>
  <c r="D123" i="17"/>
  <c r="E123" i="17"/>
  <c r="G122" i="20"/>
  <c r="D123" i="20"/>
  <c r="E123" i="20"/>
  <c r="F119" i="58"/>
  <c r="B119" i="58"/>
  <c r="D120" i="55"/>
  <c r="G119" i="55"/>
  <c r="E120" i="55"/>
  <c r="G119" i="56"/>
  <c r="D120" i="56"/>
  <c r="E120" i="56"/>
  <c r="G117" i="68"/>
  <c r="D118" i="68"/>
  <c r="E118" i="68"/>
  <c r="J123" i="30"/>
  <c r="J116" i="68"/>
  <c r="D118" i="66"/>
  <c r="G117" i="66"/>
  <c r="E118" i="66"/>
  <c r="D120" i="57"/>
  <c r="G119" i="57"/>
  <c r="E120" i="57"/>
  <c r="J124" i="28"/>
  <c r="J115" i="79"/>
  <c r="J120" i="43"/>
  <c r="J121" i="3"/>
  <c r="F115" i="94"/>
  <c r="B115" i="94"/>
  <c r="J122" i="71"/>
  <c r="G118" i="64"/>
  <c r="D119" i="64"/>
  <c r="E119" i="64"/>
  <c r="H118" i="58"/>
  <c r="I118" i="58"/>
  <c r="D120" i="72"/>
  <c r="G119" i="72"/>
  <c r="E120" i="72"/>
  <c r="G114" i="88"/>
  <c r="D115" i="88"/>
  <c r="E115" i="88"/>
  <c r="D115" i="90"/>
  <c r="G114" i="90"/>
  <c r="E115" i="90"/>
  <c r="I114" i="94"/>
  <c r="H114" i="94"/>
  <c r="G121" i="74"/>
  <c r="D122" i="74"/>
  <c r="E122" i="74"/>
  <c r="D119" i="59"/>
  <c r="G118" i="59"/>
  <c r="E119" i="59"/>
  <c r="D122" i="73"/>
  <c r="G121" i="73"/>
  <c r="E122" i="73"/>
  <c r="F116" i="77"/>
  <c r="B116" i="77"/>
  <c r="F122" i="19"/>
  <c r="B122" i="19"/>
  <c r="I120" i="41"/>
  <c r="H120" i="41"/>
  <c r="G115" i="86"/>
  <c r="D116" i="86"/>
  <c r="E116" i="86"/>
  <c r="H117" i="62"/>
  <c r="I117" i="62"/>
  <c r="D123" i="3"/>
  <c r="G122" i="3"/>
  <c r="E123" i="3"/>
  <c r="D115" i="91"/>
  <c r="G114" i="91"/>
  <c r="E115" i="91"/>
  <c r="D124" i="31"/>
  <c r="G123" i="31"/>
  <c r="E124" i="31"/>
  <c r="G118" i="61"/>
  <c r="D119" i="61"/>
  <c r="E119" i="61"/>
  <c r="G124" i="27"/>
  <c r="D125" i="27"/>
  <c r="E125" i="27"/>
  <c r="D113" i="99"/>
  <c r="G112" i="99"/>
  <c r="E113" i="99"/>
  <c r="G115" i="82"/>
  <c r="D116" i="82"/>
  <c r="E116" i="82"/>
  <c r="J121" i="22"/>
  <c r="G123" i="71"/>
  <c r="D124" i="71"/>
  <c r="E124" i="71"/>
  <c r="G124" i="29"/>
  <c r="D125" i="29"/>
  <c r="E125" i="29"/>
  <c r="G124" i="69"/>
  <c r="D125" i="69"/>
  <c r="E125" i="69"/>
  <c r="H115" i="77"/>
  <c r="I115" i="77"/>
  <c r="D123" i="22"/>
  <c r="G122" i="22"/>
  <c r="E123" i="22"/>
  <c r="J114" i="86"/>
  <c r="D124" i="24"/>
  <c r="G123" i="24"/>
  <c r="E124" i="24"/>
  <c r="D124" i="32"/>
  <c r="G123" i="32"/>
  <c r="E124" i="32"/>
  <c r="J114" i="81"/>
  <c r="J114" i="80"/>
  <c r="G116" i="78"/>
  <c r="D117" i="78"/>
  <c r="E117" i="78"/>
  <c r="I119" i="45"/>
  <c r="H119" i="45"/>
  <c r="J123" i="69"/>
  <c r="J121" i="21"/>
  <c r="G122" i="21"/>
  <c r="D123" i="21"/>
  <c r="E123" i="21"/>
  <c r="G124" i="30"/>
  <c r="D125" i="30"/>
  <c r="E125" i="30"/>
  <c r="G125" i="28"/>
  <c r="D126" i="28"/>
  <c r="E126" i="28"/>
  <c r="G121" i="39"/>
  <c r="D122" i="39"/>
  <c r="E122" i="39"/>
  <c r="F118" i="62"/>
  <c r="B118" i="62"/>
  <c r="G115" i="81"/>
  <c r="D116" i="81"/>
  <c r="E116" i="81"/>
  <c r="G114" i="89"/>
  <c r="D115" i="89"/>
  <c r="E115" i="89"/>
  <c r="B120" i="45"/>
  <c r="F120" i="45"/>
  <c r="D116" i="85"/>
  <c r="G115" i="85"/>
  <c r="E116" i="85"/>
  <c r="D118" i="65"/>
  <c r="G117" i="65"/>
  <c r="E118" i="65"/>
  <c r="G117" i="67"/>
  <c r="D118" i="67"/>
  <c r="E118" i="67"/>
  <c r="I115" i="76"/>
  <c r="H115" i="76"/>
  <c r="D116" i="80"/>
  <c r="G115" i="80"/>
  <c r="E116" i="80"/>
  <c r="G118" i="63"/>
  <c r="D119" i="63"/>
  <c r="E119" i="63"/>
  <c r="J113" i="90"/>
  <c r="J117" i="60"/>
  <c r="J117" i="61"/>
  <c r="J113" i="84"/>
  <c r="G114" i="92"/>
  <c r="D115" i="92"/>
  <c r="E115" i="92"/>
  <c r="J122" i="31"/>
  <c r="J111" i="98"/>
  <c r="D122" i="42"/>
  <c r="G121" i="42"/>
  <c r="E122" i="42"/>
  <c r="D116" i="83"/>
  <c r="G115" i="83"/>
  <c r="E116" i="83"/>
  <c r="J114" i="85"/>
  <c r="F110" i="13" l="1"/>
  <c r="B110" i="102"/>
  <c r="F110" i="102"/>
  <c r="J108" i="13"/>
  <c r="I109" i="102"/>
  <c r="H109" i="102"/>
  <c r="B117" i="101"/>
  <c r="F117" i="101"/>
  <c r="G110" i="13"/>
  <c r="D111" i="13"/>
  <c r="H116" i="101"/>
  <c r="I116" i="101"/>
  <c r="V96" i="36"/>
  <c r="R135" i="2"/>
  <c r="P18" i="2"/>
  <c r="P19" i="2" s="1"/>
  <c r="P20" i="2" s="1"/>
  <c r="O19" i="2"/>
  <c r="I109" i="13"/>
  <c r="H109" i="13"/>
  <c r="E115" i="96"/>
  <c r="D115" i="96"/>
  <c r="B115" i="96" s="1"/>
  <c r="I113" i="96"/>
  <c r="J113" i="96" s="1"/>
  <c r="D125" i="23"/>
  <c r="G124" i="23"/>
  <c r="E125" i="23"/>
  <c r="J123" i="23"/>
  <c r="J117" i="62"/>
  <c r="J119" i="45"/>
  <c r="J118" i="58"/>
  <c r="J121" i="44"/>
  <c r="F119" i="63"/>
  <c r="B119" i="63"/>
  <c r="B116" i="85"/>
  <c r="F116" i="85"/>
  <c r="I115" i="81"/>
  <c r="H115" i="81"/>
  <c r="I125" i="28"/>
  <c r="H125" i="28"/>
  <c r="H116" i="78"/>
  <c r="I116" i="78"/>
  <c r="B124" i="24"/>
  <c r="F124" i="24"/>
  <c r="F125" i="69"/>
  <c r="B125" i="69"/>
  <c r="B125" i="27"/>
  <c r="F125" i="27"/>
  <c r="D117" i="77"/>
  <c r="G116" i="77"/>
  <c r="E117" i="77"/>
  <c r="B122" i="74"/>
  <c r="F122" i="74"/>
  <c r="B115" i="88"/>
  <c r="F115" i="88"/>
  <c r="B119" i="64"/>
  <c r="F119" i="64"/>
  <c r="H117" i="66"/>
  <c r="I117" i="66"/>
  <c r="F120" i="56"/>
  <c r="B120" i="56"/>
  <c r="F123" i="20"/>
  <c r="B123" i="20"/>
  <c r="H124" i="70"/>
  <c r="I124" i="70"/>
  <c r="F115" i="87"/>
  <c r="B115" i="87"/>
  <c r="I119" i="53"/>
  <c r="H119" i="53"/>
  <c r="F120" i="54"/>
  <c r="B120" i="54"/>
  <c r="H118" i="60"/>
  <c r="I118" i="60"/>
  <c r="I114" i="91"/>
  <c r="H114" i="91"/>
  <c r="I119" i="56"/>
  <c r="H119" i="56"/>
  <c r="G121" i="41"/>
  <c r="D122" i="41"/>
  <c r="E122" i="41"/>
  <c r="I115" i="83"/>
  <c r="H115" i="83"/>
  <c r="I117" i="67"/>
  <c r="H117" i="67"/>
  <c r="B125" i="30"/>
  <c r="F125" i="30"/>
  <c r="B115" i="91"/>
  <c r="F115" i="91"/>
  <c r="I116" i="79"/>
  <c r="H116" i="79"/>
  <c r="F123" i="34"/>
  <c r="B123" i="34"/>
  <c r="B114" i="95"/>
  <c r="F114" i="95"/>
  <c r="I122" i="18"/>
  <c r="H122" i="18"/>
  <c r="B120" i="46"/>
  <c r="F120" i="46"/>
  <c r="H124" i="27"/>
  <c r="I124" i="27"/>
  <c r="B122" i="73"/>
  <c r="F122" i="73"/>
  <c r="J114" i="94"/>
  <c r="H119" i="72"/>
  <c r="I119" i="72"/>
  <c r="H119" i="55"/>
  <c r="I119" i="55"/>
  <c r="F123" i="17"/>
  <c r="B123" i="17"/>
  <c r="B117" i="79"/>
  <c r="F117" i="79"/>
  <c r="H122" i="34"/>
  <c r="I122" i="34"/>
  <c r="H113" i="95"/>
  <c r="I113" i="95"/>
  <c r="F123" i="18"/>
  <c r="B123" i="18"/>
  <c r="D117" i="76"/>
  <c r="G116" i="76"/>
  <c r="E117" i="76"/>
  <c r="B116" i="86"/>
  <c r="F116" i="86"/>
  <c r="H118" i="64"/>
  <c r="I118" i="64"/>
  <c r="I119" i="46"/>
  <c r="H119" i="46"/>
  <c r="D119" i="62"/>
  <c r="G118" i="62"/>
  <c r="E119" i="62"/>
  <c r="I122" i="22"/>
  <c r="H122" i="22"/>
  <c r="B119" i="61"/>
  <c r="F119" i="61"/>
  <c r="H115" i="80"/>
  <c r="I115" i="80"/>
  <c r="H117" i="65"/>
  <c r="I117" i="65"/>
  <c r="B115" i="89"/>
  <c r="F115" i="89"/>
  <c r="F122" i="39"/>
  <c r="B122" i="39"/>
  <c r="H123" i="32"/>
  <c r="I123" i="32"/>
  <c r="B123" i="22"/>
  <c r="F123" i="22"/>
  <c r="I124" i="29"/>
  <c r="H124" i="29"/>
  <c r="H118" i="61"/>
  <c r="I118" i="61"/>
  <c r="H122" i="3"/>
  <c r="I122" i="3"/>
  <c r="J120" i="41"/>
  <c r="F120" i="72"/>
  <c r="B120" i="72"/>
  <c r="G115" i="94"/>
  <c r="D116" i="94"/>
  <c r="E116" i="94"/>
  <c r="F120" i="55"/>
  <c r="B120" i="55"/>
  <c r="I122" i="17"/>
  <c r="H122" i="17"/>
  <c r="J113" i="93"/>
  <c r="D115" i="93"/>
  <c r="G114" i="93"/>
  <c r="E115" i="93"/>
  <c r="I114" i="84"/>
  <c r="H114" i="84"/>
  <c r="J121" i="19"/>
  <c r="F113" i="98"/>
  <c r="B113" i="98"/>
  <c r="F118" i="67"/>
  <c r="B118" i="67"/>
  <c r="D121" i="45"/>
  <c r="G120" i="45"/>
  <c r="E121" i="45"/>
  <c r="H124" i="69"/>
  <c r="I124" i="69"/>
  <c r="I114" i="88"/>
  <c r="H114" i="88"/>
  <c r="H114" i="96"/>
  <c r="I114" i="96"/>
  <c r="I122" i="20"/>
  <c r="H122" i="20"/>
  <c r="H119" i="54"/>
  <c r="I119" i="54"/>
  <c r="F115" i="92"/>
  <c r="B115" i="92"/>
  <c r="H115" i="86"/>
  <c r="I115" i="86"/>
  <c r="F116" i="83"/>
  <c r="B116" i="83"/>
  <c r="I124" i="30"/>
  <c r="H124" i="30"/>
  <c r="B116" i="80"/>
  <c r="F116" i="80"/>
  <c r="F118" i="65"/>
  <c r="B118" i="65"/>
  <c r="I114" i="89"/>
  <c r="H114" i="89"/>
  <c r="H121" i="39"/>
  <c r="I121" i="39"/>
  <c r="B123" i="21"/>
  <c r="F123" i="21"/>
  <c r="B124" i="32"/>
  <c r="F124" i="32"/>
  <c r="J115" i="77"/>
  <c r="H112" i="99"/>
  <c r="I112" i="99"/>
  <c r="F123" i="3"/>
  <c r="B123" i="3"/>
  <c r="I118" i="59"/>
  <c r="H118" i="59"/>
  <c r="I114" i="90"/>
  <c r="H114" i="90"/>
  <c r="H119" i="57"/>
  <c r="I119" i="57"/>
  <c r="B118" i="68"/>
  <c r="F118" i="68"/>
  <c r="H121" i="43"/>
  <c r="I121" i="43"/>
  <c r="F117" i="75"/>
  <c r="B117" i="75"/>
  <c r="F115" i="84"/>
  <c r="B115" i="84"/>
  <c r="H112" i="98"/>
  <c r="I112" i="98"/>
  <c r="F118" i="66"/>
  <c r="B118" i="66"/>
  <c r="F119" i="60"/>
  <c r="B119" i="60"/>
  <c r="I118" i="63"/>
  <c r="H118" i="63"/>
  <c r="B125" i="29"/>
  <c r="F125" i="29"/>
  <c r="H121" i="42"/>
  <c r="I121" i="42"/>
  <c r="B122" i="42"/>
  <c r="F122" i="42"/>
  <c r="H122" i="21"/>
  <c r="I122" i="21"/>
  <c r="F124" i="71"/>
  <c r="B124" i="71"/>
  <c r="B113" i="99"/>
  <c r="F113" i="99"/>
  <c r="I123" i="31"/>
  <c r="H123" i="31"/>
  <c r="G122" i="19"/>
  <c r="D123" i="19"/>
  <c r="E123" i="19"/>
  <c r="B119" i="59"/>
  <c r="F119" i="59"/>
  <c r="F115" i="90"/>
  <c r="B115" i="90"/>
  <c r="F120" i="57"/>
  <c r="B120" i="57"/>
  <c r="I117" i="68"/>
  <c r="H117" i="68"/>
  <c r="G119" i="58"/>
  <c r="D120" i="58"/>
  <c r="E120" i="58"/>
  <c r="F122" i="43"/>
  <c r="B122" i="43"/>
  <c r="H116" i="75"/>
  <c r="I116" i="75"/>
  <c r="H112" i="97"/>
  <c r="I112" i="97"/>
  <c r="H121" i="74"/>
  <c r="I121" i="74"/>
  <c r="B116" i="82"/>
  <c r="F116" i="82"/>
  <c r="I121" i="73"/>
  <c r="H121" i="73"/>
  <c r="H114" i="92"/>
  <c r="I114" i="92"/>
  <c r="H115" i="82"/>
  <c r="I115" i="82"/>
  <c r="J115" i="76"/>
  <c r="I115" i="85"/>
  <c r="H115" i="85"/>
  <c r="F116" i="81"/>
  <c r="B116" i="81"/>
  <c r="B126" i="28"/>
  <c r="F126" i="28"/>
  <c r="F117" i="78"/>
  <c r="B117" i="78"/>
  <c r="H123" i="24"/>
  <c r="I123" i="24"/>
  <c r="I123" i="71"/>
  <c r="H123" i="71"/>
  <c r="F124" i="31"/>
  <c r="B124" i="31"/>
  <c r="B125" i="70"/>
  <c r="F125" i="70"/>
  <c r="D123" i="44"/>
  <c r="G122" i="44"/>
  <c r="E123" i="44"/>
  <c r="I114" i="87"/>
  <c r="H114" i="87"/>
  <c r="F120" i="53"/>
  <c r="B120" i="53"/>
  <c r="B113" i="97"/>
  <c r="F113" i="97"/>
  <c r="J116" i="101" l="1"/>
  <c r="J109" i="13"/>
  <c r="J109" i="102"/>
  <c r="G117" i="101"/>
  <c r="D118" i="101"/>
  <c r="E118" i="101"/>
  <c r="I110" i="13"/>
  <c r="H110" i="13"/>
  <c r="D111" i="102"/>
  <c r="G110" i="102"/>
  <c r="E111" i="102"/>
  <c r="E111" i="13"/>
  <c r="F111" i="13"/>
  <c r="B111" i="13"/>
  <c r="F115" i="96"/>
  <c r="D116" i="96" s="1"/>
  <c r="I124" i="23"/>
  <c r="H124" i="23"/>
  <c r="B125" i="23"/>
  <c r="F125" i="23"/>
  <c r="J122" i="3"/>
  <c r="J123" i="32"/>
  <c r="J115" i="80"/>
  <c r="J122" i="18"/>
  <c r="J118" i="59"/>
  <c r="J118" i="63"/>
  <c r="J123" i="31"/>
  <c r="J114" i="90"/>
  <c r="J115" i="86"/>
  <c r="J114" i="96"/>
  <c r="J119" i="46"/>
  <c r="J117" i="67"/>
  <c r="J125" i="28"/>
  <c r="J114" i="92"/>
  <c r="J112" i="97"/>
  <c r="J112" i="98"/>
  <c r="J113" i="95"/>
  <c r="J119" i="55"/>
  <c r="J117" i="66"/>
  <c r="J122" i="17"/>
  <c r="J116" i="78"/>
  <c r="J117" i="68"/>
  <c r="J121" i="73"/>
  <c r="J119" i="56"/>
  <c r="J119" i="53"/>
  <c r="D125" i="31"/>
  <c r="G124" i="31"/>
  <c r="E125" i="31"/>
  <c r="D120" i="59"/>
  <c r="G119" i="59"/>
  <c r="E120" i="59"/>
  <c r="D119" i="66"/>
  <c r="G118" i="66"/>
  <c r="E119" i="66"/>
  <c r="G123" i="21"/>
  <c r="D124" i="21"/>
  <c r="E124" i="21"/>
  <c r="G118" i="67"/>
  <c r="D119" i="67"/>
  <c r="E119" i="67"/>
  <c r="G113" i="97"/>
  <c r="D114" i="97"/>
  <c r="E114" i="97"/>
  <c r="H122" i="19"/>
  <c r="I122" i="19"/>
  <c r="D116" i="84"/>
  <c r="G115" i="84"/>
  <c r="E116" i="84"/>
  <c r="G120" i="53"/>
  <c r="D121" i="53"/>
  <c r="E121" i="53"/>
  <c r="J115" i="82"/>
  <c r="J121" i="74"/>
  <c r="D116" i="90"/>
  <c r="G115" i="90"/>
  <c r="E116" i="90"/>
  <c r="D114" i="99"/>
  <c r="G113" i="99"/>
  <c r="E114" i="99"/>
  <c r="J121" i="42"/>
  <c r="J121" i="43"/>
  <c r="G118" i="65"/>
  <c r="D119" i="65"/>
  <c r="E119" i="65"/>
  <c r="H114" i="93"/>
  <c r="I114" i="93"/>
  <c r="B116" i="94"/>
  <c r="F116" i="94"/>
  <c r="G122" i="39"/>
  <c r="D123" i="39"/>
  <c r="E123" i="39"/>
  <c r="J118" i="64"/>
  <c r="G123" i="18"/>
  <c r="D124" i="18"/>
  <c r="E124" i="18"/>
  <c r="G123" i="17"/>
  <c r="D124" i="17"/>
  <c r="E124" i="17"/>
  <c r="J124" i="27"/>
  <c r="G120" i="56"/>
  <c r="D121" i="56"/>
  <c r="E121" i="56"/>
  <c r="F120" i="58"/>
  <c r="B120" i="58"/>
  <c r="G116" i="80"/>
  <c r="D117" i="80"/>
  <c r="E117" i="80"/>
  <c r="D126" i="69"/>
  <c r="G125" i="69"/>
  <c r="E126" i="69"/>
  <c r="G115" i="92"/>
  <c r="D116" i="92"/>
  <c r="E116" i="92"/>
  <c r="G116" i="86"/>
  <c r="D117" i="86"/>
  <c r="E117" i="86"/>
  <c r="G120" i="46"/>
  <c r="D121" i="46"/>
  <c r="E121" i="46"/>
  <c r="J114" i="91"/>
  <c r="G115" i="87"/>
  <c r="D116" i="87"/>
  <c r="E116" i="87"/>
  <c r="D125" i="24"/>
  <c r="G124" i="24"/>
  <c r="E125" i="24"/>
  <c r="J123" i="71"/>
  <c r="G124" i="71"/>
  <c r="D125" i="71"/>
  <c r="E125" i="71"/>
  <c r="G123" i="3"/>
  <c r="D124" i="3"/>
  <c r="E124" i="3"/>
  <c r="J121" i="39"/>
  <c r="J119" i="54"/>
  <c r="J124" i="69"/>
  <c r="G113" i="98"/>
  <c r="D114" i="98"/>
  <c r="E114" i="98"/>
  <c r="G120" i="72"/>
  <c r="D121" i="72"/>
  <c r="E121" i="72"/>
  <c r="D124" i="22"/>
  <c r="G123" i="22"/>
  <c r="E124" i="22"/>
  <c r="J117" i="65"/>
  <c r="J122" i="34"/>
  <c r="J119" i="72"/>
  <c r="J116" i="79"/>
  <c r="J115" i="83"/>
  <c r="J118" i="60"/>
  <c r="J124" i="70"/>
  <c r="J115" i="81"/>
  <c r="B115" i="93"/>
  <c r="F115" i="93"/>
  <c r="G115" i="89"/>
  <c r="D116" i="89"/>
  <c r="E116" i="89"/>
  <c r="G123" i="34"/>
  <c r="D124" i="34"/>
  <c r="E124" i="34"/>
  <c r="J114" i="87"/>
  <c r="D126" i="29"/>
  <c r="G125" i="29"/>
  <c r="E126" i="29"/>
  <c r="G118" i="68"/>
  <c r="D119" i="68"/>
  <c r="E119" i="68"/>
  <c r="J114" i="88"/>
  <c r="J124" i="29"/>
  <c r="J122" i="22"/>
  <c r="H122" i="44"/>
  <c r="I122" i="44"/>
  <c r="J123" i="24"/>
  <c r="D117" i="81"/>
  <c r="G116" i="81"/>
  <c r="E117" i="81"/>
  <c r="J116" i="75"/>
  <c r="B123" i="19"/>
  <c r="F123" i="19"/>
  <c r="J122" i="21"/>
  <c r="J119" i="57"/>
  <c r="J112" i="99"/>
  <c r="J124" i="30"/>
  <c r="H118" i="62"/>
  <c r="I118" i="62"/>
  <c r="G115" i="91"/>
  <c r="D116" i="91"/>
  <c r="E116" i="91"/>
  <c r="I116" i="77"/>
  <c r="H116" i="77"/>
  <c r="G116" i="85"/>
  <c r="D117" i="85"/>
  <c r="E117" i="85"/>
  <c r="D120" i="64"/>
  <c r="G119" i="64"/>
  <c r="E120" i="64"/>
  <c r="F117" i="77"/>
  <c r="B117" i="77"/>
  <c r="D123" i="74"/>
  <c r="G122" i="74"/>
  <c r="E123" i="74"/>
  <c r="I119" i="58"/>
  <c r="H119" i="58"/>
  <c r="F119" i="62"/>
  <c r="B119" i="62"/>
  <c r="H116" i="76"/>
  <c r="I116" i="76"/>
  <c r="D118" i="79"/>
  <c r="G117" i="79"/>
  <c r="E118" i="79"/>
  <c r="F122" i="41"/>
  <c r="B122" i="41"/>
  <c r="D126" i="70"/>
  <c r="G125" i="70"/>
  <c r="E126" i="70"/>
  <c r="J115" i="85"/>
  <c r="D117" i="82"/>
  <c r="G116" i="82"/>
  <c r="E117" i="82"/>
  <c r="G120" i="57"/>
  <c r="D121" i="57"/>
  <c r="E121" i="57"/>
  <c r="G122" i="42"/>
  <c r="D123" i="42"/>
  <c r="E123" i="42"/>
  <c r="J114" i="89"/>
  <c r="D117" i="83"/>
  <c r="G116" i="83"/>
  <c r="E117" i="83"/>
  <c r="J122" i="20"/>
  <c r="I120" i="45"/>
  <c r="H120" i="45"/>
  <c r="J114" i="84"/>
  <c r="D121" i="55"/>
  <c r="G120" i="55"/>
  <c r="E121" i="55"/>
  <c r="F117" i="76"/>
  <c r="B117" i="76"/>
  <c r="G122" i="73"/>
  <c r="D123" i="73"/>
  <c r="E123" i="73"/>
  <c r="G114" i="95"/>
  <c r="D115" i="95"/>
  <c r="E115" i="95"/>
  <c r="D126" i="30"/>
  <c r="G125" i="30"/>
  <c r="E126" i="30"/>
  <c r="H121" i="41"/>
  <c r="I121" i="41"/>
  <c r="G120" i="54"/>
  <c r="D121" i="54"/>
  <c r="E121" i="54"/>
  <c r="D124" i="20"/>
  <c r="G123" i="20"/>
  <c r="E124" i="20"/>
  <c r="D126" i="27"/>
  <c r="G125" i="27"/>
  <c r="E126" i="27"/>
  <c r="G126" i="28"/>
  <c r="D127" i="28"/>
  <c r="E127" i="28"/>
  <c r="H115" i="94"/>
  <c r="I115" i="94"/>
  <c r="F123" i="44"/>
  <c r="B123" i="44"/>
  <c r="G117" i="78"/>
  <c r="D118" i="78"/>
  <c r="E118" i="78"/>
  <c r="G122" i="43"/>
  <c r="D123" i="43"/>
  <c r="E123" i="43"/>
  <c r="G119" i="60"/>
  <c r="D120" i="60"/>
  <c r="E120" i="60"/>
  <c r="G117" i="75"/>
  <c r="D118" i="75"/>
  <c r="E118" i="75"/>
  <c r="G124" i="32"/>
  <c r="D125" i="32"/>
  <c r="E125" i="32"/>
  <c r="B121" i="45"/>
  <c r="F121" i="45"/>
  <c r="J118" i="61"/>
  <c r="D120" i="61"/>
  <c r="G119" i="61"/>
  <c r="E120" i="61"/>
  <c r="G115" i="88"/>
  <c r="D116" i="88"/>
  <c r="E116" i="88"/>
  <c r="D120" i="63"/>
  <c r="G119" i="63"/>
  <c r="E120" i="63"/>
  <c r="J110" i="13" l="1"/>
  <c r="F111" i="102"/>
  <c r="B111" i="102"/>
  <c r="G111" i="13"/>
  <c r="D112" i="13"/>
  <c r="B112" i="13" s="1"/>
  <c r="E112" i="13"/>
  <c r="B118" i="101"/>
  <c r="F118" i="101"/>
  <c r="I110" i="102"/>
  <c r="H110" i="102"/>
  <c r="I117" i="101"/>
  <c r="H117" i="101"/>
  <c r="G115" i="96"/>
  <c r="H115" i="96" s="1"/>
  <c r="E116" i="96"/>
  <c r="F116" i="96" s="1"/>
  <c r="D126" i="23"/>
  <c r="G125" i="23"/>
  <c r="E126" i="23"/>
  <c r="J124" i="23"/>
  <c r="J122" i="44"/>
  <c r="J121" i="41"/>
  <c r="J118" i="62"/>
  <c r="J116" i="77"/>
  <c r="J120" i="45"/>
  <c r="H124" i="32"/>
  <c r="I124" i="32"/>
  <c r="B123" i="43"/>
  <c r="F123" i="43"/>
  <c r="H123" i="20"/>
  <c r="I123" i="20"/>
  <c r="I125" i="30"/>
  <c r="H125" i="30"/>
  <c r="H125" i="70"/>
  <c r="I125" i="70"/>
  <c r="F117" i="81"/>
  <c r="B117" i="81"/>
  <c r="B119" i="68"/>
  <c r="F119" i="68"/>
  <c r="H123" i="34"/>
  <c r="I123" i="34"/>
  <c r="B116" i="96"/>
  <c r="F114" i="98"/>
  <c r="B114" i="98"/>
  <c r="F116" i="87"/>
  <c r="B116" i="87"/>
  <c r="I116" i="86"/>
  <c r="H116" i="86"/>
  <c r="B117" i="80"/>
  <c r="F117" i="80"/>
  <c r="B123" i="39"/>
  <c r="F123" i="39"/>
  <c r="I118" i="65"/>
  <c r="H118" i="65"/>
  <c r="F116" i="90"/>
  <c r="B116" i="90"/>
  <c r="I120" i="53"/>
  <c r="H120" i="53"/>
  <c r="I113" i="97"/>
  <c r="H113" i="97"/>
  <c r="H118" i="66"/>
  <c r="I118" i="66"/>
  <c r="I115" i="96"/>
  <c r="H116" i="80"/>
  <c r="I116" i="80"/>
  <c r="I116" i="83"/>
  <c r="H116" i="83"/>
  <c r="I115" i="84"/>
  <c r="H115" i="84"/>
  <c r="B119" i="67"/>
  <c r="F119" i="67"/>
  <c r="B124" i="20"/>
  <c r="F124" i="20"/>
  <c r="I122" i="39"/>
  <c r="H122" i="39"/>
  <c r="D120" i="62"/>
  <c r="G119" i="62"/>
  <c r="E120" i="62"/>
  <c r="F116" i="89"/>
  <c r="B116" i="89"/>
  <c r="F120" i="63"/>
  <c r="B120" i="63"/>
  <c r="H117" i="75"/>
  <c r="I117" i="75"/>
  <c r="B118" i="78"/>
  <c r="F118" i="78"/>
  <c r="H126" i="28"/>
  <c r="I126" i="28"/>
  <c r="F121" i="54"/>
  <c r="B121" i="54"/>
  <c r="F115" i="95"/>
  <c r="B115" i="95"/>
  <c r="H120" i="55"/>
  <c r="I120" i="55"/>
  <c r="F117" i="83"/>
  <c r="B117" i="83"/>
  <c r="G122" i="41"/>
  <c r="D123" i="41"/>
  <c r="E123" i="41"/>
  <c r="H119" i="64"/>
  <c r="I119" i="64"/>
  <c r="B116" i="91"/>
  <c r="F116" i="91"/>
  <c r="G123" i="19"/>
  <c r="D124" i="19"/>
  <c r="E124" i="19"/>
  <c r="I125" i="29"/>
  <c r="H125" i="29"/>
  <c r="I115" i="89"/>
  <c r="H115" i="89"/>
  <c r="F124" i="22"/>
  <c r="B124" i="22"/>
  <c r="H115" i="92"/>
  <c r="I115" i="92"/>
  <c r="G120" i="58"/>
  <c r="D121" i="58"/>
  <c r="E121" i="58"/>
  <c r="F116" i="84"/>
  <c r="B116" i="84"/>
  <c r="H118" i="67"/>
  <c r="I118" i="67"/>
  <c r="H119" i="59"/>
  <c r="I119" i="59"/>
  <c r="H118" i="68"/>
  <c r="I118" i="68"/>
  <c r="F120" i="61"/>
  <c r="B120" i="61"/>
  <c r="H120" i="57"/>
  <c r="I120" i="57"/>
  <c r="H123" i="22"/>
  <c r="I123" i="22"/>
  <c r="H124" i="71"/>
  <c r="I124" i="71"/>
  <c r="H123" i="17"/>
  <c r="I123" i="17"/>
  <c r="H120" i="54"/>
  <c r="I120" i="54"/>
  <c r="I114" i="95"/>
  <c r="H114" i="95"/>
  <c r="B121" i="55"/>
  <c r="F121" i="55"/>
  <c r="I116" i="82"/>
  <c r="H116" i="82"/>
  <c r="J119" i="58"/>
  <c r="F120" i="64"/>
  <c r="B120" i="64"/>
  <c r="I115" i="91"/>
  <c r="H115" i="91"/>
  <c r="B126" i="29"/>
  <c r="F126" i="29"/>
  <c r="G115" i="93"/>
  <c r="D116" i="93"/>
  <c r="E116" i="93"/>
  <c r="B121" i="46"/>
  <c r="F121" i="46"/>
  <c r="F124" i="18"/>
  <c r="B124" i="18"/>
  <c r="J114" i="93"/>
  <c r="H113" i="99"/>
  <c r="I113" i="99"/>
  <c r="J122" i="19"/>
  <c r="B120" i="59"/>
  <c r="F120" i="59"/>
  <c r="B121" i="57"/>
  <c r="F121" i="57"/>
  <c r="I113" i="98"/>
  <c r="H113" i="98"/>
  <c r="F127" i="28"/>
  <c r="B127" i="28"/>
  <c r="B116" i="92"/>
  <c r="F116" i="92"/>
  <c r="D117" i="94"/>
  <c r="G116" i="94"/>
  <c r="E117" i="94"/>
  <c r="F120" i="60"/>
  <c r="B120" i="60"/>
  <c r="H125" i="27"/>
  <c r="I125" i="27"/>
  <c r="B117" i="82"/>
  <c r="F117" i="82"/>
  <c r="H117" i="79"/>
  <c r="I117" i="79"/>
  <c r="B121" i="72"/>
  <c r="F121" i="72"/>
  <c r="I124" i="24"/>
  <c r="H124" i="24"/>
  <c r="I120" i="46"/>
  <c r="H120" i="46"/>
  <c r="I125" i="69"/>
  <c r="H125" i="69"/>
  <c r="F121" i="56"/>
  <c r="B121" i="56"/>
  <c r="I123" i="18"/>
  <c r="H123" i="18"/>
  <c r="F114" i="99"/>
  <c r="B114" i="99"/>
  <c r="B124" i="21"/>
  <c r="F124" i="21"/>
  <c r="I122" i="43"/>
  <c r="H122" i="43"/>
  <c r="G117" i="76"/>
  <c r="D118" i="76"/>
  <c r="E118" i="76"/>
  <c r="F126" i="70"/>
  <c r="B126" i="70"/>
  <c r="F125" i="71"/>
  <c r="B125" i="71"/>
  <c r="F124" i="17"/>
  <c r="B124" i="17"/>
  <c r="B119" i="66"/>
  <c r="F119" i="66"/>
  <c r="I119" i="63"/>
  <c r="H119" i="63"/>
  <c r="G121" i="45"/>
  <c r="D122" i="45"/>
  <c r="E122" i="45"/>
  <c r="H117" i="78"/>
  <c r="I117" i="78"/>
  <c r="B116" i="88"/>
  <c r="F116" i="88"/>
  <c r="I119" i="60"/>
  <c r="H119" i="60"/>
  <c r="G123" i="44"/>
  <c r="D124" i="44"/>
  <c r="E124" i="44"/>
  <c r="F126" i="27"/>
  <c r="B126" i="27"/>
  <c r="B123" i="73"/>
  <c r="F123" i="73"/>
  <c r="F123" i="42"/>
  <c r="B123" i="42"/>
  <c r="B118" i="79"/>
  <c r="F118" i="79"/>
  <c r="H122" i="74"/>
  <c r="I122" i="74"/>
  <c r="B117" i="85"/>
  <c r="F117" i="85"/>
  <c r="H120" i="72"/>
  <c r="I120" i="72"/>
  <c r="F124" i="3"/>
  <c r="B124" i="3"/>
  <c r="B125" i="24"/>
  <c r="F125" i="24"/>
  <c r="B126" i="69"/>
  <c r="F126" i="69"/>
  <c r="H120" i="56"/>
  <c r="I120" i="56"/>
  <c r="H123" i="21"/>
  <c r="I123" i="21"/>
  <c r="H124" i="31"/>
  <c r="I124" i="31"/>
  <c r="H119" i="61"/>
  <c r="I119" i="61"/>
  <c r="B126" i="30"/>
  <c r="F126" i="30"/>
  <c r="G117" i="77"/>
  <c r="D118" i="77"/>
  <c r="E118" i="77"/>
  <c r="I115" i="87"/>
  <c r="H115" i="87"/>
  <c r="B118" i="75"/>
  <c r="F118" i="75"/>
  <c r="H115" i="88"/>
  <c r="I115" i="88"/>
  <c r="B125" i="32"/>
  <c r="F125" i="32"/>
  <c r="J115" i="94"/>
  <c r="H122" i="73"/>
  <c r="I122" i="73"/>
  <c r="H122" i="42"/>
  <c r="I122" i="42"/>
  <c r="J116" i="76"/>
  <c r="B123" i="74"/>
  <c r="F123" i="74"/>
  <c r="H116" i="85"/>
  <c r="I116" i="85"/>
  <c r="I116" i="81"/>
  <c r="H116" i="81"/>
  <c r="B124" i="34"/>
  <c r="F124" i="34"/>
  <c r="I123" i="3"/>
  <c r="H123" i="3"/>
  <c r="F117" i="86"/>
  <c r="B117" i="86"/>
  <c r="B119" i="65"/>
  <c r="F119" i="65"/>
  <c r="H115" i="90"/>
  <c r="I115" i="90"/>
  <c r="F121" i="53"/>
  <c r="B121" i="53"/>
  <c r="B114" i="97"/>
  <c r="F114" i="97"/>
  <c r="B125" i="31"/>
  <c r="F125" i="31"/>
  <c r="J110" i="102" l="1"/>
  <c r="F112" i="13"/>
  <c r="H111" i="13"/>
  <c r="I111" i="13"/>
  <c r="D119" i="101"/>
  <c r="G118" i="101"/>
  <c r="E119" i="101"/>
  <c r="J117" i="101"/>
  <c r="D112" i="102"/>
  <c r="G111" i="102"/>
  <c r="E112" i="102"/>
  <c r="J123" i="20"/>
  <c r="J118" i="66"/>
  <c r="I125" i="23"/>
  <c r="H125" i="23"/>
  <c r="B126" i="23"/>
  <c r="F126" i="23"/>
  <c r="J122" i="42"/>
  <c r="J120" i="56"/>
  <c r="J120" i="72"/>
  <c r="J120" i="54"/>
  <c r="J120" i="57"/>
  <c r="J118" i="67"/>
  <c r="J115" i="92"/>
  <c r="J125" i="70"/>
  <c r="J124" i="32"/>
  <c r="J124" i="31"/>
  <c r="J122" i="74"/>
  <c r="J125" i="69"/>
  <c r="J119" i="63"/>
  <c r="J113" i="98"/>
  <c r="J117" i="78"/>
  <c r="J119" i="64"/>
  <c r="J115" i="87"/>
  <c r="J122" i="43"/>
  <c r="J123" i="18"/>
  <c r="J124" i="24"/>
  <c r="J122" i="39"/>
  <c r="J116" i="83"/>
  <c r="J113" i="97"/>
  <c r="J116" i="86"/>
  <c r="J125" i="30"/>
  <c r="J123" i="21"/>
  <c r="J123" i="22"/>
  <c r="J119" i="59"/>
  <c r="J117" i="75"/>
  <c r="J124" i="71"/>
  <c r="J118" i="68"/>
  <c r="J120" i="55"/>
  <c r="J120" i="53"/>
  <c r="J116" i="82"/>
  <c r="G117" i="86"/>
  <c r="D118" i="86"/>
  <c r="E118" i="86"/>
  <c r="G121" i="57"/>
  <c r="D122" i="57"/>
  <c r="E122" i="57"/>
  <c r="G126" i="30"/>
  <c r="D127" i="30"/>
  <c r="E127" i="30"/>
  <c r="G125" i="31"/>
  <c r="D126" i="31"/>
  <c r="E126" i="31"/>
  <c r="G119" i="65"/>
  <c r="D120" i="65"/>
  <c r="E120" i="65"/>
  <c r="D119" i="75"/>
  <c r="G118" i="75"/>
  <c r="E119" i="75"/>
  <c r="I121" i="45"/>
  <c r="H121" i="45"/>
  <c r="E115" i="97"/>
  <c r="D115" i="97"/>
  <c r="G114" i="97"/>
  <c r="J116" i="85"/>
  <c r="G116" i="88"/>
  <c r="D117" i="88"/>
  <c r="E117" i="88"/>
  <c r="D127" i="70"/>
  <c r="G126" i="70"/>
  <c r="E127" i="70"/>
  <c r="J117" i="79"/>
  <c r="D127" i="29"/>
  <c r="G126" i="29"/>
  <c r="E127" i="29"/>
  <c r="G120" i="61"/>
  <c r="D121" i="61"/>
  <c r="E121" i="61"/>
  <c r="D117" i="84"/>
  <c r="G116" i="84"/>
  <c r="E117" i="84"/>
  <c r="G124" i="22"/>
  <c r="D125" i="22"/>
  <c r="E125" i="22"/>
  <c r="G116" i="91"/>
  <c r="D117" i="91"/>
  <c r="E117" i="91"/>
  <c r="D118" i="83"/>
  <c r="G117" i="83"/>
  <c r="E118" i="83"/>
  <c r="G116" i="89"/>
  <c r="D117" i="89"/>
  <c r="E117" i="89"/>
  <c r="G119" i="67"/>
  <c r="D120" i="67"/>
  <c r="E120" i="67"/>
  <c r="J115" i="96"/>
  <c r="J123" i="34"/>
  <c r="G125" i="32"/>
  <c r="D126" i="32"/>
  <c r="E126" i="32"/>
  <c r="G126" i="27"/>
  <c r="D127" i="27"/>
  <c r="E127" i="27"/>
  <c r="G117" i="82"/>
  <c r="D118" i="82"/>
  <c r="E118" i="82"/>
  <c r="B117" i="94"/>
  <c r="F117" i="94"/>
  <c r="G124" i="18"/>
  <c r="D125" i="18"/>
  <c r="E125" i="18"/>
  <c r="J115" i="89"/>
  <c r="I119" i="62"/>
  <c r="H119" i="62"/>
  <c r="D120" i="68"/>
  <c r="G119" i="68"/>
  <c r="E120" i="68"/>
  <c r="G119" i="66"/>
  <c r="D120" i="66"/>
  <c r="E120" i="66"/>
  <c r="D124" i="74"/>
  <c r="G123" i="74"/>
  <c r="E124" i="74"/>
  <c r="B118" i="76"/>
  <c r="F118" i="76"/>
  <c r="D122" i="53"/>
  <c r="G121" i="53"/>
  <c r="E122" i="53"/>
  <c r="J123" i="3"/>
  <c r="B118" i="77"/>
  <c r="F118" i="77"/>
  <c r="D119" i="79"/>
  <c r="G118" i="79"/>
  <c r="E119" i="79"/>
  <c r="H117" i="76"/>
  <c r="I117" i="76"/>
  <c r="D115" i="99"/>
  <c r="G114" i="99"/>
  <c r="E115" i="99"/>
  <c r="J120" i="46"/>
  <c r="D117" i="92"/>
  <c r="G116" i="92"/>
  <c r="E117" i="92"/>
  <c r="D121" i="59"/>
  <c r="G120" i="59"/>
  <c r="E121" i="59"/>
  <c r="G121" i="46"/>
  <c r="D122" i="46"/>
  <c r="E122" i="46"/>
  <c r="J115" i="91"/>
  <c r="B121" i="58"/>
  <c r="F121" i="58"/>
  <c r="B120" i="62"/>
  <c r="F120" i="62"/>
  <c r="J115" i="84"/>
  <c r="J118" i="65"/>
  <c r="G116" i="87"/>
  <c r="D117" i="87"/>
  <c r="E117" i="87"/>
  <c r="I116" i="94"/>
  <c r="H116" i="94"/>
  <c r="D122" i="55"/>
  <c r="G121" i="55"/>
  <c r="E122" i="55"/>
  <c r="D119" i="78"/>
  <c r="G118" i="78"/>
  <c r="E119" i="78"/>
  <c r="D117" i="90"/>
  <c r="G116" i="90"/>
  <c r="E117" i="90"/>
  <c r="J115" i="90"/>
  <c r="G124" i="34"/>
  <c r="D125" i="34"/>
  <c r="E125" i="34"/>
  <c r="J115" i="88"/>
  <c r="I117" i="77"/>
  <c r="H117" i="77"/>
  <c r="D125" i="3"/>
  <c r="G124" i="3"/>
  <c r="E125" i="3"/>
  <c r="B124" i="44"/>
  <c r="F124" i="44"/>
  <c r="G124" i="17"/>
  <c r="D125" i="17"/>
  <c r="E125" i="17"/>
  <c r="J125" i="27"/>
  <c r="J114" i="95"/>
  <c r="H120" i="58"/>
  <c r="I120" i="58"/>
  <c r="J125" i="29"/>
  <c r="G115" i="95"/>
  <c r="D116" i="95"/>
  <c r="E116" i="95"/>
  <c r="G123" i="39"/>
  <c r="D124" i="39"/>
  <c r="E124" i="39"/>
  <c r="G123" i="43"/>
  <c r="D124" i="43"/>
  <c r="E124" i="43"/>
  <c r="G125" i="24"/>
  <c r="D126" i="24"/>
  <c r="E126" i="24"/>
  <c r="H123" i="44"/>
  <c r="I123" i="44"/>
  <c r="B122" i="45"/>
  <c r="F122" i="45"/>
  <c r="D121" i="64"/>
  <c r="G120" i="64"/>
  <c r="E121" i="64"/>
  <c r="F123" i="41"/>
  <c r="B123" i="41"/>
  <c r="D115" i="98"/>
  <c r="G114" i="98"/>
  <c r="E115" i="98"/>
  <c r="D118" i="81"/>
  <c r="G117" i="81"/>
  <c r="E118" i="81"/>
  <c r="D126" i="71"/>
  <c r="G125" i="71"/>
  <c r="E126" i="71"/>
  <c r="D125" i="21"/>
  <c r="G124" i="21"/>
  <c r="E125" i="21"/>
  <c r="G121" i="72"/>
  <c r="D122" i="72"/>
  <c r="E122" i="72"/>
  <c r="G127" i="28"/>
  <c r="D128" i="28"/>
  <c r="E128" i="28"/>
  <c r="J113" i="99"/>
  <c r="B116" i="93"/>
  <c r="F116" i="93"/>
  <c r="F124" i="19"/>
  <c r="B124" i="19"/>
  <c r="I122" i="41"/>
  <c r="H122" i="41"/>
  <c r="G121" i="54"/>
  <c r="D122" i="54"/>
  <c r="E122" i="54"/>
  <c r="G120" i="63"/>
  <c r="D121" i="63"/>
  <c r="E121" i="63"/>
  <c r="D125" i="20"/>
  <c r="G124" i="20"/>
  <c r="E125" i="20"/>
  <c r="J116" i="80"/>
  <c r="G117" i="80"/>
  <c r="D118" i="80"/>
  <c r="E118" i="80"/>
  <c r="E117" i="96"/>
  <c r="G116" i="96"/>
  <c r="D117" i="96"/>
  <c r="G123" i="42"/>
  <c r="D124" i="42"/>
  <c r="E124" i="42"/>
  <c r="J116" i="81"/>
  <c r="J122" i="73"/>
  <c r="J119" i="61"/>
  <c r="D127" i="69"/>
  <c r="G126" i="69"/>
  <c r="E127" i="69"/>
  <c r="G117" i="85"/>
  <c r="D118" i="85"/>
  <c r="E118" i="85"/>
  <c r="G123" i="73"/>
  <c r="D124" i="73"/>
  <c r="E124" i="73"/>
  <c r="J119" i="60"/>
  <c r="D122" i="56"/>
  <c r="G121" i="56"/>
  <c r="E122" i="56"/>
  <c r="D121" i="60"/>
  <c r="G120" i="60"/>
  <c r="E121" i="60"/>
  <c r="H115" i="93"/>
  <c r="I115" i="93"/>
  <c r="J123" i="17"/>
  <c r="H123" i="19"/>
  <c r="I123" i="19"/>
  <c r="J126" i="28"/>
  <c r="J111" i="13" l="1"/>
  <c r="B112" i="102"/>
  <c r="F112" i="102"/>
  <c r="H118" i="101"/>
  <c r="I118" i="101"/>
  <c r="B119" i="101"/>
  <c r="F119" i="101"/>
  <c r="H111" i="102"/>
  <c r="I111" i="102"/>
  <c r="D113" i="13"/>
  <c r="G112" i="13"/>
  <c r="D127" i="23"/>
  <c r="E127" i="23"/>
  <c r="G126" i="23"/>
  <c r="J125" i="23"/>
  <c r="J121" i="45"/>
  <c r="J120" i="58"/>
  <c r="J123" i="19"/>
  <c r="J122" i="41"/>
  <c r="F127" i="69"/>
  <c r="B127" i="69"/>
  <c r="H119" i="66"/>
  <c r="I119" i="66"/>
  <c r="F117" i="84"/>
  <c r="B117" i="84"/>
  <c r="F124" i="73"/>
  <c r="B124" i="73"/>
  <c r="I123" i="43"/>
  <c r="H123" i="43"/>
  <c r="F119" i="78"/>
  <c r="B119" i="78"/>
  <c r="H124" i="18"/>
  <c r="I124" i="18"/>
  <c r="H119" i="67"/>
  <c r="I119" i="67"/>
  <c r="J115" i="93"/>
  <c r="I126" i="69"/>
  <c r="H126" i="69"/>
  <c r="B117" i="96"/>
  <c r="F117" i="96"/>
  <c r="H124" i="20"/>
  <c r="I124" i="20"/>
  <c r="F128" i="28"/>
  <c r="B128" i="28"/>
  <c r="F115" i="98"/>
  <c r="B115" i="98"/>
  <c r="J123" i="44"/>
  <c r="H115" i="95"/>
  <c r="I115" i="95"/>
  <c r="I124" i="17"/>
  <c r="H124" i="17"/>
  <c r="H121" i="53"/>
  <c r="I121" i="53"/>
  <c r="F120" i="66"/>
  <c r="B120" i="66"/>
  <c r="F118" i="83"/>
  <c r="B118" i="83"/>
  <c r="I116" i="84"/>
  <c r="H116" i="84"/>
  <c r="B119" i="75"/>
  <c r="F119" i="75"/>
  <c r="F127" i="30"/>
  <c r="B127" i="30"/>
  <c r="F125" i="20"/>
  <c r="B125" i="20"/>
  <c r="F124" i="43"/>
  <c r="B124" i="43"/>
  <c r="B117" i="87"/>
  <c r="F117" i="87"/>
  <c r="B127" i="27"/>
  <c r="F127" i="27"/>
  <c r="H116" i="87"/>
  <c r="I116" i="87"/>
  <c r="D119" i="76"/>
  <c r="G118" i="76"/>
  <c r="E119" i="76"/>
  <c r="B117" i="91"/>
  <c r="F117" i="91"/>
  <c r="I123" i="73"/>
  <c r="H123" i="73"/>
  <c r="F121" i="63"/>
  <c r="B121" i="63"/>
  <c r="D125" i="19"/>
  <c r="G124" i="19"/>
  <c r="E125" i="19"/>
  <c r="F122" i="72"/>
  <c r="B122" i="72"/>
  <c r="I124" i="34"/>
  <c r="H124" i="34"/>
  <c r="B122" i="46"/>
  <c r="F122" i="46"/>
  <c r="B119" i="79"/>
  <c r="F119" i="79"/>
  <c r="H119" i="68"/>
  <c r="I119" i="68"/>
  <c r="E118" i="94"/>
  <c r="D118" i="94"/>
  <c r="G117" i="94"/>
  <c r="H116" i="91"/>
  <c r="I116" i="91"/>
  <c r="B121" i="61"/>
  <c r="F121" i="61"/>
  <c r="H126" i="70"/>
  <c r="I126" i="70"/>
  <c r="I119" i="65"/>
  <c r="H119" i="65"/>
  <c r="F122" i="57"/>
  <c r="B122" i="57"/>
  <c r="I116" i="96"/>
  <c r="H116" i="96"/>
  <c r="H127" i="28"/>
  <c r="I127" i="28"/>
  <c r="D124" i="41"/>
  <c r="G123" i="41"/>
  <c r="E124" i="41"/>
  <c r="B125" i="34"/>
  <c r="F125" i="34"/>
  <c r="F117" i="92"/>
  <c r="B117" i="92"/>
  <c r="H120" i="60"/>
  <c r="I120" i="60"/>
  <c r="B118" i="80"/>
  <c r="F118" i="80"/>
  <c r="I120" i="63"/>
  <c r="H120" i="63"/>
  <c r="D117" i="93"/>
  <c r="G116" i="93"/>
  <c r="E117" i="93"/>
  <c r="I121" i="72"/>
  <c r="H121" i="72"/>
  <c r="H117" i="81"/>
  <c r="I117" i="81"/>
  <c r="I120" i="64"/>
  <c r="H120" i="64"/>
  <c r="F124" i="39"/>
  <c r="B124" i="39"/>
  <c r="I124" i="3"/>
  <c r="H124" i="3"/>
  <c r="H121" i="55"/>
  <c r="I121" i="55"/>
  <c r="H121" i="46"/>
  <c r="I121" i="46"/>
  <c r="D119" i="77"/>
  <c r="G118" i="77"/>
  <c r="E119" i="77"/>
  <c r="F120" i="68"/>
  <c r="B120" i="68"/>
  <c r="F126" i="32"/>
  <c r="B126" i="32"/>
  <c r="B117" i="89"/>
  <c r="F117" i="89"/>
  <c r="I120" i="61"/>
  <c r="H120" i="61"/>
  <c r="F127" i="70"/>
  <c r="B127" i="70"/>
  <c r="H121" i="57"/>
  <c r="I121" i="57"/>
  <c r="B118" i="81"/>
  <c r="F118" i="81"/>
  <c r="F121" i="64"/>
  <c r="B121" i="64"/>
  <c r="H123" i="39"/>
  <c r="I123" i="39"/>
  <c r="B125" i="3"/>
  <c r="F125" i="3"/>
  <c r="F122" i="55"/>
  <c r="B122" i="55"/>
  <c r="D121" i="62"/>
  <c r="G120" i="62"/>
  <c r="E121" i="62"/>
  <c r="I114" i="99"/>
  <c r="H114" i="99"/>
  <c r="I123" i="74"/>
  <c r="H123" i="74"/>
  <c r="H125" i="32"/>
  <c r="I125" i="32"/>
  <c r="H116" i="89"/>
  <c r="I116" i="89"/>
  <c r="B125" i="22"/>
  <c r="F125" i="22"/>
  <c r="B126" i="31"/>
  <c r="F126" i="31"/>
  <c r="D125" i="44"/>
  <c r="G124" i="44"/>
  <c r="E125" i="44"/>
  <c r="F122" i="53"/>
  <c r="B122" i="53"/>
  <c r="B120" i="67"/>
  <c r="F120" i="67"/>
  <c r="I126" i="30"/>
  <c r="H126" i="30"/>
  <c r="I118" i="79"/>
  <c r="H118" i="79"/>
  <c r="I126" i="27"/>
  <c r="H126" i="27"/>
  <c r="F120" i="65"/>
  <c r="B120" i="65"/>
  <c r="B118" i="85"/>
  <c r="F118" i="85"/>
  <c r="H117" i="80"/>
  <c r="I117" i="80"/>
  <c r="F124" i="42"/>
  <c r="B124" i="42"/>
  <c r="B122" i="54"/>
  <c r="F122" i="54"/>
  <c r="I124" i="21"/>
  <c r="H124" i="21"/>
  <c r="F126" i="24"/>
  <c r="B126" i="24"/>
  <c r="H116" i="90"/>
  <c r="I116" i="90"/>
  <c r="H120" i="59"/>
  <c r="I120" i="59"/>
  <c r="F115" i="99"/>
  <c r="B115" i="99"/>
  <c r="F124" i="74"/>
  <c r="B124" i="74"/>
  <c r="J119" i="62"/>
  <c r="B118" i="82"/>
  <c r="F118" i="82"/>
  <c r="I124" i="22"/>
  <c r="H124" i="22"/>
  <c r="I126" i="29"/>
  <c r="H126" i="29"/>
  <c r="B117" i="88"/>
  <c r="F117" i="88"/>
  <c r="H125" i="31"/>
  <c r="I125" i="31"/>
  <c r="F118" i="86"/>
  <c r="B118" i="86"/>
  <c r="I125" i="71"/>
  <c r="H125" i="71"/>
  <c r="H118" i="78"/>
  <c r="I118" i="78"/>
  <c r="H116" i="92"/>
  <c r="I116" i="92"/>
  <c r="F125" i="18"/>
  <c r="B125" i="18"/>
  <c r="I114" i="97"/>
  <c r="H114" i="97"/>
  <c r="F126" i="71"/>
  <c r="B126" i="71"/>
  <c r="F115" i="97"/>
  <c r="B115" i="97"/>
  <c r="B121" i="60"/>
  <c r="F121" i="60"/>
  <c r="H121" i="56"/>
  <c r="I121" i="56"/>
  <c r="I117" i="85"/>
  <c r="H117" i="85"/>
  <c r="D123" i="45"/>
  <c r="G122" i="45"/>
  <c r="E123" i="45"/>
  <c r="F122" i="56"/>
  <c r="B122" i="56"/>
  <c r="H123" i="42"/>
  <c r="I123" i="42"/>
  <c r="I121" i="54"/>
  <c r="H121" i="54"/>
  <c r="B125" i="21"/>
  <c r="F125" i="21"/>
  <c r="I114" i="98"/>
  <c r="H114" i="98"/>
  <c r="I125" i="24"/>
  <c r="H125" i="24"/>
  <c r="B116" i="95"/>
  <c r="F116" i="95"/>
  <c r="F125" i="17"/>
  <c r="B125" i="17"/>
  <c r="J117" i="77"/>
  <c r="F117" i="90"/>
  <c r="B117" i="90"/>
  <c r="J116" i="94"/>
  <c r="D122" i="58"/>
  <c r="G121" i="58"/>
  <c r="E122" i="58"/>
  <c r="B121" i="59"/>
  <c r="F121" i="59"/>
  <c r="J117" i="76"/>
  <c r="H117" i="82"/>
  <c r="I117" i="82"/>
  <c r="H117" i="83"/>
  <c r="I117" i="83"/>
  <c r="F127" i="29"/>
  <c r="B127" i="29"/>
  <c r="H116" i="88"/>
  <c r="I116" i="88"/>
  <c r="H118" i="75"/>
  <c r="I118" i="75"/>
  <c r="H117" i="86"/>
  <c r="I117" i="86"/>
  <c r="J118" i="101" l="1"/>
  <c r="J111" i="102"/>
  <c r="D120" i="101"/>
  <c r="G119" i="101"/>
  <c r="E120" i="101"/>
  <c r="I112" i="13"/>
  <c r="H112" i="13"/>
  <c r="G112" i="102"/>
  <c r="D113" i="102"/>
  <c r="E113" i="102"/>
  <c r="E113" i="13"/>
  <c r="F113" i="13" s="1"/>
  <c r="B113" i="13"/>
  <c r="I126" i="23"/>
  <c r="H126" i="23"/>
  <c r="B127" i="23"/>
  <c r="F127" i="23"/>
  <c r="J117" i="86"/>
  <c r="J117" i="83"/>
  <c r="J116" i="92"/>
  <c r="J125" i="31"/>
  <c r="J121" i="55"/>
  <c r="J116" i="96"/>
  <c r="J116" i="90"/>
  <c r="J123" i="39"/>
  <c r="J124" i="3"/>
  <c r="J117" i="85"/>
  <c r="J121" i="56"/>
  <c r="J125" i="32"/>
  <c r="J120" i="61"/>
  <c r="J124" i="34"/>
  <c r="J120" i="59"/>
  <c r="J121" i="57"/>
  <c r="J119" i="68"/>
  <c r="J116" i="87"/>
  <c r="J115" i="95"/>
  <c r="J124" i="18"/>
  <c r="J121" i="53"/>
  <c r="J119" i="65"/>
  <c r="J125" i="24"/>
  <c r="J118" i="79"/>
  <c r="J114" i="98"/>
  <c r="J124" i="21"/>
  <c r="J126" i="30"/>
  <c r="J121" i="46"/>
  <c r="J127" i="28"/>
  <c r="J126" i="70"/>
  <c r="J116" i="84"/>
  <c r="J124" i="17"/>
  <c r="J124" i="20"/>
  <c r="G124" i="74"/>
  <c r="D125" i="74"/>
  <c r="E125" i="74"/>
  <c r="D127" i="24"/>
  <c r="G126" i="24"/>
  <c r="E127" i="24"/>
  <c r="I124" i="44"/>
  <c r="H124" i="44"/>
  <c r="B121" i="62"/>
  <c r="F121" i="62"/>
  <c r="G121" i="64"/>
  <c r="D122" i="64"/>
  <c r="E122" i="64"/>
  <c r="H118" i="77"/>
  <c r="I118" i="77"/>
  <c r="J116" i="88"/>
  <c r="D118" i="90"/>
  <c r="G117" i="90"/>
  <c r="E118" i="90"/>
  <c r="J114" i="97"/>
  <c r="J125" i="71"/>
  <c r="J126" i="29"/>
  <c r="G118" i="85"/>
  <c r="D119" i="85"/>
  <c r="E119" i="85"/>
  <c r="B125" i="44"/>
  <c r="F125" i="44"/>
  <c r="G118" i="81"/>
  <c r="D119" i="81"/>
  <c r="E119" i="81"/>
  <c r="D118" i="89"/>
  <c r="G117" i="89"/>
  <c r="E118" i="89"/>
  <c r="F119" i="77"/>
  <c r="B119" i="77"/>
  <c r="D125" i="39"/>
  <c r="G124" i="39"/>
  <c r="E125" i="39"/>
  <c r="J121" i="72"/>
  <c r="J120" i="60"/>
  <c r="F124" i="41"/>
  <c r="B124" i="41"/>
  <c r="B118" i="94"/>
  <c r="F118" i="94"/>
  <c r="F125" i="19"/>
  <c r="B125" i="19"/>
  <c r="I118" i="76"/>
  <c r="H118" i="76"/>
  <c r="D129" i="28"/>
  <c r="G128" i="28"/>
  <c r="E129" i="28"/>
  <c r="J119" i="67"/>
  <c r="G115" i="99"/>
  <c r="D116" i="99"/>
  <c r="E116" i="99"/>
  <c r="D125" i="43"/>
  <c r="G124" i="43"/>
  <c r="E125" i="43"/>
  <c r="G125" i="3"/>
  <c r="D126" i="3"/>
  <c r="E126" i="3"/>
  <c r="H116" i="93"/>
  <c r="I116" i="93"/>
  <c r="D122" i="63"/>
  <c r="G121" i="63"/>
  <c r="E122" i="63"/>
  <c r="G125" i="17"/>
  <c r="D126" i="17"/>
  <c r="E126" i="17"/>
  <c r="D121" i="65"/>
  <c r="G120" i="65"/>
  <c r="E121" i="65"/>
  <c r="D126" i="22"/>
  <c r="G125" i="22"/>
  <c r="E126" i="22"/>
  <c r="G126" i="32"/>
  <c r="D127" i="32"/>
  <c r="E127" i="32"/>
  <c r="B117" i="93"/>
  <c r="F117" i="93"/>
  <c r="G117" i="92"/>
  <c r="D118" i="92"/>
  <c r="E118" i="92"/>
  <c r="G121" i="61"/>
  <c r="D122" i="61"/>
  <c r="E122" i="61"/>
  <c r="D126" i="20"/>
  <c r="G125" i="20"/>
  <c r="E126" i="20"/>
  <c r="D119" i="83"/>
  <c r="G118" i="83"/>
  <c r="E119" i="83"/>
  <c r="E118" i="96"/>
  <c r="G117" i="96"/>
  <c r="D118" i="96"/>
  <c r="G117" i="84"/>
  <c r="D118" i="84"/>
  <c r="E118" i="84"/>
  <c r="D123" i="56"/>
  <c r="G122" i="56"/>
  <c r="E123" i="56"/>
  <c r="D127" i="31"/>
  <c r="G126" i="31"/>
  <c r="E127" i="31"/>
  <c r="D126" i="21"/>
  <c r="G125" i="21"/>
  <c r="E126" i="21"/>
  <c r="D126" i="18"/>
  <c r="G125" i="18"/>
  <c r="E126" i="18"/>
  <c r="G120" i="67"/>
  <c r="D121" i="67"/>
  <c r="E121" i="67"/>
  <c r="H122" i="45"/>
  <c r="I122" i="45"/>
  <c r="D119" i="82"/>
  <c r="G118" i="82"/>
  <c r="E119" i="82"/>
  <c r="I121" i="58"/>
  <c r="H121" i="58"/>
  <c r="D117" i="95"/>
  <c r="G116" i="95"/>
  <c r="E117" i="95"/>
  <c r="F123" i="45"/>
  <c r="B123" i="45"/>
  <c r="G115" i="97"/>
  <c r="D116" i="97"/>
  <c r="E116" i="97"/>
  <c r="J114" i="99"/>
  <c r="J120" i="64"/>
  <c r="D126" i="34"/>
  <c r="G125" i="34"/>
  <c r="E126" i="34"/>
  <c r="D120" i="79"/>
  <c r="G119" i="79"/>
  <c r="E120" i="79"/>
  <c r="J123" i="73"/>
  <c r="G127" i="27"/>
  <c r="D128" i="27"/>
  <c r="E128" i="27"/>
  <c r="J119" i="66"/>
  <c r="J124" i="22"/>
  <c r="G122" i="54"/>
  <c r="D123" i="54"/>
  <c r="E123" i="54"/>
  <c r="G127" i="29"/>
  <c r="D128" i="29"/>
  <c r="E128" i="29"/>
  <c r="F122" i="58"/>
  <c r="B122" i="58"/>
  <c r="J121" i="54"/>
  <c r="J118" i="78"/>
  <c r="G117" i="88"/>
  <c r="D118" i="88"/>
  <c r="E118" i="88"/>
  <c r="D125" i="42"/>
  <c r="G124" i="42"/>
  <c r="E125" i="42"/>
  <c r="J126" i="27"/>
  <c r="G122" i="53"/>
  <c r="D123" i="53"/>
  <c r="E123" i="53"/>
  <c r="J116" i="89"/>
  <c r="D128" i="70"/>
  <c r="G127" i="70"/>
  <c r="E128" i="70"/>
  <c r="D121" i="68"/>
  <c r="G120" i="68"/>
  <c r="E121" i="68"/>
  <c r="J117" i="81"/>
  <c r="J120" i="63"/>
  <c r="J116" i="91"/>
  <c r="G122" i="72"/>
  <c r="D123" i="72"/>
  <c r="E123" i="72"/>
  <c r="D118" i="91"/>
  <c r="G117" i="91"/>
  <c r="E118" i="91"/>
  <c r="D128" i="30"/>
  <c r="G127" i="30"/>
  <c r="E128" i="30"/>
  <c r="G120" i="66"/>
  <c r="D121" i="66"/>
  <c r="E121" i="66"/>
  <c r="G119" i="78"/>
  <c r="D120" i="78"/>
  <c r="E120" i="78"/>
  <c r="D122" i="59"/>
  <c r="G121" i="59"/>
  <c r="E122" i="59"/>
  <c r="G121" i="60"/>
  <c r="D122" i="60"/>
  <c r="E122" i="60"/>
  <c r="D123" i="55"/>
  <c r="G122" i="55"/>
  <c r="E123" i="55"/>
  <c r="F119" i="76"/>
  <c r="B119" i="76"/>
  <c r="G124" i="73"/>
  <c r="D125" i="73"/>
  <c r="E125" i="73"/>
  <c r="D119" i="86"/>
  <c r="G118" i="86"/>
  <c r="E119" i="86"/>
  <c r="J123" i="74"/>
  <c r="J118" i="75"/>
  <c r="J117" i="82"/>
  <c r="J123" i="42"/>
  <c r="D127" i="71"/>
  <c r="G126" i="71"/>
  <c r="E127" i="71"/>
  <c r="J117" i="80"/>
  <c r="H120" i="62"/>
  <c r="I120" i="62"/>
  <c r="D119" i="80"/>
  <c r="G118" i="80"/>
  <c r="E119" i="80"/>
  <c r="D123" i="57"/>
  <c r="G122" i="57"/>
  <c r="E123" i="57"/>
  <c r="D123" i="46"/>
  <c r="G122" i="46"/>
  <c r="E123" i="46"/>
  <c r="G117" i="87"/>
  <c r="D118" i="87"/>
  <c r="E118" i="87"/>
  <c r="G119" i="75"/>
  <c r="D120" i="75"/>
  <c r="E120" i="75"/>
  <c r="G115" i="98"/>
  <c r="D116" i="98"/>
  <c r="E116" i="98"/>
  <c r="J126" i="69"/>
  <c r="I123" i="41"/>
  <c r="H123" i="41"/>
  <c r="I117" i="94"/>
  <c r="H117" i="94"/>
  <c r="H124" i="19"/>
  <c r="I124" i="19"/>
  <c r="J123" i="43"/>
  <c r="G127" i="69"/>
  <c r="D128" i="69"/>
  <c r="E128" i="69"/>
  <c r="B113" i="102" l="1"/>
  <c r="F113" i="102"/>
  <c r="I112" i="102"/>
  <c r="H112" i="102"/>
  <c r="J112" i="13"/>
  <c r="D114" i="13"/>
  <c r="B114" i="13" s="1"/>
  <c r="G113" i="13"/>
  <c r="E114" i="13"/>
  <c r="H119" i="101"/>
  <c r="I119" i="101"/>
  <c r="B120" i="101"/>
  <c r="F120" i="101"/>
  <c r="G127" i="23"/>
  <c r="D128" i="23"/>
  <c r="E128" i="23"/>
  <c r="J126" i="23"/>
  <c r="J120" i="62"/>
  <c r="J118" i="77"/>
  <c r="J117" i="94"/>
  <c r="J122" i="45"/>
  <c r="J116" i="93"/>
  <c r="J124" i="19"/>
  <c r="J121" i="58"/>
  <c r="J118" i="76"/>
  <c r="J124" i="44"/>
  <c r="F116" i="98"/>
  <c r="B116" i="98"/>
  <c r="F119" i="80"/>
  <c r="B119" i="80"/>
  <c r="H121" i="60"/>
  <c r="I121" i="60"/>
  <c r="I122" i="54"/>
  <c r="H122" i="54"/>
  <c r="B116" i="97"/>
  <c r="F116" i="97"/>
  <c r="B121" i="67"/>
  <c r="F121" i="67"/>
  <c r="I117" i="84"/>
  <c r="H117" i="84"/>
  <c r="F120" i="75"/>
  <c r="B120" i="75"/>
  <c r="B122" i="59"/>
  <c r="F122" i="59"/>
  <c r="H127" i="30"/>
  <c r="I127" i="30"/>
  <c r="B128" i="70"/>
  <c r="F128" i="70"/>
  <c r="F125" i="42"/>
  <c r="B125" i="42"/>
  <c r="H125" i="34"/>
  <c r="I125" i="34"/>
  <c r="D124" i="45"/>
  <c r="G123" i="45"/>
  <c r="E124" i="45"/>
  <c r="B119" i="82"/>
  <c r="F119" i="82"/>
  <c r="H125" i="18"/>
  <c r="I125" i="18"/>
  <c r="D118" i="93"/>
  <c r="G117" i="93"/>
  <c r="E118" i="93"/>
  <c r="F122" i="63"/>
  <c r="B122" i="63"/>
  <c r="B125" i="43"/>
  <c r="F125" i="43"/>
  <c r="I117" i="89"/>
  <c r="H117" i="89"/>
  <c r="B119" i="85"/>
  <c r="F119" i="85"/>
  <c r="F128" i="29"/>
  <c r="B128" i="29"/>
  <c r="B126" i="34"/>
  <c r="F126" i="34"/>
  <c r="F126" i="18"/>
  <c r="B126" i="18"/>
  <c r="H122" i="56"/>
  <c r="I122" i="56"/>
  <c r="I120" i="65"/>
  <c r="H120" i="65"/>
  <c r="F118" i="89"/>
  <c r="B118" i="89"/>
  <c r="H118" i="85"/>
  <c r="I118" i="85"/>
  <c r="I119" i="75"/>
  <c r="H119" i="75"/>
  <c r="I118" i="86"/>
  <c r="H118" i="86"/>
  <c r="H122" i="55"/>
  <c r="I122" i="55"/>
  <c r="F128" i="30"/>
  <c r="B128" i="30"/>
  <c r="J123" i="41"/>
  <c r="F123" i="57"/>
  <c r="B123" i="57"/>
  <c r="H126" i="71"/>
  <c r="I126" i="71"/>
  <c r="F119" i="86"/>
  <c r="B119" i="86"/>
  <c r="F123" i="55"/>
  <c r="B123" i="55"/>
  <c r="F120" i="78"/>
  <c r="B120" i="78"/>
  <c r="B118" i="88"/>
  <c r="F118" i="88"/>
  <c r="I127" i="29"/>
  <c r="H127" i="29"/>
  <c r="I127" i="27"/>
  <c r="H127" i="27"/>
  <c r="H116" i="95"/>
  <c r="I116" i="95"/>
  <c r="B123" i="56"/>
  <c r="F123" i="56"/>
  <c r="I118" i="83"/>
  <c r="H118" i="83"/>
  <c r="F121" i="65"/>
  <c r="B121" i="65"/>
  <c r="B116" i="99"/>
  <c r="F116" i="99"/>
  <c r="I122" i="57"/>
  <c r="H122" i="57"/>
  <c r="F128" i="27"/>
  <c r="B128" i="27"/>
  <c r="F128" i="69"/>
  <c r="B128" i="69"/>
  <c r="I127" i="69"/>
  <c r="H127" i="69"/>
  <c r="F118" i="87"/>
  <c r="B118" i="87"/>
  <c r="B127" i="71"/>
  <c r="F127" i="71"/>
  <c r="H119" i="78"/>
  <c r="I119" i="78"/>
  <c r="H117" i="91"/>
  <c r="I117" i="91"/>
  <c r="B123" i="53"/>
  <c r="F123" i="53"/>
  <c r="H117" i="88"/>
  <c r="I117" i="88"/>
  <c r="B117" i="95"/>
  <c r="F117" i="95"/>
  <c r="H125" i="21"/>
  <c r="I125" i="21"/>
  <c r="F119" i="83"/>
  <c r="B119" i="83"/>
  <c r="B122" i="61"/>
  <c r="F122" i="61"/>
  <c r="F127" i="32"/>
  <c r="B127" i="32"/>
  <c r="I115" i="99"/>
  <c r="H115" i="99"/>
  <c r="G125" i="19"/>
  <c r="D126" i="19"/>
  <c r="E126" i="19"/>
  <c r="H124" i="39"/>
  <c r="I124" i="39"/>
  <c r="B119" i="81"/>
  <c r="F119" i="81"/>
  <c r="H126" i="24"/>
  <c r="I126" i="24"/>
  <c r="B118" i="91"/>
  <c r="F118" i="91"/>
  <c r="H120" i="68"/>
  <c r="I120" i="68"/>
  <c r="H122" i="53"/>
  <c r="I122" i="53"/>
  <c r="F123" i="54"/>
  <c r="B123" i="54"/>
  <c r="F126" i="21"/>
  <c r="B126" i="21"/>
  <c r="F118" i="84"/>
  <c r="B118" i="84"/>
  <c r="I121" i="61"/>
  <c r="H121" i="61"/>
  <c r="H126" i="32"/>
  <c r="I126" i="32"/>
  <c r="B126" i="17"/>
  <c r="F126" i="17"/>
  <c r="B126" i="3"/>
  <c r="F126" i="3"/>
  <c r="D119" i="94"/>
  <c r="B119" i="94" s="1"/>
  <c r="G118" i="94"/>
  <c r="E119" i="94"/>
  <c r="B125" i="39"/>
  <c r="F125" i="39"/>
  <c r="I118" i="81"/>
  <c r="H118" i="81"/>
  <c r="F122" i="64"/>
  <c r="B122" i="64"/>
  <c r="B127" i="24"/>
  <c r="F127" i="24"/>
  <c r="H125" i="20"/>
  <c r="I125" i="20"/>
  <c r="H125" i="17"/>
  <c r="I125" i="17"/>
  <c r="H125" i="3"/>
  <c r="I125" i="3"/>
  <c r="D126" i="44"/>
  <c r="G125" i="44"/>
  <c r="E126" i="44"/>
  <c r="H121" i="64"/>
  <c r="I121" i="64"/>
  <c r="I117" i="87"/>
  <c r="H117" i="87"/>
  <c r="I118" i="80"/>
  <c r="H118" i="80"/>
  <c r="F122" i="60"/>
  <c r="B122" i="60"/>
  <c r="I124" i="73"/>
  <c r="H124" i="73"/>
  <c r="I115" i="98"/>
  <c r="H115" i="98"/>
  <c r="I122" i="46"/>
  <c r="H122" i="46"/>
  <c r="H120" i="66"/>
  <c r="I120" i="66"/>
  <c r="B123" i="72"/>
  <c r="F123" i="72"/>
  <c r="F120" i="79"/>
  <c r="B120" i="79"/>
  <c r="I115" i="97"/>
  <c r="H115" i="97"/>
  <c r="H120" i="67"/>
  <c r="I120" i="67"/>
  <c r="H126" i="31"/>
  <c r="I126" i="31"/>
  <c r="B118" i="96"/>
  <c r="F118" i="96"/>
  <c r="F126" i="20"/>
  <c r="B126" i="20"/>
  <c r="B118" i="92"/>
  <c r="F118" i="92"/>
  <c r="I125" i="22"/>
  <c r="H125" i="22"/>
  <c r="I128" i="28"/>
  <c r="H128" i="28"/>
  <c r="G119" i="77"/>
  <c r="D120" i="77"/>
  <c r="E120" i="77"/>
  <c r="H117" i="90"/>
  <c r="I117" i="90"/>
  <c r="D122" i="62"/>
  <c r="G121" i="62"/>
  <c r="E122" i="62"/>
  <c r="F125" i="74"/>
  <c r="B125" i="74"/>
  <c r="B125" i="73"/>
  <c r="F125" i="73"/>
  <c r="F121" i="66"/>
  <c r="B121" i="66"/>
  <c r="B121" i="68"/>
  <c r="F121" i="68"/>
  <c r="H119" i="79"/>
  <c r="I119" i="79"/>
  <c r="B123" i="46"/>
  <c r="F123" i="46"/>
  <c r="D120" i="76"/>
  <c r="G119" i="76"/>
  <c r="E120" i="76"/>
  <c r="I121" i="59"/>
  <c r="H121" i="59"/>
  <c r="H122" i="72"/>
  <c r="I122" i="72"/>
  <c r="H127" i="70"/>
  <c r="I127" i="70"/>
  <c r="I124" i="42"/>
  <c r="H124" i="42"/>
  <c r="D123" i="58"/>
  <c r="G122" i="58"/>
  <c r="E123" i="58"/>
  <c r="I118" i="82"/>
  <c r="H118" i="82"/>
  <c r="F127" i="31"/>
  <c r="B127" i="31"/>
  <c r="H117" i="96"/>
  <c r="I117" i="96"/>
  <c r="H117" i="92"/>
  <c r="I117" i="92"/>
  <c r="F126" i="22"/>
  <c r="B126" i="22"/>
  <c r="I121" i="63"/>
  <c r="H121" i="63"/>
  <c r="I124" i="43"/>
  <c r="H124" i="43"/>
  <c r="F129" i="28"/>
  <c r="B129" i="28"/>
  <c r="G124" i="41"/>
  <c r="D125" i="41"/>
  <c r="E125" i="41"/>
  <c r="F118" i="90"/>
  <c r="B118" i="90"/>
  <c r="H124" i="74"/>
  <c r="I124" i="74"/>
  <c r="F114" i="13" l="1"/>
  <c r="G120" i="101"/>
  <c r="D121" i="101"/>
  <c r="E121" i="101"/>
  <c r="I113" i="13"/>
  <c r="H113" i="13"/>
  <c r="J112" i="102"/>
  <c r="J119" i="101"/>
  <c r="D114" i="102"/>
  <c r="G113" i="102"/>
  <c r="E114" i="102"/>
  <c r="J124" i="73"/>
  <c r="J127" i="69"/>
  <c r="J127" i="70"/>
  <c r="F128" i="23"/>
  <c r="B128" i="23"/>
  <c r="H127" i="23"/>
  <c r="I127" i="23"/>
  <c r="J117" i="90"/>
  <c r="J125" i="20"/>
  <c r="J125" i="22"/>
  <c r="J124" i="74"/>
  <c r="J125" i="3"/>
  <c r="J119" i="78"/>
  <c r="J121" i="60"/>
  <c r="J115" i="99"/>
  <c r="J118" i="85"/>
  <c r="J122" i="56"/>
  <c r="J125" i="17"/>
  <c r="J117" i="88"/>
  <c r="J122" i="46"/>
  <c r="J115" i="97"/>
  <c r="J121" i="61"/>
  <c r="J119" i="75"/>
  <c r="J122" i="54"/>
  <c r="J117" i="89"/>
  <c r="J118" i="80"/>
  <c r="J126" i="32"/>
  <c r="J126" i="24"/>
  <c r="J125" i="34"/>
  <c r="J124" i="42"/>
  <c r="J122" i="55"/>
  <c r="J122" i="57"/>
  <c r="J122" i="72"/>
  <c r="J117" i="96"/>
  <c r="J120" i="68"/>
  <c r="J124" i="39"/>
  <c r="G125" i="74"/>
  <c r="D126" i="74"/>
  <c r="E126" i="74"/>
  <c r="G128" i="29"/>
  <c r="D129" i="29"/>
  <c r="E129" i="29"/>
  <c r="D128" i="32"/>
  <c r="G127" i="32"/>
  <c r="E128" i="32"/>
  <c r="J117" i="92"/>
  <c r="J119" i="79"/>
  <c r="B120" i="77"/>
  <c r="F120" i="77"/>
  <c r="B126" i="44"/>
  <c r="F126" i="44"/>
  <c r="I118" i="94"/>
  <c r="H118" i="94"/>
  <c r="J122" i="53"/>
  <c r="D120" i="81"/>
  <c r="G119" i="81"/>
  <c r="E120" i="81"/>
  <c r="D121" i="78"/>
  <c r="G120" i="78"/>
  <c r="E121" i="78"/>
  <c r="G123" i="57"/>
  <c r="D124" i="57"/>
  <c r="E124" i="57"/>
  <c r="D127" i="20"/>
  <c r="G126" i="20"/>
  <c r="E127" i="20"/>
  <c r="J124" i="43"/>
  <c r="I121" i="62"/>
  <c r="H121" i="62"/>
  <c r="J128" i="28"/>
  <c r="D121" i="79"/>
  <c r="G120" i="79"/>
  <c r="E121" i="79"/>
  <c r="J115" i="98"/>
  <c r="J117" i="87"/>
  <c r="D119" i="84"/>
  <c r="G118" i="84"/>
  <c r="E119" i="84"/>
  <c r="D123" i="61"/>
  <c r="G122" i="61"/>
  <c r="E123" i="61"/>
  <c r="G127" i="71"/>
  <c r="D128" i="71"/>
  <c r="E128" i="71"/>
  <c r="D129" i="30"/>
  <c r="G128" i="30"/>
  <c r="E129" i="30"/>
  <c r="I117" i="93"/>
  <c r="H117" i="93"/>
  <c r="J117" i="84"/>
  <c r="D126" i="42"/>
  <c r="G125" i="42"/>
  <c r="E126" i="42"/>
  <c r="J121" i="59"/>
  <c r="D122" i="65"/>
  <c r="G121" i="65"/>
  <c r="E122" i="65"/>
  <c r="D120" i="85"/>
  <c r="G119" i="85"/>
  <c r="E120" i="85"/>
  <c r="G118" i="90"/>
  <c r="D119" i="90"/>
  <c r="E119" i="90"/>
  <c r="H119" i="76"/>
  <c r="I119" i="76"/>
  <c r="F122" i="62"/>
  <c r="B122" i="62"/>
  <c r="J126" i="31"/>
  <c r="G123" i="72"/>
  <c r="D124" i="72"/>
  <c r="E124" i="72"/>
  <c r="J121" i="64"/>
  <c r="J118" i="81"/>
  <c r="D127" i="17"/>
  <c r="G126" i="17"/>
  <c r="E127" i="17"/>
  <c r="G118" i="91"/>
  <c r="D119" i="91"/>
  <c r="E119" i="91"/>
  <c r="G128" i="27"/>
  <c r="D129" i="27"/>
  <c r="E129" i="27"/>
  <c r="J118" i="83"/>
  <c r="J127" i="29"/>
  <c r="G119" i="86"/>
  <c r="D120" i="86"/>
  <c r="E120" i="86"/>
  <c r="F118" i="93"/>
  <c r="B118" i="93"/>
  <c r="I123" i="45"/>
  <c r="H123" i="45"/>
  <c r="J127" i="30"/>
  <c r="G121" i="67"/>
  <c r="D122" i="67"/>
  <c r="E122" i="67"/>
  <c r="D130" i="28"/>
  <c r="G129" i="28"/>
  <c r="E130" i="28"/>
  <c r="G120" i="75"/>
  <c r="D121" i="75"/>
  <c r="E121" i="75"/>
  <c r="D119" i="96"/>
  <c r="B119" i="96" s="1"/>
  <c r="G118" i="96"/>
  <c r="E119" i="96"/>
  <c r="G122" i="64"/>
  <c r="D123" i="64"/>
  <c r="E123" i="64"/>
  <c r="J121" i="63"/>
  <c r="B120" i="76"/>
  <c r="F120" i="76"/>
  <c r="G125" i="39"/>
  <c r="D126" i="39"/>
  <c r="E126" i="39"/>
  <c r="G126" i="21"/>
  <c r="D127" i="21"/>
  <c r="E127" i="21"/>
  <c r="F126" i="19"/>
  <c r="B126" i="19"/>
  <c r="G123" i="53"/>
  <c r="D124" i="53"/>
  <c r="E124" i="53"/>
  <c r="D124" i="56"/>
  <c r="G123" i="56"/>
  <c r="E124" i="56"/>
  <c r="G118" i="88"/>
  <c r="D119" i="88"/>
  <c r="E119" i="88"/>
  <c r="J126" i="71"/>
  <c r="D119" i="89"/>
  <c r="G118" i="89"/>
  <c r="E119" i="89"/>
  <c r="G126" i="18"/>
  <c r="D127" i="18"/>
  <c r="E127" i="18"/>
  <c r="B124" i="45"/>
  <c r="F124" i="45"/>
  <c r="G119" i="80"/>
  <c r="D120" i="80"/>
  <c r="E120" i="80"/>
  <c r="I122" i="58"/>
  <c r="H122" i="58"/>
  <c r="H119" i="77"/>
  <c r="I119" i="77"/>
  <c r="G117" i="95"/>
  <c r="D118" i="95"/>
  <c r="E118" i="95"/>
  <c r="G122" i="63"/>
  <c r="D123" i="63"/>
  <c r="E123" i="63"/>
  <c r="F123" i="58"/>
  <c r="B123" i="58"/>
  <c r="D129" i="69"/>
  <c r="G128" i="69"/>
  <c r="E129" i="69"/>
  <c r="D124" i="55"/>
  <c r="G123" i="55"/>
  <c r="E124" i="55"/>
  <c r="G121" i="66"/>
  <c r="D122" i="66"/>
  <c r="E122" i="66"/>
  <c r="G123" i="46"/>
  <c r="D124" i="46"/>
  <c r="E124" i="46"/>
  <c r="G125" i="73"/>
  <c r="D126" i="73"/>
  <c r="E126" i="73"/>
  <c r="G118" i="92"/>
  <c r="D119" i="92"/>
  <c r="E119" i="92"/>
  <c r="J120" i="67"/>
  <c r="J120" i="66"/>
  <c r="I125" i="19"/>
  <c r="H125" i="19"/>
  <c r="G119" i="83"/>
  <c r="D120" i="83"/>
  <c r="E120" i="83"/>
  <c r="G118" i="87"/>
  <c r="D119" i="87"/>
  <c r="E119" i="87"/>
  <c r="D127" i="34"/>
  <c r="G126" i="34"/>
  <c r="E127" i="34"/>
  <c r="G125" i="43"/>
  <c r="D126" i="43"/>
  <c r="E126" i="43"/>
  <c r="G122" i="59"/>
  <c r="D123" i="59"/>
  <c r="E123" i="59"/>
  <c r="D117" i="97"/>
  <c r="B117" i="97" s="1"/>
  <c r="G116" i="97"/>
  <c r="E117" i="97"/>
  <c r="G119" i="82"/>
  <c r="D120" i="82"/>
  <c r="E120" i="82"/>
  <c r="D122" i="68"/>
  <c r="G121" i="68"/>
  <c r="E122" i="68"/>
  <c r="D127" i="3"/>
  <c r="G126" i="3"/>
  <c r="E127" i="3"/>
  <c r="J127" i="27"/>
  <c r="D129" i="70"/>
  <c r="G128" i="70"/>
  <c r="E129" i="70"/>
  <c r="D128" i="31"/>
  <c r="G127" i="31"/>
  <c r="E128" i="31"/>
  <c r="B125" i="41"/>
  <c r="F125" i="41"/>
  <c r="I124" i="41"/>
  <c r="H124" i="41"/>
  <c r="G126" i="22"/>
  <c r="D127" i="22"/>
  <c r="E127" i="22"/>
  <c r="J118" i="82"/>
  <c r="D123" i="60"/>
  <c r="G122" i="60"/>
  <c r="E123" i="60"/>
  <c r="I125" i="44"/>
  <c r="H125" i="44"/>
  <c r="D128" i="24"/>
  <c r="G127" i="24"/>
  <c r="E128" i="24"/>
  <c r="F119" i="94"/>
  <c r="G123" i="54"/>
  <c r="D124" i="54"/>
  <c r="E124" i="54"/>
  <c r="J125" i="21"/>
  <c r="J117" i="91"/>
  <c r="G116" i="99"/>
  <c r="D117" i="99"/>
  <c r="E117" i="99"/>
  <c r="J116" i="95"/>
  <c r="J118" i="86"/>
  <c r="J120" i="65"/>
  <c r="J125" i="18"/>
  <c r="D117" i="98"/>
  <c r="G116" i="98"/>
  <c r="E117" i="98"/>
  <c r="J113" i="13" l="1"/>
  <c r="F121" i="101"/>
  <c r="B121" i="101"/>
  <c r="H113" i="102"/>
  <c r="I113" i="102"/>
  <c r="H120" i="101"/>
  <c r="I120" i="101"/>
  <c r="B114" i="102"/>
  <c r="F114" i="102"/>
  <c r="G114" i="13"/>
  <c r="D115" i="13"/>
  <c r="J127" i="23"/>
  <c r="D129" i="23"/>
  <c r="G128" i="23"/>
  <c r="E129" i="23"/>
  <c r="J123" i="45"/>
  <c r="J118" i="94"/>
  <c r="F117" i="97"/>
  <c r="D118" i="97" s="1"/>
  <c r="F119" i="96"/>
  <c r="D120" i="96" s="1"/>
  <c r="J117" i="93"/>
  <c r="J119" i="77"/>
  <c r="J125" i="44"/>
  <c r="B129" i="69"/>
  <c r="F129" i="69"/>
  <c r="E120" i="94"/>
  <c r="D120" i="94"/>
  <c r="G119" i="94"/>
  <c r="F123" i="60"/>
  <c r="B123" i="60"/>
  <c r="I119" i="82"/>
  <c r="H119" i="82"/>
  <c r="I118" i="87"/>
  <c r="H118" i="87"/>
  <c r="H123" i="46"/>
  <c r="I123" i="46"/>
  <c r="H128" i="69"/>
  <c r="I128" i="69"/>
  <c r="B118" i="95"/>
  <c r="F118" i="95"/>
  <c r="H119" i="80"/>
  <c r="I119" i="80"/>
  <c r="F119" i="89"/>
  <c r="B119" i="89"/>
  <c r="H122" i="64"/>
  <c r="I122" i="64"/>
  <c r="I129" i="28"/>
  <c r="H129" i="28"/>
  <c r="B129" i="27"/>
  <c r="F129" i="27"/>
  <c r="J119" i="76"/>
  <c r="I127" i="32"/>
  <c r="H127" i="32"/>
  <c r="B119" i="92"/>
  <c r="F119" i="92"/>
  <c r="H120" i="78"/>
  <c r="I120" i="78"/>
  <c r="H125" i="43"/>
  <c r="I125" i="43"/>
  <c r="H118" i="92"/>
  <c r="I118" i="92"/>
  <c r="B122" i="66"/>
  <c r="F122" i="66"/>
  <c r="H123" i="53"/>
  <c r="I123" i="53"/>
  <c r="H125" i="39"/>
  <c r="I125" i="39"/>
  <c r="H118" i="96"/>
  <c r="I118" i="96"/>
  <c r="F122" i="65"/>
  <c r="B122" i="65"/>
  <c r="B123" i="61"/>
  <c r="F123" i="61"/>
  <c r="F121" i="79"/>
  <c r="B121" i="79"/>
  <c r="B121" i="78"/>
  <c r="F121" i="78"/>
  <c r="G124" i="45"/>
  <c r="D125" i="45"/>
  <c r="E125" i="45"/>
  <c r="D127" i="44"/>
  <c r="G126" i="44"/>
  <c r="E127" i="44"/>
  <c r="H116" i="98"/>
  <c r="I116" i="98"/>
  <c r="F127" i="3"/>
  <c r="B127" i="3"/>
  <c r="B117" i="98"/>
  <c r="F117" i="98"/>
  <c r="B127" i="22"/>
  <c r="F127" i="22"/>
  <c r="H119" i="83"/>
  <c r="I119" i="83"/>
  <c r="H121" i="66"/>
  <c r="I121" i="66"/>
  <c r="G123" i="58"/>
  <c r="D124" i="58"/>
  <c r="E124" i="58"/>
  <c r="B119" i="88"/>
  <c r="F119" i="88"/>
  <c r="G120" i="76"/>
  <c r="D121" i="76"/>
  <c r="E121" i="76"/>
  <c r="F122" i="67"/>
  <c r="B122" i="67"/>
  <c r="B120" i="86"/>
  <c r="F120" i="86"/>
  <c r="F119" i="91"/>
  <c r="B119" i="91"/>
  <c r="F124" i="72"/>
  <c r="B124" i="72"/>
  <c r="F119" i="90"/>
  <c r="B119" i="90"/>
  <c r="I128" i="30"/>
  <c r="H128" i="30"/>
  <c r="I126" i="20"/>
  <c r="H126" i="20"/>
  <c r="D121" i="77"/>
  <c r="G120" i="77"/>
  <c r="E121" i="77"/>
  <c r="B129" i="29"/>
  <c r="F129" i="29"/>
  <c r="B117" i="99"/>
  <c r="F117" i="99"/>
  <c r="F124" i="53"/>
  <c r="B124" i="53"/>
  <c r="I121" i="65"/>
  <c r="H121" i="65"/>
  <c r="I120" i="79"/>
  <c r="H120" i="79"/>
  <c r="I127" i="24"/>
  <c r="H127" i="24"/>
  <c r="H127" i="31"/>
  <c r="I127" i="31"/>
  <c r="H116" i="97"/>
  <c r="I116" i="97"/>
  <c r="B120" i="83"/>
  <c r="F120" i="83"/>
  <c r="B128" i="31"/>
  <c r="F128" i="31"/>
  <c r="I126" i="22"/>
  <c r="H126" i="22"/>
  <c r="I121" i="68"/>
  <c r="H121" i="68"/>
  <c r="I126" i="34"/>
  <c r="H126" i="34"/>
  <c r="F126" i="73"/>
  <c r="B126" i="73"/>
  <c r="F127" i="18"/>
  <c r="B127" i="18"/>
  <c r="H118" i="88"/>
  <c r="I118" i="88"/>
  <c r="D127" i="19"/>
  <c r="G126" i="19"/>
  <c r="E127" i="19"/>
  <c r="H121" i="67"/>
  <c r="I121" i="67"/>
  <c r="H119" i="86"/>
  <c r="I119" i="86"/>
  <c r="I118" i="91"/>
  <c r="H118" i="91"/>
  <c r="H123" i="72"/>
  <c r="I123" i="72"/>
  <c r="I118" i="90"/>
  <c r="H118" i="90"/>
  <c r="F129" i="30"/>
  <c r="B129" i="30"/>
  <c r="H118" i="84"/>
  <c r="I118" i="84"/>
  <c r="F127" i="20"/>
  <c r="B127" i="20"/>
  <c r="I119" i="81"/>
  <c r="H119" i="81"/>
  <c r="I128" i="29"/>
  <c r="H128" i="29"/>
  <c r="D119" i="93"/>
  <c r="G118" i="93"/>
  <c r="E119" i="93"/>
  <c r="H122" i="61"/>
  <c r="I122" i="61"/>
  <c r="I128" i="70"/>
  <c r="H128" i="70"/>
  <c r="B122" i="68"/>
  <c r="F122" i="68"/>
  <c r="F123" i="59"/>
  <c r="B123" i="59"/>
  <c r="B127" i="34"/>
  <c r="F127" i="34"/>
  <c r="J125" i="19"/>
  <c r="I125" i="73"/>
  <c r="H125" i="73"/>
  <c r="I123" i="55"/>
  <c r="H123" i="55"/>
  <c r="B123" i="63"/>
  <c r="F123" i="63"/>
  <c r="J122" i="58"/>
  <c r="H126" i="18"/>
  <c r="I126" i="18"/>
  <c r="B121" i="75"/>
  <c r="F121" i="75"/>
  <c r="I125" i="42"/>
  <c r="H125" i="42"/>
  <c r="B119" i="84"/>
  <c r="F119" i="84"/>
  <c r="J121" i="62"/>
  <c r="F120" i="81"/>
  <c r="B120" i="81"/>
  <c r="H126" i="3"/>
  <c r="I126" i="3"/>
  <c r="F126" i="39"/>
  <c r="B126" i="39"/>
  <c r="F130" i="28"/>
  <c r="B130" i="28"/>
  <c r="B128" i="24"/>
  <c r="F128" i="24"/>
  <c r="F124" i="54"/>
  <c r="B124" i="54"/>
  <c r="J124" i="41"/>
  <c r="B129" i="70"/>
  <c r="F129" i="70"/>
  <c r="I122" i="59"/>
  <c r="H122" i="59"/>
  <c r="B124" i="55"/>
  <c r="F124" i="55"/>
  <c r="I122" i="63"/>
  <c r="H122" i="63"/>
  <c r="I123" i="56"/>
  <c r="H123" i="56"/>
  <c r="B127" i="21"/>
  <c r="F127" i="21"/>
  <c r="I120" i="75"/>
  <c r="H120" i="75"/>
  <c r="I126" i="17"/>
  <c r="H126" i="17"/>
  <c r="I119" i="85"/>
  <c r="H119" i="85"/>
  <c r="B126" i="42"/>
  <c r="F126" i="42"/>
  <c r="B128" i="71"/>
  <c r="F128" i="71"/>
  <c r="F124" i="57"/>
  <c r="B124" i="57"/>
  <c r="B126" i="74"/>
  <c r="F126" i="74"/>
  <c r="F126" i="43"/>
  <c r="B126" i="43"/>
  <c r="I117" i="95"/>
  <c r="H117" i="95"/>
  <c r="I128" i="27"/>
  <c r="H128" i="27"/>
  <c r="B128" i="32"/>
  <c r="F128" i="32"/>
  <c r="I116" i="99"/>
  <c r="H116" i="99"/>
  <c r="I123" i="54"/>
  <c r="H123" i="54"/>
  <c r="H122" i="60"/>
  <c r="I122" i="60"/>
  <c r="G125" i="41"/>
  <c r="D126" i="41"/>
  <c r="E126" i="41"/>
  <c r="B120" i="82"/>
  <c r="F120" i="82"/>
  <c r="F119" i="87"/>
  <c r="B119" i="87"/>
  <c r="F124" i="46"/>
  <c r="B124" i="46"/>
  <c r="F120" i="80"/>
  <c r="B120" i="80"/>
  <c r="H118" i="89"/>
  <c r="I118" i="89"/>
  <c r="B124" i="56"/>
  <c r="F124" i="56"/>
  <c r="I126" i="21"/>
  <c r="H126" i="21"/>
  <c r="B123" i="64"/>
  <c r="F123" i="64"/>
  <c r="F127" i="17"/>
  <c r="B127" i="17"/>
  <c r="G122" i="62"/>
  <c r="D123" i="62"/>
  <c r="E123" i="62"/>
  <c r="B120" i="85"/>
  <c r="F120" i="85"/>
  <c r="I127" i="71"/>
  <c r="H127" i="71"/>
  <c r="H123" i="57"/>
  <c r="I123" i="57"/>
  <c r="H125" i="74"/>
  <c r="I125" i="74"/>
  <c r="J120" i="101" l="1"/>
  <c r="J113" i="102"/>
  <c r="E115" i="13"/>
  <c r="B115" i="13"/>
  <c r="F115" i="13"/>
  <c r="I114" i="13"/>
  <c r="H114" i="13"/>
  <c r="D122" i="101"/>
  <c r="G121" i="101"/>
  <c r="E122" i="101"/>
  <c r="D115" i="102"/>
  <c r="B115" i="102" s="1"/>
  <c r="G114" i="102"/>
  <c r="E115" i="102"/>
  <c r="F115" i="102" s="1"/>
  <c r="G117" i="97"/>
  <c r="H117" i="97" s="1"/>
  <c r="E118" i="97"/>
  <c r="F118" i="97" s="1"/>
  <c r="G119" i="96"/>
  <c r="H119" i="96" s="1"/>
  <c r="E120" i="96"/>
  <c r="F120" i="96" s="1"/>
  <c r="I128" i="23"/>
  <c r="H128" i="23"/>
  <c r="F129" i="23"/>
  <c r="B129" i="23"/>
  <c r="J118" i="88"/>
  <c r="J125" i="39"/>
  <c r="J125" i="43"/>
  <c r="J122" i="64"/>
  <c r="J118" i="87"/>
  <c r="J121" i="66"/>
  <c r="J116" i="97"/>
  <c r="J129" i="28"/>
  <c r="J119" i="82"/>
  <c r="J128" i="69"/>
  <c r="J123" i="57"/>
  <c r="J121" i="67"/>
  <c r="J126" i="22"/>
  <c r="J123" i="55"/>
  <c r="J123" i="72"/>
  <c r="J126" i="18"/>
  <c r="J125" i="73"/>
  <c r="J118" i="84"/>
  <c r="J126" i="34"/>
  <c r="J120" i="79"/>
  <c r="J126" i="20"/>
  <c r="J127" i="32"/>
  <c r="J125" i="74"/>
  <c r="J122" i="60"/>
  <c r="J122" i="61"/>
  <c r="J119" i="86"/>
  <c r="J123" i="46"/>
  <c r="J123" i="53"/>
  <c r="J120" i="78"/>
  <c r="G120" i="80"/>
  <c r="D121" i="80"/>
  <c r="E121" i="80"/>
  <c r="G124" i="54"/>
  <c r="D125" i="54"/>
  <c r="E125" i="54"/>
  <c r="J127" i="71"/>
  <c r="D124" i="64"/>
  <c r="G123" i="64"/>
  <c r="E124" i="64"/>
  <c r="J116" i="99"/>
  <c r="G126" i="43"/>
  <c r="D127" i="43"/>
  <c r="E127" i="43"/>
  <c r="J122" i="59"/>
  <c r="D128" i="20"/>
  <c r="G127" i="20"/>
  <c r="E128" i="20"/>
  <c r="I126" i="19"/>
  <c r="H126" i="19"/>
  <c r="G120" i="83"/>
  <c r="D121" i="83"/>
  <c r="E121" i="83"/>
  <c r="H120" i="76"/>
  <c r="I120" i="76"/>
  <c r="J119" i="83"/>
  <c r="J116" i="98"/>
  <c r="D122" i="78"/>
  <c r="G121" i="78"/>
  <c r="E122" i="78"/>
  <c r="J118" i="96"/>
  <c r="J118" i="92"/>
  <c r="B127" i="19"/>
  <c r="F127" i="19"/>
  <c r="D118" i="99"/>
  <c r="G117" i="99"/>
  <c r="E118" i="99"/>
  <c r="G119" i="91"/>
  <c r="D120" i="91"/>
  <c r="E120" i="91"/>
  <c r="J119" i="85"/>
  <c r="J123" i="56"/>
  <c r="J128" i="70"/>
  <c r="J118" i="91"/>
  <c r="D121" i="86"/>
  <c r="G120" i="86"/>
  <c r="E121" i="86"/>
  <c r="G127" i="22"/>
  <c r="D128" i="22"/>
  <c r="E128" i="22"/>
  <c r="G123" i="60"/>
  <c r="D124" i="60"/>
  <c r="E124" i="60"/>
  <c r="F126" i="41"/>
  <c r="B126" i="41"/>
  <c r="G128" i="32"/>
  <c r="D129" i="32"/>
  <c r="E129" i="32"/>
  <c r="D121" i="81"/>
  <c r="G120" i="81"/>
  <c r="E121" i="81"/>
  <c r="B120" i="96"/>
  <c r="J121" i="68"/>
  <c r="J121" i="65"/>
  <c r="G129" i="29"/>
  <c r="D130" i="29"/>
  <c r="E130" i="29"/>
  <c r="J128" i="30"/>
  <c r="H126" i="44"/>
  <c r="I126" i="44"/>
  <c r="D122" i="79"/>
  <c r="G121" i="79"/>
  <c r="E122" i="79"/>
  <c r="I119" i="94"/>
  <c r="H119" i="94"/>
  <c r="D121" i="85"/>
  <c r="G120" i="85"/>
  <c r="E121" i="85"/>
  <c r="D127" i="74"/>
  <c r="G126" i="74"/>
  <c r="E127" i="74"/>
  <c r="G129" i="70"/>
  <c r="D130" i="70"/>
  <c r="E130" i="70"/>
  <c r="D120" i="88"/>
  <c r="G119" i="88"/>
  <c r="E120" i="88"/>
  <c r="H125" i="41"/>
  <c r="I125" i="41"/>
  <c r="J126" i="21"/>
  <c r="D125" i="46"/>
  <c r="G124" i="46"/>
  <c r="E125" i="46"/>
  <c r="G130" i="28"/>
  <c r="D131" i="28"/>
  <c r="E131" i="28"/>
  <c r="G119" i="84"/>
  <c r="D120" i="84"/>
  <c r="E120" i="84"/>
  <c r="G127" i="34"/>
  <c r="D128" i="34"/>
  <c r="E128" i="34"/>
  <c r="B123" i="62"/>
  <c r="F123" i="62"/>
  <c r="D125" i="56"/>
  <c r="G124" i="56"/>
  <c r="E125" i="56"/>
  <c r="J128" i="27"/>
  <c r="G124" i="57"/>
  <c r="D125" i="57"/>
  <c r="E125" i="57"/>
  <c r="J126" i="17"/>
  <c r="J122" i="63"/>
  <c r="G123" i="63"/>
  <c r="D124" i="63"/>
  <c r="E124" i="63"/>
  <c r="J128" i="29"/>
  <c r="D130" i="30"/>
  <c r="G129" i="30"/>
  <c r="E130" i="30"/>
  <c r="J127" i="31"/>
  <c r="F124" i="58"/>
  <c r="B124" i="58"/>
  <c r="D118" i="98"/>
  <c r="G117" i="98"/>
  <c r="E118" i="98"/>
  <c r="B127" i="44"/>
  <c r="F127" i="44"/>
  <c r="D124" i="61"/>
  <c r="G123" i="61"/>
  <c r="E124" i="61"/>
  <c r="G119" i="89"/>
  <c r="D120" i="89"/>
  <c r="E120" i="89"/>
  <c r="B120" i="94"/>
  <c r="F120" i="94"/>
  <c r="D123" i="67"/>
  <c r="G122" i="67"/>
  <c r="E123" i="67"/>
  <c r="H123" i="58"/>
  <c r="I123" i="58"/>
  <c r="D130" i="27"/>
  <c r="G129" i="27"/>
  <c r="E130" i="27"/>
  <c r="J119" i="80"/>
  <c r="I122" i="62"/>
  <c r="H122" i="62"/>
  <c r="G119" i="87"/>
  <c r="D120" i="87"/>
  <c r="E120" i="87"/>
  <c r="G126" i="39"/>
  <c r="D127" i="39"/>
  <c r="E127" i="39"/>
  <c r="G127" i="18"/>
  <c r="D128" i="18"/>
  <c r="E128" i="18"/>
  <c r="D120" i="90"/>
  <c r="G119" i="90"/>
  <c r="E120" i="90"/>
  <c r="J118" i="89"/>
  <c r="D121" i="82"/>
  <c r="G120" i="82"/>
  <c r="E121" i="82"/>
  <c r="J123" i="54"/>
  <c r="J117" i="95"/>
  <c r="J120" i="75"/>
  <c r="G128" i="24"/>
  <c r="D129" i="24"/>
  <c r="E129" i="24"/>
  <c r="J126" i="3"/>
  <c r="J125" i="42"/>
  <c r="G123" i="59"/>
  <c r="D124" i="59"/>
  <c r="E124" i="59"/>
  <c r="H118" i="93"/>
  <c r="I118" i="93"/>
  <c r="J119" i="81"/>
  <c r="J118" i="90"/>
  <c r="D129" i="31"/>
  <c r="G128" i="31"/>
  <c r="E129" i="31"/>
  <c r="H120" i="77"/>
  <c r="I120" i="77"/>
  <c r="F125" i="45"/>
  <c r="B125" i="45"/>
  <c r="G122" i="66"/>
  <c r="D123" i="66"/>
  <c r="E123" i="66"/>
  <c r="D120" i="92"/>
  <c r="G119" i="92"/>
  <c r="E120" i="92"/>
  <c r="G129" i="69"/>
  <c r="D130" i="69"/>
  <c r="E130" i="69"/>
  <c r="G128" i="71"/>
  <c r="D129" i="71"/>
  <c r="E129" i="71"/>
  <c r="G124" i="55"/>
  <c r="D125" i="55"/>
  <c r="E125" i="55"/>
  <c r="G124" i="53"/>
  <c r="D125" i="53"/>
  <c r="E125" i="53"/>
  <c r="D128" i="17"/>
  <c r="G127" i="17"/>
  <c r="E128" i="17"/>
  <c r="D127" i="42"/>
  <c r="G126" i="42"/>
  <c r="E127" i="42"/>
  <c r="D128" i="21"/>
  <c r="G127" i="21"/>
  <c r="E128" i="21"/>
  <c r="D122" i="75"/>
  <c r="G121" i="75"/>
  <c r="E122" i="75"/>
  <c r="D123" i="68"/>
  <c r="G122" i="68"/>
  <c r="E123" i="68"/>
  <c r="B119" i="93"/>
  <c r="F119" i="93"/>
  <c r="G126" i="73"/>
  <c r="D127" i="73"/>
  <c r="E127" i="73"/>
  <c r="J127" i="24"/>
  <c r="B118" i="97"/>
  <c r="F121" i="77"/>
  <c r="B121" i="77"/>
  <c r="G124" i="72"/>
  <c r="D125" i="72"/>
  <c r="E125" i="72"/>
  <c r="B121" i="76"/>
  <c r="F121" i="76"/>
  <c r="G127" i="3"/>
  <c r="D128" i="3"/>
  <c r="E128" i="3"/>
  <c r="I124" i="45"/>
  <c r="H124" i="45"/>
  <c r="G122" i="65"/>
  <c r="D123" i="65"/>
  <c r="E123" i="65"/>
  <c r="E119" i="95"/>
  <c r="D119" i="95"/>
  <c r="G118" i="95"/>
  <c r="H121" i="101" l="1"/>
  <c r="I121" i="101"/>
  <c r="J121" i="101" s="1"/>
  <c r="F122" i="101"/>
  <c r="B122" i="101"/>
  <c r="J114" i="13"/>
  <c r="G115" i="102"/>
  <c r="D116" i="102"/>
  <c r="B116" i="102" s="1"/>
  <c r="E116" i="102"/>
  <c r="G115" i="13"/>
  <c r="D116" i="13"/>
  <c r="H114" i="102"/>
  <c r="I114" i="102"/>
  <c r="I119" i="96"/>
  <c r="J119" i="96" s="1"/>
  <c r="I117" i="97"/>
  <c r="J117" i="97" s="1"/>
  <c r="G129" i="23"/>
  <c r="D130" i="23"/>
  <c r="E130" i="23"/>
  <c r="J128" i="23"/>
  <c r="J119" i="94"/>
  <c r="J126" i="44"/>
  <c r="J120" i="76"/>
  <c r="J126" i="19"/>
  <c r="J125" i="41"/>
  <c r="J123" i="58"/>
  <c r="H122" i="65"/>
  <c r="I122" i="65"/>
  <c r="B127" i="42"/>
  <c r="F127" i="42"/>
  <c r="B125" i="55"/>
  <c r="F125" i="55"/>
  <c r="J120" i="77"/>
  <c r="H128" i="24"/>
  <c r="I128" i="24"/>
  <c r="I126" i="39"/>
  <c r="H126" i="39"/>
  <c r="I129" i="27"/>
  <c r="H129" i="27"/>
  <c r="H129" i="30"/>
  <c r="I129" i="30"/>
  <c r="B131" i="28"/>
  <c r="F131" i="28"/>
  <c r="B127" i="74"/>
  <c r="F127" i="74"/>
  <c r="B130" i="29"/>
  <c r="F130" i="29"/>
  <c r="F121" i="81"/>
  <c r="B121" i="81"/>
  <c r="H123" i="60"/>
  <c r="I123" i="60"/>
  <c r="H121" i="78"/>
  <c r="I121" i="78"/>
  <c r="F124" i="64"/>
  <c r="B124" i="64"/>
  <c r="H124" i="55"/>
  <c r="I124" i="55"/>
  <c r="F125" i="57"/>
  <c r="B125" i="57"/>
  <c r="B124" i="59"/>
  <c r="F124" i="59"/>
  <c r="B120" i="90"/>
  <c r="F120" i="90"/>
  <c r="B120" i="87"/>
  <c r="F120" i="87"/>
  <c r="F120" i="89"/>
  <c r="B120" i="89"/>
  <c r="H117" i="98"/>
  <c r="I117" i="98"/>
  <c r="I124" i="57"/>
  <c r="H124" i="57"/>
  <c r="B128" i="34"/>
  <c r="F128" i="34"/>
  <c r="F120" i="88"/>
  <c r="B120" i="88"/>
  <c r="H120" i="85"/>
  <c r="I120" i="85"/>
  <c r="I121" i="79"/>
  <c r="H121" i="79"/>
  <c r="F129" i="32"/>
  <c r="B129" i="32"/>
  <c r="F128" i="22"/>
  <c r="B128" i="22"/>
  <c r="B118" i="99"/>
  <c r="F118" i="99"/>
  <c r="H120" i="83"/>
  <c r="I120" i="83"/>
  <c r="F125" i="72"/>
  <c r="B125" i="72"/>
  <c r="H121" i="75"/>
  <c r="I121" i="75"/>
  <c r="F130" i="30"/>
  <c r="B130" i="30"/>
  <c r="I124" i="72"/>
  <c r="H124" i="72"/>
  <c r="H127" i="17"/>
  <c r="I127" i="17"/>
  <c r="F129" i="71"/>
  <c r="B129" i="71"/>
  <c r="H128" i="31"/>
  <c r="I128" i="31"/>
  <c r="H123" i="59"/>
  <c r="I123" i="59"/>
  <c r="I119" i="87"/>
  <c r="H119" i="87"/>
  <c r="I119" i="89"/>
  <c r="H119" i="89"/>
  <c r="F118" i="98"/>
  <c r="B118" i="98"/>
  <c r="H127" i="34"/>
  <c r="I127" i="34"/>
  <c r="I124" i="46"/>
  <c r="H124" i="46"/>
  <c r="F121" i="85"/>
  <c r="B121" i="85"/>
  <c r="F122" i="79"/>
  <c r="B122" i="79"/>
  <c r="I128" i="32"/>
  <c r="H128" i="32"/>
  <c r="H127" i="22"/>
  <c r="I127" i="22"/>
  <c r="G127" i="19"/>
  <c r="D128" i="19"/>
  <c r="E128" i="19"/>
  <c r="F127" i="43"/>
  <c r="B127" i="43"/>
  <c r="F125" i="54"/>
  <c r="B125" i="54"/>
  <c r="I119" i="92"/>
  <c r="H119" i="92"/>
  <c r="H119" i="90"/>
  <c r="I119" i="90"/>
  <c r="B130" i="27"/>
  <c r="F130" i="27"/>
  <c r="B122" i="75"/>
  <c r="F122" i="75"/>
  <c r="H118" i="95"/>
  <c r="I118" i="95"/>
  <c r="D120" i="93"/>
  <c r="B120" i="93" s="1"/>
  <c r="G119" i="93"/>
  <c r="E120" i="93"/>
  <c r="B119" i="95"/>
  <c r="F119" i="95"/>
  <c r="F128" i="3"/>
  <c r="B128" i="3"/>
  <c r="H127" i="21"/>
  <c r="I127" i="21"/>
  <c r="I128" i="71"/>
  <c r="H128" i="71"/>
  <c r="B123" i="66"/>
  <c r="F123" i="66"/>
  <c r="F129" i="31"/>
  <c r="B129" i="31"/>
  <c r="B128" i="18"/>
  <c r="F128" i="18"/>
  <c r="F124" i="63"/>
  <c r="B124" i="63"/>
  <c r="F125" i="46"/>
  <c r="B125" i="46"/>
  <c r="B130" i="70"/>
  <c r="F130" i="70"/>
  <c r="G120" i="96"/>
  <c r="D121" i="96"/>
  <c r="E121" i="96"/>
  <c r="H126" i="43"/>
  <c r="I126" i="43"/>
  <c r="I124" i="54"/>
  <c r="H124" i="54"/>
  <c r="I129" i="29"/>
  <c r="H129" i="29"/>
  <c r="F121" i="83"/>
  <c r="B121" i="83"/>
  <c r="J124" i="45"/>
  <c r="G121" i="77"/>
  <c r="D122" i="77"/>
  <c r="E122" i="77"/>
  <c r="I127" i="3"/>
  <c r="H127" i="3"/>
  <c r="G118" i="97"/>
  <c r="D119" i="97"/>
  <c r="E119" i="97"/>
  <c r="F128" i="21"/>
  <c r="B128" i="21"/>
  <c r="F125" i="53"/>
  <c r="B125" i="53"/>
  <c r="I122" i="66"/>
  <c r="H122" i="66"/>
  <c r="H120" i="82"/>
  <c r="I120" i="82"/>
  <c r="H127" i="18"/>
  <c r="I127" i="18"/>
  <c r="J122" i="62"/>
  <c r="H122" i="67"/>
  <c r="I122" i="67"/>
  <c r="H123" i="61"/>
  <c r="I123" i="61"/>
  <c r="G124" i="58"/>
  <c r="D125" i="58"/>
  <c r="E125" i="58"/>
  <c r="H123" i="63"/>
  <c r="I123" i="63"/>
  <c r="I124" i="56"/>
  <c r="H124" i="56"/>
  <c r="B120" i="84"/>
  <c r="F120" i="84"/>
  <c r="H129" i="70"/>
  <c r="I129" i="70"/>
  <c r="G126" i="41"/>
  <c r="D127" i="41"/>
  <c r="E127" i="41"/>
  <c r="I120" i="86"/>
  <c r="H120" i="86"/>
  <c r="F127" i="73"/>
  <c r="B127" i="73"/>
  <c r="I130" i="28"/>
  <c r="H130" i="28"/>
  <c r="H117" i="99"/>
  <c r="I117" i="99"/>
  <c r="H126" i="73"/>
  <c r="I126" i="73"/>
  <c r="F128" i="17"/>
  <c r="B128" i="17"/>
  <c r="H124" i="53"/>
  <c r="I124" i="53"/>
  <c r="B130" i="69"/>
  <c r="F130" i="69"/>
  <c r="F121" i="82"/>
  <c r="B121" i="82"/>
  <c r="B123" i="67"/>
  <c r="F123" i="67"/>
  <c r="F124" i="61"/>
  <c r="B124" i="61"/>
  <c r="B125" i="56"/>
  <c r="F125" i="56"/>
  <c r="H119" i="84"/>
  <c r="I119" i="84"/>
  <c r="F121" i="86"/>
  <c r="B121" i="86"/>
  <c r="F120" i="91"/>
  <c r="B120" i="91"/>
  <c r="I127" i="20"/>
  <c r="H127" i="20"/>
  <c r="F121" i="80"/>
  <c r="B121" i="80"/>
  <c r="H119" i="88"/>
  <c r="I119" i="88"/>
  <c r="F122" i="78"/>
  <c r="B122" i="78"/>
  <c r="B120" i="92"/>
  <c r="F120" i="92"/>
  <c r="G121" i="76"/>
  <c r="D122" i="76"/>
  <c r="E122" i="76"/>
  <c r="I122" i="68"/>
  <c r="H122" i="68"/>
  <c r="F123" i="65"/>
  <c r="B123" i="65"/>
  <c r="F123" i="68"/>
  <c r="B123" i="68"/>
  <c r="H126" i="42"/>
  <c r="I126" i="42"/>
  <c r="H129" i="69"/>
  <c r="I129" i="69"/>
  <c r="D126" i="45"/>
  <c r="G125" i="45"/>
  <c r="E126" i="45"/>
  <c r="J118" i="93"/>
  <c r="B129" i="24"/>
  <c r="F129" i="24"/>
  <c r="B127" i="39"/>
  <c r="F127" i="39"/>
  <c r="D121" i="94"/>
  <c r="B121" i="94" s="1"/>
  <c r="G120" i="94"/>
  <c r="E121" i="94"/>
  <c r="D128" i="44"/>
  <c r="G127" i="44"/>
  <c r="E128" i="44"/>
  <c r="G123" i="62"/>
  <c r="D124" i="62"/>
  <c r="E124" i="62"/>
  <c r="H126" i="74"/>
  <c r="I126" i="74"/>
  <c r="H120" i="81"/>
  <c r="I120" i="81"/>
  <c r="B124" i="60"/>
  <c r="F124" i="60"/>
  <c r="I119" i="91"/>
  <c r="H119" i="91"/>
  <c r="F128" i="20"/>
  <c r="B128" i="20"/>
  <c r="H123" i="64"/>
  <c r="I123" i="64"/>
  <c r="I120" i="80"/>
  <c r="H120" i="80"/>
  <c r="J114" i="102" l="1"/>
  <c r="F116" i="102"/>
  <c r="H115" i="102"/>
  <c r="I115" i="102"/>
  <c r="D123" i="101"/>
  <c r="G122" i="101"/>
  <c r="E123" i="101"/>
  <c r="E116" i="13"/>
  <c r="F116" i="13" s="1"/>
  <c r="B116" i="13"/>
  <c r="H115" i="13"/>
  <c r="I115" i="13"/>
  <c r="F130" i="23"/>
  <c r="B130" i="23"/>
  <c r="H129" i="23"/>
  <c r="I129" i="23"/>
  <c r="J121" i="75"/>
  <c r="J123" i="60"/>
  <c r="J127" i="34"/>
  <c r="J123" i="59"/>
  <c r="J120" i="83"/>
  <c r="J129" i="30"/>
  <c r="J127" i="21"/>
  <c r="J124" i="46"/>
  <c r="J119" i="87"/>
  <c r="J127" i="20"/>
  <c r="J120" i="86"/>
  <c r="J122" i="65"/>
  <c r="J122" i="68"/>
  <c r="J119" i="88"/>
  <c r="J123" i="63"/>
  <c r="J127" i="3"/>
  <c r="J129" i="29"/>
  <c r="J119" i="92"/>
  <c r="J123" i="64"/>
  <c r="J120" i="81"/>
  <c r="J130" i="28"/>
  <c r="J129" i="70"/>
  <c r="J127" i="18"/>
  <c r="J124" i="54"/>
  <c r="J126" i="43"/>
  <c r="J120" i="82"/>
  <c r="J128" i="31"/>
  <c r="J120" i="85"/>
  <c r="J117" i="98"/>
  <c r="J121" i="78"/>
  <c r="I127" i="44"/>
  <c r="H127" i="44"/>
  <c r="B122" i="77"/>
  <c r="F122" i="77"/>
  <c r="G121" i="80"/>
  <c r="D122" i="80"/>
  <c r="E122" i="80"/>
  <c r="G123" i="65"/>
  <c r="D124" i="65"/>
  <c r="E124" i="65"/>
  <c r="G121" i="82"/>
  <c r="D122" i="82"/>
  <c r="E122" i="82"/>
  <c r="G121" i="83"/>
  <c r="D122" i="83"/>
  <c r="E122" i="83"/>
  <c r="I123" i="62"/>
  <c r="H123" i="62"/>
  <c r="J120" i="80"/>
  <c r="G129" i="24"/>
  <c r="D130" i="24"/>
  <c r="E130" i="24"/>
  <c r="J126" i="42"/>
  <c r="D122" i="86"/>
  <c r="G121" i="86"/>
  <c r="E122" i="86"/>
  <c r="J124" i="53"/>
  <c r="H126" i="41"/>
  <c r="I126" i="41"/>
  <c r="G125" i="53"/>
  <c r="D126" i="53"/>
  <c r="E126" i="53"/>
  <c r="G129" i="31"/>
  <c r="D130" i="31"/>
  <c r="E130" i="31"/>
  <c r="G128" i="3"/>
  <c r="D129" i="3"/>
  <c r="E129" i="3"/>
  <c r="G122" i="75"/>
  <c r="D123" i="75"/>
  <c r="E123" i="75"/>
  <c r="G125" i="72"/>
  <c r="D126" i="72"/>
  <c r="E126" i="72"/>
  <c r="G129" i="32"/>
  <c r="D130" i="32"/>
  <c r="E130" i="32"/>
  <c r="G121" i="81"/>
  <c r="D122" i="81"/>
  <c r="E122" i="81"/>
  <c r="F122" i="76"/>
  <c r="B122" i="76"/>
  <c r="D124" i="66"/>
  <c r="G123" i="66"/>
  <c r="E124" i="66"/>
  <c r="D120" i="95"/>
  <c r="B120" i="95" s="1"/>
  <c r="G119" i="95"/>
  <c r="E120" i="95"/>
  <c r="G130" i="29"/>
  <c r="D131" i="29"/>
  <c r="E131" i="29"/>
  <c r="G123" i="67"/>
  <c r="D124" i="67"/>
  <c r="E124" i="67"/>
  <c r="F125" i="58"/>
  <c r="B125" i="58"/>
  <c r="D129" i="21"/>
  <c r="G128" i="21"/>
  <c r="E129" i="21"/>
  <c r="I121" i="77"/>
  <c r="H121" i="77"/>
  <c r="D126" i="46"/>
  <c r="G125" i="46"/>
  <c r="E126" i="46"/>
  <c r="J124" i="72"/>
  <c r="J121" i="79"/>
  <c r="D126" i="55"/>
  <c r="G125" i="55"/>
  <c r="E126" i="55"/>
  <c r="J126" i="74"/>
  <c r="F121" i="94"/>
  <c r="G123" i="68"/>
  <c r="D124" i="68"/>
  <c r="E124" i="68"/>
  <c r="G120" i="92"/>
  <c r="D121" i="92"/>
  <c r="E121" i="92"/>
  <c r="G128" i="17"/>
  <c r="D129" i="17"/>
  <c r="E129" i="17"/>
  <c r="D128" i="73"/>
  <c r="G127" i="73"/>
  <c r="E128" i="73"/>
  <c r="G120" i="84"/>
  <c r="D121" i="84"/>
  <c r="E121" i="84"/>
  <c r="I124" i="58"/>
  <c r="H124" i="58"/>
  <c r="F120" i="93"/>
  <c r="D128" i="43"/>
  <c r="G127" i="43"/>
  <c r="E128" i="43"/>
  <c r="D119" i="99"/>
  <c r="G118" i="99"/>
  <c r="E119" i="99"/>
  <c r="D125" i="59"/>
  <c r="G124" i="59"/>
  <c r="E125" i="59"/>
  <c r="G125" i="54"/>
  <c r="D126" i="54"/>
  <c r="E126" i="54"/>
  <c r="D121" i="90"/>
  <c r="G120" i="90"/>
  <c r="E121" i="90"/>
  <c r="B128" i="44"/>
  <c r="F128" i="44"/>
  <c r="H121" i="76"/>
  <c r="I121" i="76"/>
  <c r="D131" i="27"/>
  <c r="G130" i="27"/>
  <c r="E131" i="27"/>
  <c r="J128" i="32"/>
  <c r="J124" i="57"/>
  <c r="D125" i="64"/>
  <c r="G124" i="64"/>
  <c r="E125" i="64"/>
  <c r="D129" i="20"/>
  <c r="G128" i="20"/>
  <c r="E129" i="20"/>
  <c r="I120" i="94"/>
  <c r="H120" i="94"/>
  <c r="H125" i="45"/>
  <c r="I125" i="45"/>
  <c r="J119" i="84"/>
  <c r="J126" i="73"/>
  <c r="J123" i="61"/>
  <c r="F119" i="97"/>
  <c r="B119" i="97"/>
  <c r="D125" i="63"/>
  <c r="G124" i="63"/>
  <c r="E125" i="63"/>
  <c r="J128" i="71"/>
  <c r="I119" i="93"/>
  <c r="H119" i="93"/>
  <c r="J119" i="90"/>
  <c r="D123" i="79"/>
  <c r="G122" i="79"/>
  <c r="E123" i="79"/>
  <c r="D119" i="98"/>
  <c r="G118" i="98"/>
  <c r="E119" i="98"/>
  <c r="G130" i="30"/>
  <c r="D131" i="30"/>
  <c r="E131" i="30"/>
  <c r="J129" i="27"/>
  <c r="G127" i="42"/>
  <c r="D128" i="42"/>
  <c r="E128" i="42"/>
  <c r="G124" i="61"/>
  <c r="D125" i="61"/>
  <c r="E125" i="61"/>
  <c r="B121" i="96"/>
  <c r="F121" i="96"/>
  <c r="D129" i="18"/>
  <c r="G128" i="18"/>
  <c r="E129" i="18"/>
  <c r="F128" i="19"/>
  <c r="B128" i="19"/>
  <c r="G127" i="74"/>
  <c r="D128" i="74"/>
  <c r="E128" i="74"/>
  <c r="J119" i="91"/>
  <c r="F124" i="62"/>
  <c r="B124" i="62"/>
  <c r="G127" i="39"/>
  <c r="D128" i="39"/>
  <c r="E128" i="39"/>
  <c r="J129" i="69"/>
  <c r="D123" i="78"/>
  <c r="G122" i="78"/>
  <c r="E123" i="78"/>
  <c r="D121" i="91"/>
  <c r="G120" i="91"/>
  <c r="E121" i="91"/>
  <c r="D126" i="56"/>
  <c r="G125" i="56"/>
  <c r="E126" i="56"/>
  <c r="D131" i="69"/>
  <c r="G130" i="69"/>
  <c r="E131" i="69"/>
  <c r="J117" i="99"/>
  <c r="J124" i="56"/>
  <c r="J122" i="67"/>
  <c r="J122" i="66"/>
  <c r="I120" i="96"/>
  <c r="H120" i="96"/>
  <c r="J118" i="95"/>
  <c r="I127" i="19"/>
  <c r="H127" i="19"/>
  <c r="D122" i="85"/>
  <c r="G121" i="85"/>
  <c r="E122" i="85"/>
  <c r="J119" i="89"/>
  <c r="D130" i="71"/>
  <c r="G129" i="71"/>
  <c r="E130" i="71"/>
  <c r="D129" i="22"/>
  <c r="G128" i="22"/>
  <c r="E129" i="22"/>
  <c r="G120" i="88"/>
  <c r="D121" i="88"/>
  <c r="E121" i="88"/>
  <c r="G120" i="89"/>
  <c r="D121" i="89"/>
  <c r="E121" i="89"/>
  <c r="G125" i="57"/>
  <c r="D126" i="57"/>
  <c r="E126" i="57"/>
  <c r="J126" i="39"/>
  <c r="B126" i="45"/>
  <c r="F126" i="45"/>
  <c r="H118" i="97"/>
  <c r="I118" i="97"/>
  <c r="D125" i="60"/>
  <c r="G124" i="60"/>
  <c r="E125" i="60"/>
  <c r="B127" i="41"/>
  <c r="F127" i="41"/>
  <c r="G130" i="70"/>
  <c r="D131" i="70"/>
  <c r="E131" i="70"/>
  <c r="J127" i="22"/>
  <c r="J127" i="17"/>
  <c r="G128" i="34"/>
  <c r="D129" i="34"/>
  <c r="E129" i="34"/>
  <c r="D121" i="87"/>
  <c r="G120" i="87"/>
  <c r="E121" i="87"/>
  <c r="J124" i="55"/>
  <c r="D132" i="28"/>
  <c r="G131" i="28"/>
  <c r="E132" i="28"/>
  <c r="J128" i="24"/>
  <c r="J115" i="13" l="1"/>
  <c r="J115" i="102"/>
  <c r="I122" i="101"/>
  <c r="H122" i="101"/>
  <c r="B123" i="101"/>
  <c r="F123" i="101"/>
  <c r="D117" i="13"/>
  <c r="G116" i="13"/>
  <c r="G116" i="102"/>
  <c r="D117" i="102"/>
  <c r="E117" i="102"/>
  <c r="J129" i="23"/>
  <c r="G130" i="23"/>
  <c r="D131" i="23"/>
  <c r="E131" i="23"/>
  <c r="J120" i="94"/>
  <c r="J127" i="19"/>
  <c r="G127" i="41"/>
  <c r="D128" i="41"/>
  <c r="E128" i="41"/>
  <c r="F131" i="69"/>
  <c r="B131" i="69"/>
  <c r="F129" i="18"/>
  <c r="B129" i="18"/>
  <c r="H131" i="28"/>
  <c r="I131" i="28"/>
  <c r="H128" i="34"/>
  <c r="I128" i="34"/>
  <c r="I120" i="88"/>
  <c r="H120" i="88"/>
  <c r="H125" i="56"/>
  <c r="I125" i="56"/>
  <c r="B128" i="74"/>
  <c r="F128" i="74"/>
  <c r="H127" i="42"/>
  <c r="I127" i="42"/>
  <c r="F119" i="98"/>
  <c r="B119" i="98"/>
  <c r="J125" i="45"/>
  <c r="I124" i="64"/>
  <c r="H124" i="64"/>
  <c r="H125" i="54"/>
  <c r="I125" i="54"/>
  <c r="I118" i="99"/>
  <c r="H118" i="99"/>
  <c r="H128" i="17"/>
  <c r="I128" i="17"/>
  <c r="B126" i="46"/>
  <c r="F126" i="46"/>
  <c r="I121" i="81"/>
  <c r="H121" i="81"/>
  <c r="B123" i="75"/>
  <c r="F123" i="75"/>
  <c r="F122" i="86"/>
  <c r="B122" i="86"/>
  <c r="H123" i="65"/>
  <c r="I123" i="65"/>
  <c r="B132" i="28"/>
  <c r="F132" i="28"/>
  <c r="H124" i="60"/>
  <c r="I124" i="60"/>
  <c r="F126" i="56"/>
  <c r="B126" i="56"/>
  <c r="I124" i="63"/>
  <c r="H124" i="63"/>
  <c r="B121" i="84"/>
  <c r="F121" i="84"/>
  <c r="F125" i="60"/>
  <c r="B125" i="60"/>
  <c r="H125" i="57"/>
  <c r="I125" i="57"/>
  <c r="I128" i="22"/>
  <c r="H128" i="22"/>
  <c r="B122" i="85"/>
  <c r="F122" i="85"/>
  <c r="B128" i="39"/>
  <c r="F128" i="39"/>
  <c r="I122" i="79"/>
  <c r="H122" i="79"/>
  <c r="F125" i="63"/>
  <c r="B125" i="63"/>
  <c r="I120" i="84"/>
  <c r="H120" i="84"/>
  <c r="F121" i="92"/>
  <c r="B121" i="92"/>
  <c r="I125" i="55"/>
  <c r="H125" i="55"/>
  <c r="J121" i="77"/>
  <c r="I123" i="67"/>
  <c r="H123" i="67"/>
  <c r="I123" i="66"/>
  <c r="H123" i="66"/>
  <c r="B130" i="32"/>
  <c r="F130" i="32"/>
  <c r="I125" i="53"/>
  <c r="H125" i="53"/>
  <c r="I121" i="83"/>
  <c r="H121" i="83"/>
  <c r="B122" i="80"/>
  <c r="F122" i="80"/>
  <c r="F125" i="64"/>
  <c r="B125" i="64"/>
  <c r="B119" i="99"/>
  <c r="F119" i="99"/>
  <c r="B124" i="67"/>
  <c r="F124" i="67"/>
  <c r="I122" i="75"/>
  <c r="H122" i="75"/>
  <c r="F126" i="53"/>
  <c r="B126" i="53"/>
  <c r="B122" i="83"/>
  <c r="F122" i="83"/>
  <c r="J118" i="97"/>
  <c r="F129" i="22"/>
  <c r="B129" i="22"/>
  <c r="H120" i="91"/>
  <c r="I120" i="91"/>
  <c r="I127" i="39"/>
  <c r="H127" i="39"/>
  <c r="G128" i="19"/>
  <c r="D129" i="19"/>
  <c r="E129" i="19"/>
  <c r="B123" i="79"/>
  <c r="F123" i="79"/>
  <c r="H127" i="43"/>
  <c r="I127" i="43"/>
  <c r="H120" i="92"/>
  <c r="I120" i="92"/>
  <c r="F126" i="55"/>
  <c r="B126" i="55"/>
  <c r="B124" i="66"/>
  <c r="F124" i="66"/>
  <c r="I129" i="32"/>
  <c r="H129" i="32"/>
  <c r="B129" i="3"/>
  <c r="F129" i="3"/>
  <c r="J126" i="41"/>
  <c r="F130" i="24"/>
  <c r="B130" i="24"/>
  <c r="I121" i="80"/>
  <c r="H121" i="80"/>
  <c r="F126" i="57"/>
  <c r="B126" i="57"/>
  <c r="H127" i="74"/>
  <c r="I127" i="74"/>
  <c r="B125" i="61"/>
  <c r="F125" i="61"/>
  <c r="F131" i="30"/>
  <c r="B131" i="30"/>
  <c r="G119" i="97"/>
  <c r="D120" i="97"/>
  <c r="E120" i="97"/>
  <c r="H120" i="90"/>
  <c r="I120" i="90"/>
  <c r="B128" i="43"/>
  <c r="F128" i="43"/>
  <c r="H127" i="73"/>
  <c r="I127" i="73"/>
  <c r="I128" i="21"/>
  <c r="H128" i="21"/>
  <c r="F131" i="29"/>
  <c r="B131" i="29"/>
  <c r="I128" i="3"/>
  <c r="H128" i="3"/>
  <c r="H129" i="24"/>
  <c r="I129" i="24"/>
  <c r="F122" i="82"/>
  <c r="B122" i="82"/>
  <c r="G122" i="77"/>
  <c r="D123" i="77"/>
  <c r="E123" i="77"/>
  <c r="I121" i="85"/>
  <c r="H121" i="85"/>
  <c r="G128" i="44"/>
  <c r="D129" i="44"/>
  <c r="E129" i="44"/>
  <c r="H120" i="87"/>
  <c r="I120" i="87"/>
  <c r="F131" i="70"/>
  <c r="B131" i="70"/>
  <c r="B121" i="89"/>
  <c r="F121" i="89"/>
  <c r="B121" i="91"/>
  <c r="F121" i="91"/>
  <c r="F121" i="87"/>
  <c r="B121" i="87"/>
  <c r="I130" i="70"/>
  <c r="H130" i="70"/>
  <c r="D127" i="45"/>
  <c r="G126" i="45"/>
  <c r="E127" i="45"/>
  <c r="H120" i="89"/>
  <c r="I120" i="89"/>
  <c r="H129" i="71"/>
  <c r="I129" i="71"/>
  <c r="H130" i="69"/>
  <c r="I130" i="69"/>
  <c r="D125" i="62"/>
  <c r="G124" i="62"/>
  <c r="E125" i="62"/>
  <c r="H128" i="18"/>
  <c r="I128" i="18"/>
  <c r="H124" i="61"/>
  <c r="I124" i="61"/>
  <c r="H130" i="30"/>
  <c r="I130" i="30"/>
  <c r="J119" i="93"/>
  <c r="H128" i="20"/>
  <c r="I128" i="20"/>
  <c r="H130" i="27"/>
  <c r="I130" i="27"/>
  <c r="B121" i="90"/>
  <c r="F121" i="90"/>
  <c r="I124" i="59"/>
  <c r="H124" i="59"/>
  <c r="G120" i="93"/>
  <c r="D121" i="93"/>
  <c r="E121" i="93"/>
  <c r="B128" i="73"/>
  <c r="F128" i="73"/>
  <c r="B124" i="68"/>
  <c r="F124" i="68"/>
  <c r="B129" i="21"/>
  <c r="F129" i="21"/>
  <c r="H130" i="29"/>
  <c r="I130" i="29"/>
  <c r="D123" i="76"/>
  <c r="G122" i="76"/>
  <c r="E123" i="76"/>
  <c r="F126" i="72"/>
  <c r="B126" i="72"/>
  <c r="I121" i="82"/>
  <c r="H121" i="82"/>
  <c r="F120" i="95"/>
  <c r="H125" i="72"/>
  <c r="I125" i="72"/>
  <c r="B130" i="31"/>
  <c r="F130" i="31"/>
  <c r="F130" i="71"/>
  <c r="B130" i="71"/>
  <c r="H122" i="78"/>
  <c r="I122" i="78"/>
  <c r="B129" i="20"/>
  <c r="F129" i="20"/>
  <c r="B131" i="27"/>
  <c r="F131" i="27"/>
  <c r="F125" i="59"/>
  <c r="B125" i="59"/>
  <c r="I123" i="68"/>
  <c r="H123" i="68"/>
  <c r="F129" i="34"/>
  <c r="B129" i="34"/>
  <c r="B121" i="88"/>
  <c r="F121" i="88"/>
  <c r="J120" i="96"/>
  <c r="F123" i="78"/>
  <c r="B123" i="78"/>
  <c r="D122" i="96"/>
  <c r="G121" i="96"/>
  <c r="E122" i="96"/>
  <c r="F128" i="42"/>
  <c r="B128" i="42"/>
  <c r="H118" i="98"/>
  <c r="I118" i="98"/>
  <c r="J121" i="76"/>
  <c r="B126" i="54"/>
  <c r="F126" i="54"/>
  <c r="J124" i="58"/>
  <c r="B129" i="17"/>
  <c r="F129" i="17"/>
  <c r="G121" i="94"/>
  <c r="D122" i="94"/>
  <c r="E122" i="94"/>
  <c r="H125" i="46"/>
  <c r="I125" i="46"/>
  <c r="D126" i="58"/>
  <c r="G125" i="58"/>
  <c r="E126" i="58"/>
  <c r="H119" i="95"/>
  <c r="I119" i="95"/>
  <c r="B122" i="81"/>
  <c r="F122" i="81"/>
  <c r="I129" i="31"/>
  <c r="H129" i="31"/>
  <c r="H121" i="86"/>
  <c r="I121" i="86"/>
  <c r="J123" i="62"/>
  <c r="B124" i="65"/>
  <c r="F124" i="65"/>
  <c r="J127" i="44"/>
  <c r="F117" i="102" l="1"/>
  <c r="B117" i="102"/>
  <c r="E117" i="13"/>
  <c r="F117" i="13" s="1"/>
  <c r="B117" i="13"/>
  <c r="I116" i="13"/>
  <c r="H116" i="13"/>
  <c r="D124" i="101"/>
  <c r="G123" i="101"/>
  <c r="E124" i="101"/>
  <c r="H116" i="102"/>
  <c r="I116" i="102"/>
  <c r="J116" i="102" s="1"/>
  <c r="J122" i="101"/>
  <c r="J125" i="56"/>
  <c r="B131" i="23"/>
  <c r="F131" i="23"/>
  <c r="I130" i="23"/>
  <c r="H130" i="23"/>
  <c r="J127" i="42"/>
  <c r="J128" i="34"/>
  <c r="J118" i="98"/>
  <c r="J120" i="92"/>
  <c r="J129" i="71"/>
  <c r="J120" i="91"/>
  <c r="J130" i="30"/>
  <c r="J127" i="43"/>
  <c r="J125" i="54"/>
  <c r="J121" i="85"/>
  <c r="J121" i="80"/>
  <c r="J127" i="39"/>
  <c r="J125" i="55"/>
  <c r="J122" i="79"/>
  <c r="J129" i="31"/>
  <c r="J125" i="46"/>
  <c r="J130" i="27"/>
  <c r="J130" i="70"/>
  <c r="J128" i="3"/>
  <c r="J124" i="63"/>
  <c r="J124" i="64"/>
  <c r="J122" i="78"/>
  <c r="J130" i="29"/>
  <c r="J128" i="18"/>
  <c r="J120" i="87"/>
  <c r="J120" i="90"/>
  <c r="J128" i="17"/>
  <c r="J121" i="82"/>
  <c r="J120" i="84"/>
  <c r="J124" i="60"/>
  <c r="J119" i="95"/>
  <c r="J121" i="86"/>
  <c r="J129" i="24"/>
  <c r="J127" i="73"/>
  <c r="D121" i="95"/>
  <c r="G120" i="95"/>
  <c r="E121" i="95"/>
  <c r="F123" i="77"/>
  <c r="B123" i="77"/>
  <c r="D131" i="24"/>
  <c r="G130" i="24"/>
  <c r="E131" i="24"/>
  <c r="D126" i="59"/>
  <c r="G125" i="59"/>
  <c r="E126" i="59"/>
  <c r="B126" i="58"/>
  <c r="F126" i="58"/>
  <c r="D130" i="20"/>
  <c r="G129" i="20"/>
  <c r="E130" i="20"/>
  <c r="J125" i="72"/>
  <c r="I122" i="76"/>
  <c r="H122" i="76"/>
  <c r="D129" i="73"/>
  <c r="G128" i="73"/>
  <c r="E129" i="73"/>
  <c r="J124" i="61"/>
  <c r="D129" i="43"/>
  <c r="G128" i="43"/>
  <c r="E129" i="43"/>
  <c r="D132" i="30"/>
  <c r="G131" i="30"/>
  <c r="E132" i="30"/>
  <c r="G124" i="66"/>
  <c r="D125" i="66"/>
  <c r="E125" i="66"/>
  <c r="D131" i="32"/>
  <c r="G130" i="32"/>
  <c r="E131" i="32"/>
  <c r="J123" i="65"/>
  <c r="G126" i="46"/>
  <c r="D127" i="46"/>
  <c r="E127" i="46"/>
  <c r="G131" i="70"/>
  <c r="D132" i="70"/>
  <c r="E132" i="70"/>
  <c r="D126" i="61"/>
  <c r="G125" i="61"/>
  <c r="E126" i="61"/>
  <c r="D127" i="53"/>
  <c r="G126" i="53"/>
  <c r="E127" i="53"/>
  <c r="D126" i="64"/>
  <c r="G125" i="64"/>
  <c r="E126" i="64"/>
  <c r="G123" i="79"/>
  <c r="D124" i="79"/>
  <c r="E124" i="79"/>
  <c r="G122" i="80"/>
  <c r="D123" i="80"/>
  <c r="E123" i="80"/>
  <c r="G121" i="92"/>
  <c r="D122" i="92"/>
  <c r="E122" i="92"/>
  <c r="G129" i="18"/>
  <c r="D130" i="18"/>
  <c r="E130" i="18"/>
  <c r="D125" i="65"/>
  <c r="G124" i="65"/>
  <c r="E125" i="65"/>
  <c r="J123" i="68"/>
  <c r="B121" i="93"/>
  <c r="F121" i="93"/>
  <c r="J128" i="20"/>
  <c r="J120" i="89"/>
  <c r="D122" i="87"/>
  <c r="G121" i="87"/>
  <c r="E122" i="87"/>
  <c r="H122" i="77"/>
  <c r="I122" i="77"/>
  <c r="D132" i="29"/>
  <c r="G131" i="29"/>
  <c r="E132" i="29"/>
  <c r="J127" i="74"/>
  <c r="D127" i="55"/>
  <c r="G126" i="55"/>
  <c r="E127" i="55"/>
  <c r="J122" i="75"/>
  <c r="J123" i="66"/>
  <c r="D123" i="85"/>
  <c r="G122" i="85"/>
  <c r="E123" i="85"/>
  <c r="G121" i="84"/>
  <c r="D122" i="84"/>
  <c r="E122" i="84"/>
  <c r="G126" i="56"/>
  <c r="D127" i="56"/>
  <c r="E127" i="56"/>
  <c r="D123" i="86"/>
  <c r="G122" i="86"/>
  <c r="E123" i="86"/>
  <c r="D129" i="39"/>
  <c r="G128" i="39"/>
  <c r="E129" i="39"/>
  <c r="D123" i="81"/>
  <c r="G122" i="81"/>
  <c r="E123" i="81"/>
  <c r="D120" i="98"/>
  <c r="G119" i="98"/>
  <c r="E120" i="98"/>
  <c r="J120" i="88"/>
  <c r="G131" i="69"/>
  <c r="D132" i="69"/>
  <c r="E132" i="69"/>
  <c r="G126" i="54"/>
  <c r="D127" i="54"/>
  <c r="E127" i="54"/>
  <c r="F123" i="76"/>
  <c r="B123" i="76"/>
  <c r="D126" i="60"/>
  <c r="G125" i="60"/>
  <c r="E126" i="60"/>
  <c r="D124" i="78"/>
  <c r="G123" i="78"/>
  <c r="E124" i="78"/>
  <c r="H120" i="93"/>
  <c r="I120" i="93"/>
  <c r="G129" i="3"/>
  <c r="D130" i="3"/>
  <c r="E130" i="3"/>
  <c r="G129" i="22"/>
  <c r="D130" i="22"/>
  <c r="E130" i="22"/>
  <c r="I124" i="62"/>
  <c r="H124" i="62"/>
  <c r="F129" i="44"/>
  <c r="B129" i="44"/>
  <c r="G122" i="82"/>
  <c r="D123" i="82"/>
  <c r="E123" i="82"/>
  <c r="J128" i="21"/>
  <c r="B120" i="97"/>
  <c r="F120" i="97"/>
  <c r="B129" i="19"/>
  <c r="F129" i="19"/>
  <c r="J121" i="83"/>
  <c r="J123" i="67"/>
  <c r="J118" i="99"/>
  <c r="I121" i="96"/>
  <c r="H121" i="96"/>
  <c r="B122" i="94"/>
  <c r="F122" i="94"/>
  <c r="D130" i="21"/>
  <c r="G129" i="21"/>
  <c r="E130" i="21"/>
  <c r="D122" i="91"/>
  <c r="G121" i="91"/>
  <c r="E122" i="91"/>
  <c r="D125" i="67"/>
  <c r="G124" i="67"/>
  <c r="E125" i="67"/>
  <c r="G123" i="75"/>
  <c r="D124" i="75"/>
  <c r="E124" i="75"/>
  <c r="I121" i="94"/>
  <c r="H121" i="94"/>
  <c r="G129" i="17"/>
  <c r="D130" i="17"/>
  <c r="E130" i="17"/>
  <c r="D122" i="88"/>
  <c r="G121" i="88"/>
  <c r="E122" i="88"/>
  <c r="D132" i="27"/>
  <c r="G131" i="27"/>
  <c r="E132" i="27"/>
  <c r="D131" i="31"/>
  <c r="G130" i="31"/>
  <c r="E131" i="31"/>
  <c r="G126" i="72"/>
  <c r="D127" i="72"/>
  <c r="E127" i="72"/>
  <c r="J124" i="59"/>
  <c r="B125" i="62"/>
  <c r="F125" i="62"/>
  <c r="H126" i="45"/>
  <c r="I126" i="45"/>
  <c r="G121" i="89"/>
  <c r="D122" i="89"/>
  <c r="E122" i="89"/>
  <c r="H128" i="44"/>
  <c r="I128" i="44"/>
  <c r="I119" i="97"/>
  <c r="H119" i="97"/>
  <c r="D127" i="57"/>
  <c r="G126" i="57"/>
  <c r="E127" i="57"/>
  <c r="H128" i="19"/>
  <c r="I128" i="19"/>
  <c r="D123" i="83"/>
  <c r="G122" i="83"/>
  <c r="E123" i="83"/>
  <c r="G119" i="99"/>
  <c r="D120" i="99"/>
  <c r="E120" i="99"/>
  <c r="D126" i="63"/>
  <c r="G125" i="63"/>
  <c r="E126" i="63"/>
  <c r="J128" i="22"/>
  <c r="G132" i="28"/>
  <c r="D133" i="28"/>
  <c r="E133" i="28"/>
  <c r="B128" i="41"/>
  <c r="F128" i="41"/>
  <c r="D130" i="34"/>
  <c r="G129" i="34"/>
  <c r="E130" i="34"/>
  <c r="F122" i="96"/>
  <c r="B122" i="96"/>
  <c r="G130" i="71"/>
  <c r="D131" i="71"/>
  <c r="E131" i="71"/>
  <c r="G124" i="68"/>
  <c r="D125" i="68"/>
  <c r="E125" i="68"/>
  <c r="H125" i="58"/>
  <c r="I125" i="58"/>
  <c r="D129" i="42"/>
  <c r="G128" i="42"/>
  <c r="E129" i="42"/>
  <c r="G121" i="90"/>
  <c r="D122" i="90"/>
  <c r="E122" i="90"/>
  <c r="J130" i="69"/>
  <c r="F127" i="45"/>
  <c r="B127" i="45"/>
  <c r="J129" i="32"/>
  <c r="J125" i="53"/>
  <c r="J125" i="57"/>
  <c r="J121" i="81"/>
  <c r="G128" i="74"/>
  <c r="D129" i="74"/>
  <c r="E129" i="74"/>
  <c r="J131" i="28"/>
  <c r="I127" i="41"/>
  <c r="H127" i="41"/>
  <c r="D118" i="13" l="1"/>
  <c r="B118" i="13" s="1"/>
  <c r="G117" i="13"/>
  <c r="E118" i="13"/>
  <c r="F118" i="13" s="1"/>
  <c r="F124" i="101"/>
  <c r="B124" i="101"/>
  <c r="J116" i="13"/>
  <c r="I123" i="101"/>
  <c r="H123" i="101"/>
  <c r="G117" i="102"/>
  <c r="D118" i="102"/>
  <c r="E118" i="102"/>
  <c r="J130" i="23"/>
  <c r="D132" i="23"/>
  <c r="E132" i="23"/>
  <c r="G131" i="23"/>
  <c r="J126" i="45"/>
  <c r="J124" i="62"/>
  <c r="J128" i="44"/>
  <c r="J121" i="94"/>
  <c r="J121" i="96"/>
  <c r="J122" i="77"/>
  <c r="F126" i="63"/>
  <c r="B126" i="63"/>
  <c r="H128" i="74"/>
  <c r="I128" i="74"/>
  <c r="D128" i="45"/>
  <c r="G127" i="45"/>
  <c r="E128" i="45"/>
  <c r="J125" i="58"/>
  <c r="B133" i="28"/>
  <c r="F133" i="28"/>
  <c r="B122" i="89"/>
  <c r="F122" i="89"/>
  <c r="F127" i="72"/>
  <c r="B127" i="72"/>
  <c r="B122" i="91"/>
  <c r="F122" i="91"/>
  <c r="F130" i="22"/>
  <c r="B130" i="22"/>
  <c r="H123" i="78"/>
  <c r="I123" i="78"/>
  <c r="B127" i="54"/>
  <c r="F127" i="54"/>
  <c r="B120" i="98"/>
  <c r="F120" i="98"/>
  <c r="I122" i="86"/>
  <c r="H122" i="86"/>
  <c r="F122" i="87"/>
  <c r="B122" i="87"/>
  <c r="F125" i="65"/>
  <c r="B125" i="65"/>
  <c r="B123" i="80"/>
  <c r="F123" i="80"/>
  <c r="I131" i="70"/>
  <c r="H131" i="70"/>
  <c r="F129" i="43"/>
  <c r="B129" i="43"/>
  <c r="G122" i="96"/>
  <c r="D123" i="96"/>
  <c r="E123" i="96"/>
  <c r="H126" i="57"/>
  <c r="I126" i="57"/>
  <c r="B124" i="75"/>
  <c r="F124" i="75"/>
  <c r="F123" i="82"/>
  <c r="B123" i="82"/>
  <c r="I129" i="22"/>
  <c r="H129" i="22"/>
  <c r="F124" i="78"/>
  <c r="B124" i="78"/>
  <c r="H126" i="54"/>
  <c r="I126" i="54"/>
  <c r="F123" i="86"/>
  <c r="B123" i="86"/>
  <c r="H122" i="85"/>
  <c r="I122" i="85"/>
  <c r="H122" i="80"/>
  <c r="I122" i="80"/>
  <c r="I126" i="53"/>
  <c r="H126" i="53"/>
  <c r="F125" i="66"/>
  <c r="B125" i="66"/>
  <c r="H129" i="20"/>
  <c r="I129" i="20"/>
  <c r="I130" i="24"/>
  <c r="H130" i="24"/>
  <c r="F129" i="42"/>
  <c r="B129" i="42"/>
  <c r="F127" i="57"/>
  <c r="B127" i="57"/>
  <c r="F122" i="88"/>
  <c r="B122" i="88"/>
  <c r="I123" i="75"/>
  <c r="H123" i="75"/>
  <c r="I129" i="21"/>
  <c r="H129" i="21"/>
  <c r="I122" i="82"/>
  <c r="H122" i="82"/>
  <c r="H122" i="81"/>
  <c r="I122" i="81"/>
  <c r="B123" i="85"/>
  <c r="F123" i="85"/>
  <c r="I131" i="29"/>
  <c r="H131" i="29"/>
  <c r="F130" i="18"/>
  <c r="B130" i="18"/>
  <c r="F127" i="53"/>
  <c r="B127" i="53"/>
  <c r="F127" i="46"/>
  <c r="B127" i="46"/>
  <c r="I124" i="66"/>
  <c r="H124" i="66"/>
  <c r="B130" i="20"/>
  <c r="F130" i="20"/>
  <c r="B131" i="24"/>
  <c r="F131" i="24"/>
  <c r="F130" i="3"/>
  <c r="B130" i="3"/>
  <c r="I125" i="60"/>
  <c r="H125" i="60"/>
  <c r="B132" i="69"/>
  <c r="F132" i="69"/>
  <c r="F123" i="81"/>
  <c r="B123" i="81"/>
  <c r="F127" i="56"/>
  <c r="B127" i="56"/>
  <c r="F132" i="29"/>
  <c r="B132" i="29"/>
  <c r="G121" i="93"/>
  <c r="D122" i="93"/>
  <c r="E122" i="93"/>
  <c r="I129" i="18"/>
  <c r="H129" i="18"/>
  <c r="B124" i="79"/>
  <c r="F124" i="79"/>
  <c r="H126" i="46"/>
  <c r="I126" i="46"/>
  <c r="H128" i="73"/>
  <c r="I128" i="73"/>
  <c r="G126" i="58"/>
  <c r="D127" i="58"/>
  <c r="E127" i="58"/>
  <c r="H132" i="28"/>
  <c r="I132" i="28"/>
  <c r="H121" i="89"/>
  <c r="I121" i="89"/>
  <c r="B130" i="34"/>
  <c r="F130" i="34"/>
  <c r="J119" i="97"/>
  <c r="F130" i="17"/>
  <c r="B130" i="17"/>
  <c r="I124" i="67"/>
  <c r="H124" i="67"/>
  <c r="G122" i="94"/>
  <c r="D123" i="94"/>
  <c r="E123" i="94"/>
  <c r="D130" i="44"/>
  <c r="G129" i="44"/>
  <c r="E130" i="44"/>
  <c r="H129" i="3"/>
  <c r="I129" i="3"/>
  <c r="F126" i="60"/>
  <c r="B126" i="60"/>
  <c r="I131" i="69"/>
  <c r="H131" i="69"/>
  <c r="H126" i="56"/>
  <c r="I126" i="56"/>
  <c r="H123" i="79"/>
  <c r="I123" i="79"/>
  <c r="H125" i="61"/>
  <c r="I125" i="61"/>
  <c r="I131" i="30"/>
  <c r="H131" i="30"/>
  <c r="F129" i="73"/>
  <c r="B129" i="73"/>
  <c r="D124" i="77"/>
  <c r="G123" i="77"/>
  <c r="E124" i="77"/>
  <c r="B129" i="74"/>
  <c r="F129" i="74"/>
  <c r="H121" i="88"/>
  <c r="I121" i="88"/>
  <c r="F125" i="68"/>
  <c r="B125" i="68"/>
  <c r="H130" i="31"/>
  <c r="I130" i="31"/>
  <c r="B130" i="21"/>
  <c r="F130" i="21"/>
  <c r="D130" i="19"/>
  <c r="G129" i="19"/>
  <c r="E130" i="19"/>
  <c r="J127" i="41"/>
  <c r="I124" i="68"/>
  <c r="H124" i="68"/>
  <c r="H122" i="83"/>
  <c r="I122" i="83"/>
  <c r="F131" i="31"/>
  <c r="B131" i="31"/>
  <c r="D129" i="41"/>
  <c r="G128" i="41"/>
  <c r="E129" i="41"/>
  <c r="F123" i="83"/>
  <c r="B123" i="83"/>
  <c r="H129" i="17"/>
  <c r="I129" i="17"/>
  <c r="B125" i="67"/>
  <c r="F125" i="67"/>
  <c r="D121" i="97"/>
  <c r="G120" i="97"/>
  <c r="E121" i="97"/>
  <c r="J120" i="93"/>
  <c r="I128" i="39"/>
  <c r="H128" i="39"/>
  <c r="B122" i="92"/>
  <c r="F122" i="92"/>
  <c r="B126" i="61"/>
  <c r="F126" i="61"/>
  <c r="B132" i="30"/>
  <c r="F132" i="30"/>
  <c r="F120" i="99"/>
  <c r="B120" i="99"/>
  <c r="I126" i="72"/>
  <c r="H126" i="72"/>
  <c r="H119" i="99"/>
  <c r="I119" i="99"/>
  <c r="F122" i="90"/>
  <c r="B122" i="90"/>
  <c r="I129" i="34"/>
  <c r="H129" i="34"/>
  <c r="I121" i="90"/>
  <c r="H121" i="90"/>
  <c r="G125" i="62"/>
  <c r="D126" i="62"/>
  <c r="E126" i="62"/>
  <c r="I128" i="42"/>
  <c r="H128" i="42"/>
  <c r="B131" i="71"/>
  <c r="F131" i="71"/>
  <c r="H125" i="63"/>
  <c r="I125" i="63"/>
  <c r="J128" i="19"/>
  <c r="H131" i="27"/>
  <c r="I131" i="27"/>
  <c r="D124" i="76"/>
  <c r="G123" i="76"/>
  <c r="E124" i="76"/>
  <c r="F129" i="39"/>
  <c r="B129" i="39"/>
  <c r="F122" i="84"/>
  <c r="B122" i="84"/>
  <c r="I126" i="55"/>
  <c r="H126" i="55"/>
  <c r="I121" i="92"/>
  <c r="H121" i="92"/>
  <c r="H125" i="64"/>
  <c r="I125" i="64"/>
  <c r="I130" i="32"/>
  <c r="H130" i="32"/>
  <c r="J122" i="76"/>
  <c r="I125" i="59"/>
  <c r="H125" i="59"/>
  <c r="H120" i="95"/>
  <c r="I120" i="95"/>
  <c r="I130" i="71"/>
  <c r="H130" i="71"/>
  <c r="F132" i="27"/>
  <c r="B132" i="27"/>
  <c r="I121" i="91"/>
  <c r="H121" i="91"/>
  <c r="I119" i="98"/>
  <c r="H119" i="98"/>
  <c r="H121" i="84"/>
  <c r="I121" i="84"/>
  <c r="B127" i="55"/>
  <c r="F127" i="55"/>
  <c r="H121" i="87"/>
  <c r="I121" i="87"/>
  <c r="I124" i="65"/>
  <c r="H124" i="65"/>
  <c r="B126" i="64"/>
  <c r="F126" i="64"/>
  <c r="F132" i="70"/>
  <c r="B132" i="70"/>
  <c r="B131" i="32"/>
  <c r="F131" i="32"/>
  <c r="H128" i="43"/>
  <c r="I128" i="43"/>
  <c r="F126" i="59"/>
  <c r="B126" i="59"/>
  <c r="B121" i="95"/>
  <c r="F121" i="95"/>
  <c r="J123" i="101" l="1"/>
  <c r="D125" i="101"/>
  <c r="G124" i="101"/>
  <c r="E125" i="101"/>
  <c r="G118" i="13"/>
  <c r="D119" i="13"/>
  <c r="B118" i="102"/>
  <c r="F118" i="102"/>
  <c r="H117" i="13"/>
  <c r="I117" i="13"/>
  <c r="H117" i="102"/>
  <c r="I117" i="102"/>
  <c r="I131" i="23"/>
  <c r="H131" i="23"/>
  <c r="B132" i="23"/>
  <c r="F132" i="23"/>
  <c r="J122" i="83"/>
  <c r="J132" i="28"/>
  <c r="J124" i="65"/>
  <c r="J119" i="98"/>
  <c r="J124" i="68"/>
  <c r="J123" i="78"/>
  <c r="J128" i="74"/>
  <c r="J123" i="75"/>
  <c r="J130" i="24"/>
  <c r="J129" i="34"/>
  <c r="J128" i="39"/>
  <c r="J130" i="32"/>
  <c r="J125" i="64"/>
  <c r="J124" i="67"/>
  <c r="J125" i="61"/>
  <c r="J128" i="73"/>
  <c r="J130" i="71"/>
  <c r="J125" i="63"/>
  <c r="J131" i="30"/>
  <c r="J131" i="69"/>
  <c r="J129" i="18"/>
  <c r="J122" i="81"/>
  <c r="J129" i="20"/>
  <c r="J122" i="85"/>
  <c r="J121" i="90"/>
  <c r="J126" i="72"/>
  <c r="J121" i="91"/>
  <c r="J126" i="54"/>
  <c r="J125" i="59"/>
  <c r="J131" i="27"/>
  <c r="J126" i="56"/>
  <c r="D121" i="99"/>
  <c r="G120" i="99"/>
  <c r="E121" i="99"/>
  <c r="D127" i="64"/>
  <c r="G126" i="64"/>
  <c r="E127" i="64"/>
  <c r="J121" i="84"/>
  <c r="D123" i="84"/>
  <c r="G122" i="84"/>
  <c r="E123" i="84"/>
  <c r="F126" i="62"/>
  <c r="B126" i="62"/>
  <c r="J119" i="99"/>
  <c r="D127" i="61"/>
  <c r="G126" i="61"/>
  <c r="E127" i="61"/>
  <c r="H120" i="97"/>
  <c r="I120" i="97"/>
  <c r="F130" i="44"/>
  <c r="B130" i="44"/>
  <c r="F127" i="58"/>
  <c r="B127" i="58"/>
  <c r="D128" i="56"/>
  <c r="G127" i="56"/>
  <c r="E128" i="56"/>
  <c r="D131" i="3"/>
  <c r="G130" i="3"/>
  <c r="E131" i="3"/>
  <c r="D128" i="46"/>
  <c r="G127" i="46"/>
  <c r="E128" i="46"/>
  <c r="D125" i="78"/>
  <c r="G124" i="78"/>
  <c r="E125" i="78"/>
  <c r="D124" i="80"/>
  <c r="G123" i="80"/>
  <c r="E124" i="80"/>
  <c r="D121" i="98"/>
  <c r="G120" i="98"/>
  <c r="E121" i="98"/>
  <c r="G122" i="91"/>
  <c r="D123" i="91"/>
  <c r="E123" i="91"/>
  <c r="H128" i="41"/>
  <c r="I128" i="41"/>
  <c r="J128" i="43"/>
  <c r="J120" i="95"/>
  <c r="G129" i="39"/>
  <c r="D130" i="39"/>
  <c r="E130" i="39"/>
  <c r="G122" i="92"/>
  <c r="D123" i="92"/>
  <c r="E123" i="92"/>
  <c r="D126" i="67"/>
  <c r="G125" i="67"/>
  <c r="E126" i="67"/>
  <c r="F129" i="41"/>
  <c r="B129" i="41"/>
  <c r="B123" i="94"/>
  <c r="F123" i="94"/>
  <c r="D124" i="81"/>
  <c r="G123" i="81"/>
  <c r="E124" i="81"/>
  <c r="D128" i="53"/>
  <c r="G127" i="53"/>
  <c r="E128" i="53"/>
  <c r="D123" i="88"/>
  <c r="G122" i="88"/>
  <c r="E123" i="88"/>
  <c r="J129" i="22"/>
  <c r="B123" i="96"/>
  <c r="F123" i="96"/>
  <c r="G127" i="54"/>
  <c r="D128" i="54"/>
  <c r="E128" i="54"/>
  <c r="H127" i="45"/>
  <c r="I127" i="45"/>
  <c r="G129" i="74"/>
  <c r="D130" i="74"/>
  <c r="E130" i="74"/>
  <c r="H126" i="58"/>
  <c r="I126" i="58"/>
  <c r="D132" i="71"/>
  <c r="G131" i="71"/>
  <c r="E132" i="71"/>
  <c r="H129" i="19"/>
  <c r="I129" i="19"/>
  <c r="D126" i="68"/>
  <c r="G125" i="68"/>
  <c r="E126" i="68"/>
  <c r="D127" i="60"/>
  <c r="G126" i="60"/>
  <c r="E127" i="60"/>
  <c r="I122" i="94"/>
  <c r="H122" i="94"/>
  <c r="J121" i="89"/>
  <c r="B122" i="93"/>
  <c r="F122" i="93"/>
  <c r="G132" i="69"/>
  <c r="D133" i="69"/>
  <c r="E133" i="69"/>
  <c r="G130" i="20"/>
  <c r="D131" i="20"/>
  <c r="E131" i="20"/>
  <c r="I122" i="96"/>
  <c r="H122" i="96"/>
  <c r="G125" i="65"/>
  <c r="D126" i="65"/>
  <c r="E126" i="65"/>
  <c r="G127" i="72"/>
  <c r="D128" i="72"/>
  <c r="E128" i="72"/>
  <c r="B128" i="45"/>
  <c r="F128" i="45"/>
  <c r="G126" i="59"/>
  <c r="D127" i="59"/>
  <c r="E127" i="59"/>
  <c r="H125" i="62"/>
  <c r="I125" i="62"/>
  <c r="G130" i="34"/>
  <c r="D131" i="34"/>
  <c r="E131" i="34"/>
  <c r="D132" i="32"/>
  <c r="G131" i="32"/>
  <c r="E132" i="32"/>
  <c r="J121" i="87"/>
  <c r="J121" i="92"/>
  <c r="H123" i="76"/>
  <c r="I123" i="76"/>
  <c r="J129" i="17"/>
  <c r="G131" i="31"/>
  <c r="D132" i="31"/>
  <c r="E132" i="31"/>
  <c r="F130" i="19"/>
  <c r="B130" i="19"/>
  <c r="I123" i="77"/>
  <c r="H123" i="77"/>
  <c r="J123" i="79"/>
  <c r="J129" i="3"/>
  <c r="J126" i="46"/>
  <c r="I121" i="93"/>
  <c r="H121" i="93"/>
  <c r="D131" i="18"/>
  <c r="G130" i="18"/>
  <c r="E131" i="18"/>
  <c r="J122" i="82"/>
  <c r="D128" i="57"/>
  <c r="G127" i="57"/>
  <c r="E128" i="57"/>
  <c r="G125" i="66"/>
  <c r="D126" i="66"/>
  <c r="E126" i="66"/>
  <c r="G123" i="86"/>
  <c r="D124" i="86"/>
  <c r="E124" i="86"/>
  <c r="G123" i="82"/>
  <c r="D124" i="82"/>
  <c r="E124" i="82"/>
  <c r="D123" i="89"/>
  <c r="G122" i="89"/>
  <c r="E123" i="89"/>
  <c r="D123" i="87"/>
  <c r="G122" i="87"/>
  <c r="E123" i="87"/>
  <c r="G131" i="24"/>
  <c r="D132" i="24"/>
  <c r="E132" i="24"/>
  <c r="F124" i="76"/>
  <c r="B124" i="76"/>
  <c r="D131" i="21"/>
  <c r="G130" i="21"/>
  <c r="E131" i="21"/>
  <c r="G129" i="43"/>
  <c r="D130" i="43"/>
  <c r="E130" i="43"/>
  <c r="E122" i="95"/>
  <c r="G121" i="95"/>
  <c r="D122" i="95"/>
  <c r="G127" i="55"/>
  <c r="D128" i="55"/>
  <c r="E128" i="55"/>
  <c r="J126" i="55"/>
  <c r="J128" i="42"/>
  <c r="G132" i="30"/>
  <c r="D133" i="30"/>
  <c r="E133" i="30"/>
  <c r="G124" i="79"/>
  <c r="D125" i="79"/>
  <c r="E125" i="79"/>
  <c r="G132" i="29"/>
  <c r="D133" i="29"/>
  <c r="E133" i="29"/>
  <c r="J125" i="60"/>
  <c r="J124" i="66"/>
  <c r="J131" i="29"/>
  <c r="J129" i="21"/>
  <c r="G129" i="42"/>
  <c r="D130" i="42"/>
  <c r="E130" i="42"/>
  <c r="J126" i="53"/>
  <c r="G133" i="28"/>
  <c r="D134" i="28"/>
  <c r="E134" i="28"/>
  <c r="B121" i="97"/>
  <c r="F121" i="97"/>
  <c r="B124" i="77"/>
  <c r="F124" i="77"/>
  <c r="G124" i="75"/>
  <c r="D125" i="75"/>
  <c r="E125" i="75"/>
  <c r="G132" i="70"/>
  <c r="D133" i="70"/>
  <c r="E133" i="70"/>
  <c r="G132" i="27"/>
  <c r="D133" i="27"/>
  <c r="E133" i="27"/>
  <c r="G122" i="90"/>
  <c r="D123" i="90"/>
  <c r="E123" i="90"/>
  <c r="G123" i="83"/>
  <c r="D124" i="83"/>
  <c r="E124" i="83"/>
  <c r="J130" i="31"/>
  <c r="J121" i="88"/>
  <c r="G129" i="73"/>
  <c r="D130" i="73"/>
  <c r="E130" i="73"/>
  <c r="H129" i="44"/>
  <c r="I129" i="44"/>
  <c r="G130" i="17"/>
  <c r="D131" i="17"/>
  <c r="E131" i="17"/>
  <c r="G123" i="85"/>
  <c r="D124" i="85"/>
  <c r="E124" i="85"/>
  <c r="J122" i="80"/>
  <c r="J126" i="57"/>
  <c r="J131" i="70"/>
  <c r="J122" i="86"/>
  <c r="G130" i="22"/>
  <c r="D131" i="22"/>
  <c r="E131" i="22"/>
  <c r="D127" i="63"/>
  <c r="G126" i="63"/>
  <c r="E127" i="63"/>
  <c r="J117" i="102" l="1"/>
  <c r="J117" i="13"/>
  <c r="E119" i="13"/>
  <c r="B119" i="13"/>
  <c r="F119" i="13"/>
  <c r="G118" i="102"/>
  <c r="D119" i="102"/>
  <c r="E119" i="102"/>
  <c r="I118" i="13"/>
  <c r="H118" i="13"/>
  <c r="I124" i="101"/>
  <c r="H124" i="101"/>
  <c r="F125" i="101"/>
  <c r="B125" i="101"/>
  <c r="G132" i="23"/>
  <c r="D133" i="23"/>
  <c r="E133" i="23"/>
  <c r="J131" i="23"/>
  <c r="J120" i="97"/>
  <c r="J123" i="77"/>
  <c r="J122" i="94"/>
  <c r="J121" i="93"/>
  <c r="J127" i="45"/>
  <c r="J128" i="41"/>
  <c r="J122" i="96"/>
  <c r="F132" i="24"/>
  <c r="B132" i="24"/>
  <c r="I125" i="66"/>
  <c r="H125" i="66"/>
  <c r="G130" i="19"/>
  <c r="D131" i="19"/>
  <c r="E131" i="19"/>
  <c r="I127" i="72"/>
  <c r="H127" i="72"/>
  <c r="I130" i="20"/>
  <c r="H130" i="20"/>
  <c r="I129" i="74"/>
  <c r="H129" i="74"/>
  <c r="H123" i="81"/>
  <c r="I123" i="81"/>
  <c r="F126" i="67"/>
  <c r="B126" i="67"/>
  <c r="F121" i="98"/>
  <c r="B121" i="98"/>
  <c r="H127" i="46"/>
  <c r="I127" i="46"/>
  <c r="B127" i="61"/>
  <c r="F127" i="61"/>
  <c r="B127" i="63"/>
  <c r="F127" i="63"/>
  <c r="H132" i="70"/>
  <c r="I132" i="70"/>
  <c r="B124" i="85"/>
  <c r="F124" i="85"/>
  <c r="B130" i="73"/>
  <c r="F130" i="73"/>
  <c r="B132" i="31"/>
  <c r="F132" i="31"/>
  <c r="H131" i="32"/>
  <c r="I131" i="32"/>
  <c r="B127" i="59"/>
  <c r="F127" i="59"/>
  <c r="B126" i="65"/>
  <c r="F126" i="65"/>
  <c r="B133" i="69"/>
  <c r="F133" i="69"/>
  <c r="I126" i="60"/>
  <c r="H126" i="60"/>
  <c r="H131" i="71"/>
  <c r="I131" i="71"/>
  <c r="H122" i="88"/>
  <c r="I122" i="88"/>
  <c r="D124" i="94"/>
  <c r="B124" i="94" s="1"/>
  <c r="G123" i="94"/>
  <c r="E124" i="94"/>
  <c r="B123" i="92"/>
  <c r="F123" i="92"/>
  <c r="I123" i="80"/>
  <c r="H123" i="80"/>
  <c r="B127" i="64"/>
  <c r="F127" i="64"/>
  <c r="B130" i="43"/>
  <c r="F130" i="43"/>
  <c r="H131" i="24"/>
  <c r="I131" i="24"/>
  <c r="F128" i="46"/>
  <c r="B128" i="46"/>
  <c r="F123" i="90"/>
  <c r="B123" i="90"/>
  <c r="F134" i="28"/>
  <c r="B134" i="28"/>
  <c r="B128" i="55"/>
  <c r="F128" i="55"/>
  <c r="H123" i="82"/>
  <c r="I123" i="82"/>
  <c r="H127" i="57"/>
  <c r="I127" i="57"/>
  <c r="F131" i="22"/>
  <c r="B131" i="22"/>
  <c r="H123" i="85"/>
  <c r="I123" i="85"/>
  <c r="H129" i="73"/>
  <c r="I129" i="73"/>
  <c r="I122" i="90"/>
  <c r="H122" i="90"/>
  <c r="F125" i="75"/>
  <c r="B125" i="75"/>
  <c r="H133" i="28"/>
  <c r="I133" i="28"/>
  <c r="H127" i="55"/>
  <c r="I127" i="55"/>
  <c r="I130" i="21"/>
  <c r="H130" i="21"/>
  <c r="H122" i="87"/>
  <c r="I122" i="87"/>
  <c r="B128" i="57"/>
  <c r="F128" i="57"/>
  <c r="H131" i="31"/>
  <c r="I131" i="31"/>
  <c r="F132" i="32"/>
  <c r="B132" i="32"/>
  <c r="H126" i="59"/>
  <c r="I126" i="59"/>
  <c r="I125" i="65"/>
  <c r="H125" i="65"/>
  <c r="H132" i="69"/>
  <c r="I132" i="69"/>
  <c r="F127" i="60"/>
  <c r="B127" i="60"/>
  <c r="F132" i="71"/>
  <c r="B132" i="71"/>
  <c r="B123" i="88"/>
  <c r="F123" i="88"/>
  <c r="H122" i="92"/>
  <c r="I122" i="92"/>
  <c r="F124" i="80"/>
  <c r="B124" i="80"/>
  <c r="H130" i="3"/>
  <c r="I130" i="3"/>
  <c r="D131" i="44"/>
  <c r="G130" i="44"/>
  <c r="E131" i="44"/>
  <c r="G126" i="62"/>
  <c r="D127" i="62"/>
  <c r="E127" i="62"/>
  <c r="H123" i="83"/>
  <c r="I123" i="83"/>
  <c r="B125" i="79"/>
  <c r="F125" i="79"/>
  <c r="I130" i="22"/>
  <c r="H130" i="22"/>
  <c r="H124" i="75"/>
  <c r="I124" i="75"/>
  <c r="B122" i="95"/>
  <c r="F122" i="95"/>
  <c r="F131" i="21"/>
  <c r="B131" i="21"/>
  <c r="B123" i="87"/>
  <c r="F123" i="87"/>
  <c r="B124" i="86"/>
  <c r="F124" i="86"/>
  <c r="D129" i="45"/>
  <c r="G128" i="45"/>
  <c r="E129" i="45"/>
  <c r="D123" i="93"/>
  <c r="G122" i="93"/>
  <c r="E123" i="93"/>
  <c r="J126" i="58"/>
  <c r="B128" i="54"/>
  <c r="F128" i="54"/>
  <c r="F123" i="91"/>
  <c r="B123" i="91"/>
  <c r="B131" i="3"/>
  <c r="F131" i="3"/>
  <c r="I124" i="79"/>
  <c r="H124" i="79"/>
  <c r="B124" i="81"/>
  <c r="F124" i="81"/>
  <c r="G127" i="58"/>
  <c r="D128" i="58"/>
  <c r="E128" i="58"/>
  <c r="F131" i="17"/>
  <c r="B131" i="17"/>
  <c r="B133" i="27"/>
  <c r="F133" i="27"/>
  <c r="G124" i="77"/>
  <c r="D125" i="77"/>
  <c r="E125" i="77"/>
  <c r="F133" i="29"/>
  <c r="B133" i="29"/>
  <c r="B133" i="30"/>
  <c r="F133" i="30"/>
  <c r="H121" i="95"/>
  <c r="I121" i="95"/>
  <c r="H123" i="86"/>
  <c r="I123" i="86"/>
  <c r="J123" i="76"/>
  <c r="B131" i="34"/>
  <c r="F131" i="34"/>
  <c r="H125" i="68"/>
  <c r="I125" i="68"/>
  <c r="I127" i="54"/>
  <c r="H127" i="54"/>
  <c r="I127" i="53"/>
  <c r="H127" i="53"/>
  <c r="D130" i="41"/>
  <c r="G129" i="41"/>
  <c r="E130" i="41"/>
  <c r="F130" i="39"/>
  <c r="B130" i="39"/>
  <c r="H122" i="91"/>
  <c r="I122" i="91"/>
  <c r="I124" i="78"/>
  <c r="H124" i="78"/>
  <c r="H122" i="84"/>
  <c r="I122" i="84"/>
  <c r="H126" i="63"/>
  <c r="I126" i="63"/>
  <c r="F133" i="70"/>
  <c r="B133" i="70"/>
  <c r="I129" i="43"/>
  <c r="H129" i="43"/>
  <c r="H126" i="64"/>
  <c r="I126" i="64"/>
  <c r="I130" i="17"/>
  <c r="H130" i="17"/>
  <c r="H132" i="30"/>
  <c r="I132" i="30"/>
  <c r="G124" i="76"/>
  <c r="D125" i="76"/>
  <c r="E125" i="76"/>
  <c r="I122" i="89"/>
  <c r="H122" i="89"/>
  <c r="H130" i="18"/>
  <c r="I130" i="18"/>
  <c r="I130" i="34"/>
  <c r="H130" i="34"/>
  <c r="F126" i="68"/>
  <c r="B126" i="68"/>
  <c r="D124" i="96"/>
  <c r="G123" i="96"/>
  <c r="E124" i="96"/>
  <c r="F128" i="53"/>
  <c r="B128" i="53"/>
  <c r="I129" i="39"/>
  <c r="H129" i="39"/>
  <c r="B125" i="78"/>
  <c r="F125" i="78"/>
  <c r="I127" i="56"/>
  <c r="H127" i="56"/>
  <c r="F123" i="84"/>
  <c r="B123" i="84"/>
  <c r="I120" i="99"/>
  <c r="H120" i="99"/>
  <c r="B124" i="82"/>
  <c r="F124" i="82"/>
  <c r="I132" i="27"/>
  <c r="H132" i="27"/>
  <c r="B130" i="42"/>
  <c r="F130" i="42"/>
  <c r="I132" i="29"/>
  <c r="H132" i="29"/>
  <c r="J129" i="44"/>
  <c r="B124" i="83"/>
  <c r="F124" i="83"/>
  <c r="G121" i="97"/>
  <c r="D122" i="97"/>
  <c r="E122" i="97"/>
  <c r="H129" i="42"/>
  <c r="I129" i="42"/>
  <c r="F123" i="89"/>
  <c r="B123" i="89"/>
  <c r="F126" i="66"/>
  <c r="B126" i="66"/>
  <c r="B131" i="18"/>
  <c r="F131" i="18"/>
  <c r="J125" i="62"/>
  <c r="F128" i="72"/>
  <c r="B128" i="72"/>
  <c r="F131" i="20"/>
  <c r="B131" i="20"/>
  <c r="J129" i="19"/>
  <c r="F130" i="74"/>
  <c r="B130" i="74"/>
  <c r="H125" i="67"/>
  <c r="I125" i="67"/>
  <c r="H120" i="98"/>
  <c r="I120" i="98"/>
  <c r="F128" i="56"/>
  <c r="B128" i="56"/>
  <c r="I126" i="61"/>
  <c r="H126" i="61"/>
  <c r="B121" i="99"/>
  <c r="F121" i="99"/>
  <c r="J118" i="13" l="1"/>
  <c r="B119" i="102"/>
  <c r="F119" i="102"/>
  <c r="I118" i="102"/>
  <c r="H118" i="102"/>
  <c r="D126" i="101"/>
  <c r="B126" i="101" s="1"/>
  <c r="G125" i="101"/>
  <c r="E126" i="101"/>
  <c r="D120" i="13"/>
  <c r="G119" i="13"/>
  <c r="J124" i="101"/>
  <c r="B133" i="23"/>
  <c r="F133" i="23"/>
  <c r="I132" i="23"/>
  <c r="H132" i="23"/>
  <c r="J129" i="74"/>
  <c r="J120" i="98"/>
  <c r="J126" i="64"/>
  <c r="J122" i="84"/>
  <c r="J124" i="75"/>
  <c r="J132" i="29"/>
  <c r="J129" i="39"/>
  <c r="J129" i="43"/>
  <c r="J123" i="80"/>
  <c r="J130" i="22"/>
  <c r="J131" i="32"/>
  <c r="J120" i="99"/>
  <c r="J124" i="78"/>
  <c r="J122" i="89"/>
  <c r="J127" i="57"/>
  <c r="J132" i="27"/>
  <c r="J127" i="56"/>
  <c r="J130" i="17"/>
  <c r="J122" i="88"/>
  <c r="J130" i="20"/>
  <c r="J127" i="72"/>
  <c r="J130" i="34"/>
  <c r="J132" i="30"/>
  <c r="J122" i="91"/>
  <c r="J127" i="53"/>
  <c r="J123" i="86"/>
  <c r="J133" i="28"/>
  <c r="J123" i="85"/>
  <c r="J131" i="24"/>
  <c r="J123" i="81"/>
  <c r="J130" i="18"/>
  <c r="D131" i="74"/>
  <c r="G130" i="74"/>
  <c r="E131" i="74"/>
  <c r="I124" i="76"/>
  <c r="H124" i="76"/>
  <c r="G133" i="29"/>
  <c r="D134" i="29"/>
  <c r="E134" i="29"/>
  <c r="G131" i="3"/>
  <c r="D132" i="3"/>
  <c r="E132" i="3"/>
  <c r="I122" i="93"/>
  <c r="H122" i="93"/>
  <c r="D129" i="46"/>
  <c r="G128" i="46"/>
  <c r="E129" i="46"/>
  <c r="J131" i="71"/>
  <c r="D128" i="59"/>
  <c r="G127" i="59"/>
  <c r="E128" i="59"/>
  <c r="D127" i="67"/>
  <c r="G126" i="67"/>
  <c r="E127" i="67"/>
  <c r="F131" i="19"/>
  <c r="B131" i="19"/>
  <c r="B128" i="58"/>
  <c r="F128" i="58"/>
  <c r="G125" i="79"/>
  <c r="D126" i="79"/>
  <c r="E126" i="79"/>
  <c r="D129" i="57"/>
  <c r="G128" i="57"/>
  <c r="E129" i="57"/>
  <c r="G128" i="55"/>
  <c r="D129" i="55"/>
  <c r="E129" i="55"/>
  <c r="G130" i="73"/>
  <c r="D131" i="73"/>
  <c r="E131" i="73"/>
  <c r="J126" i="61"/>
  <c r="G133" i="70"/>
  <c r="D134" i="70"/>
  <c r="E134" i="70"/>
  <c r="H127" i="58"/>
  <c r="I127" i="58"/>
  <c r="J125" i="65"/>
  <c r="I121" i="97"/>
  <c r="H121" i="97"/>
  <c r="J126" i="63"/>
  <c r="J127" i="54"/>
  <c r="J121" i="95"/>
  <c r="H124" i="77"/>
  <c r="I124" i="77"/>
  <c r="G124" i="81"/>
  <c r="D125" i="81"/>
  <c r="E125" i="81"/>
  <c r="G123" i="91"/>
  <c r="D124" i="91"/>
  <c r="E124" i="91"/>
  <c r="I128" i="45"/>
  <c r="H128" i="45"/>
  <c r="D123" i="95"/>
  <c r="B123" i="95" s="1"/>
  <c r="G122" i="95"/>
  <c r="E123" i="95"/>
  <c r="J123" i="83"/>
  <c r="J130" i="3"/>
  <c r="J126" i="59"/>
  <c r="J122" i="87"/>
  <c r="G130" i="43"/>
  <c r="D131" i="43"/>
  <c r="E131" i="43"/>
  <c r="F124" i="94"/>
  <c r="J126" i="60"/>
  <c r="D125" i="85"/>
  <c r="G124" i="85"/>
  <c r="E125" i="85"/>
  <c r="J127" i="46"/>
  <c r="I130" i="19"/>
  <c r="H130" i="19"/>
  <c r="G130" i="42"/>
  <c r="D131" i="42"/>
  <c r="E131" i="42"/>
  <c r="D124" i="92"/>
  <c r="G123" i="92"/>
  <c r="E124" i="92"/>
  <c r="G127" i="61"/>
  <c r="D128" i="61"/>
  <c r="E128" i="61"/>
  <c r="F122" i="97"/>
  <c r="B122" i="97"/>
  <c r="D129" i="53"/>
  <c r="G128" i="53"/>
  <c r="E129" i="53"/>
  <c r="B125" i="77"/>
  <c r="F125" i="77"/>
  <c r="G126" i="66"/>
  <c r="D127" i="66"/>
  <c r="E127" i="66"/>
  <c r="G124" i="83"/>
  <c r="D125" i="83"/>
  <c r="E125" i="83"/>
  <c r="H123" i="96"/>
  <c r="I123" i="96"/>
  <c r="D131" i="39"/>
  <c r="G130" i="39"/>
  <c r="E131" i="39"/>
  <c r="J125" i="68"/>
  <c r="G133" i="27"/>
  <c r="D134" i="27"/>
  <c r="E134" i="27"/>
  <c r="D129" i="54"/>
  <c r="G128" i="54"/>
  <c r="E129" i="54"/>
  <c r="F129" i="45"/>
  <c r="B129" i="45"/>
  <c r="D133" i="71"/>
  <c r="G132" i="71"/>
  <c r="E133" i="71"/>
  <c r="D126" i="75"/>
  <c r="G125" i="75"/>
  <c r="E126" i="75"/>
  <c r="D132" i="22"/>
  <c r="G131" i="22"/>
  <c r="E132" i="22"/>
  <c r="G134" i="28"/>
  <c r="D135" i="28"/>
  <c r="E135" i="28"/>
  <c r="I123" i="94"/>
  <c r="H123" i="94"/>
  <c r="D134" i="69"/>
  <c r="G133" i="69"/>
  <c r="E134" i="69"/>
  <c r="D133" i="31"/>
  <c r="G132" i="31"/>
  <c r="E133" i="31"/>
  <c r="G131" i="18"/>
  <c r="D132" i="18"/>
  <c r="E132" i="18"/>
  <c r="B123" i="93"/>
  <c r="F123" i="93"/>
  <c r="G123" i="88"/>
  <c r="D124" i="88"/>
  <c r="E124" i="88"/>
  <c r="F131" i="44"/>
  <c r="B131" i="44"/>
  <c r="G128" i="56"/>
  <c r="D129" i="56"/>
  <c r="E129" i="56"/>
  <c r="D125" i="86"/>
  <c r="G124" i="86"/>
  <c r="E125" i="86"/>
  <c r="G127" i="64"/>
  <c r="D128" i="64"/>
  <c r="E128" i="64"/>
  <c r="J132" i="70"/>
  <c r="J125" i="66"/>
  <c r="D124" i="84"/>
  <c r="G123" i="84"/>
  <c r="E124" i="84"/>
  <c r="G131" i="21"/>
  <c r="D132" i="21"/>
  <c r="E132" i="21"/>
  <c r="G131" i="20"/>
  <c r="D132" i="20"/>
  <c r="E132" i="20"/>
  <c r="F124" i="96"/>
  <c r="B124" i="96"/>
  <c r="D134" i="30"/>
  <c r="G133" i="30"/>
  <c r="E134" i="30"/>
  <c r="D124" i="89"/>
  <c r="G123" i="89"/>
  <c r="E124" i="89"/>
  <c r="I129" i="41"/>
  <c r="H129" i="41"/>
  <c r="G131" i="34"/>
  <c r="D132" i="34"/>
  <c r="E132" i="34"/>
  <c r="J124" i="79"/>
  <c r="F127" i="62"/>
  <c r="B127" i="62"/>
  <c r="G124" i="80"/>
  <c r="D125" i="80"/>
  <c r="E125" i="80"/>
  <c r="G127" i="60"/>
  <c r="D128" i="60"/>
  <c r="E128" i="60"/>
  <c r="G132" i="32"/>
  <c r="D133" i="32"/>
  <c r="E133" i="32"/>
  <c r="J130" i="21"/>
  <c r="J122" i="90"/>
  <c r="D124" i="90"/>
  <c r="G123" i="90"/>
  <c r="E124" i="90"/>
  <c r="G126" i="65"/>
  <c r="D127" i="65"/>
  <c r="E127" i="65"/>
  <c r="G121" i="98"/>
  <c r="D122" i="98"/>
  <c r="E122" i="98"/>
  <c r="H130" i="44"/>
  <c r="I130" i="44"/>
  <c r="D125" i="82"/>
  <c r="G124" i="82"/>
  <c r="E125" i="82"/>
  <c r="G125" i="78"/>
  <c r="D126" i="78"/>
  <c r="E126" i="78"/>
  <c r="G121" i="99"/>
  <c r="D122" i="99"/>
  <c r="E122" i="99"/>
  <c r="J125" i="67"/>
  <c r="G128" i="72"/>
  <c r="D129" i="72"/>
  <c r="E129" i="72"/>
  <c r="J129" i="42"/>
  <c r="D127" i="68"/>
  <c r="G126" i="68"/>
  <c r="E127" i="68"/>
  <c r="B125" i="76"/>
  <c r="F125" i="76"/>
  <c r="B130" i="41"/>
  <c r="F130" i="41"/>
  <c r="D132" i="17"/>
  <c r="G131" i="17"/>
  <c r="E132" i="17"/>
  <c r="G123" i="87"/>
  <c r="D124" i="87"/>
  <c r="E124" i="87"/>
  <c r="H126" i="62"/>
  <c r="I126" i="62"/>
  <c r="J122" i="92"/>
  <c r="J132" i="69"/>
  <c r="J131" i="31"/>
  <c r="J127" i="55"/>
  <c r="J129" i="73"/>
  <c r="J123" i="82"/>
  <c r="D128" i="63"/>
  <c r="G127" i="63"/>
  <c r="E128" i="63"/>
  <c r="D133" i="24"/>
  <c r="G132" i="24"/>
  <c r="E133" i="24"/>
  <c r="F126" i="101" l="1"/>
  <c r="H125" i="101"/>
  <c r="I125" i="101"/>
  <c r="J125" i="101" s="1"/>
  <c r="J118" i="102"/>
  <c r="E120" i="13"/>
  <c r="F120" i="13" s="1"/>
  <c r="B120" i="13"/>
  <c r="G126" i="101"/>
  <c r="D127" i="101"/>
  <c r="E127" i="101"/>
  <c r="D120" i="102"/>
  <c r="G119" i="102"/>
  <c r="E120" i="102"/>
  <c r="H119" i="13"/>
  <c r="I119" i="13"/>
  <c r="J132" i="23"/>
  <c r="D134" i="23"/>
  <c r="G133" i="23"/>
  <c r="E134" i="23"/>
  <c r="J124" i="77"/>
  <c r="J130" i="44"/>
  <c r="J130" i="19"/>
  <c r="J127" i="58"/>
  <c r="J129" i="41"/>
  <c r="J122" i="93"/>
  <c r="H123" i="88"/>
  <c r="I123" i="88"/>
  <c r="D126" i="76"/>
  <c r="G125" i="76"/>
  <c r="E126" i="76"/>
  <c r="I128" i="72"/>
  <c r="H128" i="72"/>
  <c r="I124" i="80"/>
  <c r="H124" i="80"/>
  <c r="G124" i="96"/>
  <c r="D125" i="96"/>
  <c r="E125" i="96"/>
  <c r="H123" i="84"/>
  <c r="I123" i="84"/>
  <c r="I124" i="86"/>
  <c r="H124" i="86"/>
  <c r="F124" i="88"/>
  <c r="B124" i="88"/>
  <c r="I132" i="31"/>
  <c r="H132" i="31"/>
  <c r="F135" i="28"/>
  <c r="B135" i="28"/>
  <c r="H127" i="61"/>
  <c r="I127" i="61"/>
  <c r="F131" i="43"/>
  <c r="B131" i="43"/>
  <c r="I124" i="81"/>
  <c r="H124" i="81"/>
  <c r="B131" i="73"/>
  <c r="F131" i="73"/>
  <c r="H126" i="67"/>
  <c r="I126" i="67"/>
  <c r="F124" i="87"/>
  <c r="B124" i="87"/>
  <c r="H124" i="82"/>
  <c r="I124" i="82"/>
  <c r="F124" i="84"/>
  <c r="B124" i="84"/>
  <c r="I130" i="73"/>
  <c r="H130" i="73"/>
  <c r="I123" i="87"/>
  <c r="H123" i="87"/>
  <c r="B125" i="82"/>
  <c r="F125" i="82"/>
  <c r="H126" i="65"/>
  <c r="I126" i="65"/>
  <c r="H132" i="32"/>
  <c r="I132" i="32"/>
  <c r="D128" i="62"/>
  <c r="G127" i="62"/>
  <c r="E128" i="62"/>
  <c r="H123" i="89"/>
  <c r="I123" i="89"/>
  <c r="B132" i="20"/>
  <c r="F132" i="20"/>
  <c r="D124" i="93"/>
  <c r="G123" i="93"/>
  <c r="E124" i="93"/>
  <c r="F133" i="71"/>
  <c r="B133" i="71"/>
  <c r="H133" i="27"/>
  <c r="I133" i="27"/>
  <c r="F125" i="83"/>
  <c r="B125" i="83"/>
  <c r="I128" i="53"/>
  <c r="H128" i="53"/>
  <c r="H123" i="92"/>
  <c r="I123" i="92"/>
  <c r="J128" i="45"/>
  <c r="H125" i="79"/>
  <c r="I125" i="79"/>
  <c r="F129" i="46"/>
  <c r="B129" i="46"/>
  <c r="I133" i="29"/>
  <c r="H133" i="29"/>
  <c r="F133" i="32"/>
  <c r="B133" i="32"/>
  <c r="F125" i="86"/>
  <c r="B125" i="86"/>
  <c r="I134" i="28"/>
  <c r="H134" i="28"/>
  <c r="F126" i="79"/>
  <c r="B126" i="79"/>
  <c r="B122" i="99"/>
  <c r="F122" i="99"/>
  <c r="F124" i="89"/>
  <c r="B124" i="89"/>
  <c r="H131" i="20"/>
  <c r="I131" i="20"/>
  <c r="B129" i="56"/>
  <c r="F129" i="56"/>
  <c r="H133" i="69"/>
  <c r="I133" i="69"/>
  <c r="I131" i="22"/>
  <c r="H131" i="22"/>
  <c r="I124" i="83"/>
  <c r="H124" i="83"/>
  <c r="F129" i="53"/>
  <c r="B129" i="53"/>
  <c r="F124" i="92"/>
  <c r="B124" i="92"/>
  <c r="H124" i="85"/>
  <c r="I124" i="85"/>
  <c r="F129" i="55"/>
  <c r="B129" i="55"/>
  <c r="D129" i="58"/>
  <c r="G128" i="58"/>
  <c r="E129" i="58"/>
  <c r="F133" i="31"/>
  <c r="B133" i="31"/>
  <c r="I132" i="71"/>
  <c r="H132" i="71"/>
  <c r="I128" i="46"/>
  <c r="H128" i="46"/>
  <c r="I131" i="17"/>
  <c r="H131" i="17"/>
  <c r="B127" i="68"/>
  <c r="F127" i="68"/>
  <c r="I121" i="99"/>
  <c r="H121" i="99"/>
  <c r="H123" i="90"/>
  <c r="I123" i="90"/>
  <c r="B128" i="60"/>
  <c r="F128" i="60"/>
  <c r="I128" i="56"/>
  <c r="H128" i="56"/>
  <c r="F134" i="69"/>
  <c r="B134" i="69"/>
  <c r="F132" i="22"/>
  <c r="B132" i="22"/>
  <c r="G129" i="45"/>
  <c r="D130" i="45"/>
  <c r="E130" i="45"/>
  <c r="F125" i="85"/>
  <c r="B125" i="85"/>
  <c r="B124" i="91"/>
  <c r="F124" i="91"/>
  <c r="F134" i="70"/>
  <c r="B134" i="70"/>
  <c r="H128" i="55"/>
  <c r="I128" i="55"/>
  <c r="J124" i="76"/>
  <c r="F127" i="67"/>
  <c r="B127" i="67"/>
  <c r="B133" i="24"/>
  <c r="F133" i="24"/>
  <c r="I126" i="68"/>
  <c r="H126" i="68"/>
  <c r="H127" i="63"/>
  <c r="I127" i="63"/>
  <c r="B128" i="63"/>
  <c r="F128" i="63"/>
  <c r="B132" i="17"/>
  <c r="F132" i="17"/>
  <c r="F124" i="90"/>
  <c r="B124" i="90"/>
  <c r="I127" i="60"/>
  <c r="H127" i="60"/>
  <c r="B132" i="34"/>
  <c r="F132" i="34"/>
  <c r="H133" i="30"/>
  <c r="I133" i="30"/>
  <c r="B132" i="21"/>
  <c r="F132" i="21"/>
  <c r="B128" i="64"/>
  <c r="F128" i="64"/>
  <c r="F132" i="18"/>
  <c r="B132" i="18"/>
  <c r="J123" i="94"/>
  <c r="I130" i="39"/>
  <c r="H130" i="39"/>
  <c r="B127" i="66"/>
  <c r="F127" i="66"/>
  <c r="G122" i="97"/>
  <c r="D123" i="97"/>
  <c r="E123" i="97"/>
  <c r="F131" i="42"/>
  <c r="B131" i="42"/>
  <c r="I123" i="91"/>
  <c r="H123" i="91"/>
  <c r="H133" i="70"/>
  <c r="I133" i="70"/>
  <c r="I127" i="59"/>
  <c r="H127" i="59"/>
  <c r="B134" i="27"/>
  <c r="F134" i="27"/>
  <c r="I130" i="43"/>
  <c r="H130" i="43"/>
  <c r="F134" i="29"/>
  <c r="B134" i="29"/>
  <c r="J126" i="62"/>
  <c r="G130" i="41"/>
  <c r="D131" i="41"/>
  <c r="E131" i="41"/>
  <c r="F126" i="78"/>
  <c r="B126" i="78"/>
  <c r="B122" i="98"/>
  <c r="F122" i="98"/>
  <c r="I131" i="34"/>
  <c r="H131" i="34"/>
  <c r="B134" i="30"/>
  <c r="F134" i="30"/>
  <c r="I131" i="21"/>
  <c r="H131" i="21"/>
  <c r="H127" i="64"/>
  <c r="I127" i="64"/>
  <c r="D132" i="44"/>
  <c r="G131" i="44"/>
  <c r="E132" i="44"/>
  <c r="H131" i="18"/>
  <c r="I131" i="18"/>
  <c r="H125" i="75"/>
  <c r="I125" i="75"/>
  <c r="H128" i="54"/>
  <c r="I128" i="54"/>
  <c r="F131" i="39"/>
  <c r="B131" i="39"/>
  <c r="H126" i="66"/>
  <c r="I126" i="66"/>
  <c r="H130" i="42"/>
  <c r="I130" i="42"/>
  <c r="D125" i="94"/>
  <c r="G124" i="94"/>
  <c r="E125" i="94"/>
  <c r="F123" i="95"/>
  <c r="I128" i="57"/>
  <c r="H128" i="57"/>
  <c r="G131" i="19"/>
  <c r="D132" i="19"/>
  <c r="E132" i="19"/>
  <c r="F128" i="59"/>
  <c r="B128" i="59"/>
  <c r="F132" i="3"/>
  <c r="B132" i="3"/>
  <c r="I130" i="74"/>
  <c r="H130" i="74"/>
  <c r="H132" i="24"/>
  <c r="I132" i="24"/>
  <c r="B127" i="65"/>
  <c r="F127" i="65"/>
  <c r="B129" i="72"/>
  <c r="F129" i="72"/>
  <c r="H125" i="78"/>
  <c r="I125" i="78"/>
  <c r="H121" i="98"/>
  <c r="I121" i="98"/>
  <c r="F125" i="80"/>
  <c r="B125" i="80"/>
  <c r="F126" i="75"/>
  <c r="B126" i="75"/>
  <c r="B129" i="54"/>
  <c r="F129" i="54"/>
  <c r="J123" i="96"/>
  <c r="D126" i="77"/>
  <c r="G125" i="77"/>
  <c r="E126" i="77"/>
  <c r="F128" i="61"/>
  <c r="B128" i="61"/>
  <c r="I122" i="95"/>
  <c r="H122" i="95"/>
  <c r="F125" i="81"/>
  <c r="B125" i="81"/>
  <c r="J121" i="97"/>
  <c r="B129" i="57"/>
  <c r="F129" i="57"/>
  <c r="H131" i="3"/>
  <c r="I131" i="3"/>
  <c r="B131" i="74"/>
  <c r="F131" i="74"/>
  <c r="G120" i="13" l="1"/>
  <c r="D121" i="13"/>
  <c r="H126" i="101"/>
  <c r="I126" i="101"/>
  <c r="J119" i="13"/>
  <c r="H119" i="102"/>
  <c r="I119" i="102"/>
  <c r="F120" i="102"/>
  <c r="B120" i="102"/>
  <c r="F127" i="101"/>
  <c r="B127" i="101"/>
  <c r="I133" i="23"/>
  <c r="H133" i="23"/>
  <c r="B134" i="23"/>
  <c r="F134" i="23"/>
  <c r="J123" i="88"/>
  <c r="J125" i="78"/>
  <c r="J124" i="85"/>
  <c r="J125" i="79"/>
  <c r="J130" i="73"/>
  <c r="J123" i="92"/>
  <c r="J124" i="82"/>
  <c r="J121" i="98"/>
  <c r="J132" i="24"/>
  <c r="J127" i="64"/>
  <c r="J128" i="46"/>
  <c r="J131" i="20"/>
  <c r="J128" i="53"/>
  <c r="J123" i="87"/>
  <c r="J124" i="80"/>
  <c r="J127" i="59"/>
  <c r="J121" i="99"/>
  <c r="J132" i="71"/>
  <c r="J124" i="86"/>
  <c r="J131" i="3"/>
  <c r="J126" i="66"/>
  <c r="J131" i="18"/>
  <c r="J133" i="70"/>
  <c r="J127" i="63"/>
  <c r="J133" i="27"/>
  <c r="J126" i="65"/>
  <c r="J123" i="84"/>
  <c r="B125" i="94"/>
  <c r="F125" i="94"/>
  <c r="H123" i="93"/>
  <c r="I123" i="93"/>
  <c r="B128" i="62"/>
  <c r="F128" i="62"/>
  <c r="G124" i="87"/>
  <c r="D125" i="87"/>
  <c r="E125" i="87"/>
  <c r="D132" i="43"/>
  <c r="G131" i="43"/>
  <c r="E132" i="43"/>
  <c r="D132" i="74"/>
  <c r="G131" i="74"/>
  <c r="E132" i="74"/>
  <c r="G125" i="81"/>
  <c r="D126" i="81"/>
  <c r="E126" i="81"/>
  <c r="B132" i="19"/>
  <c r="F132" i="19"/>
  <c r="J130" i="42"/>
  <c r="J125" i="75"/>
  <c r="D133" i="34"/>
  <c r="G132" i="34"/>
  <c r="E133" i="34"/>
  <c r="G128" i="63"/>
  <c r="D129" i="63"/>
  <c r="E129" i="63"/>
  <c r="D130" i="55"/>
  <c r="G129" i="55"/>
  <c r="E130" i="55"/>
  <c r="J124" i="83"/>
  <c r="J134" i="28"/>
  <c r="G129" i="46"/>
  <c r="D130" i="46"/>
  <c r="E130" i="46"/>
  <c r="B124" i="93"/>
  <c r="F124" i="93"/>
  <c r="J132" i="32"/>
  <c r="J126" i="67"/>
  <c r="J127" i="61"/>
  <c r="D132" i="42"/>
  <c r="G131" i="42"/>
  <c r="E132" i="42"/>
  <c r="D133" i="22"/>
  <c r="G132" i="22"/>
  <c r="E133" i="22"/>
  <c r="G129" i="54"/>
  <c r="D130" i="54"/>
  <c r="E130" i="54"/>
  <c r="D135" i="69"/>
  <c r="G134" i="69"/>
  <c r="E135" i="69"/>
  <c r="D127" i="78"/>
  <c r="G126" i="78"/>
  <c r="E127" i="78"/>
  <c r="D129" i="64"/>
  <c r="G128" i="64"/>
  <c r="E129" i="64"/>
  <c r="G131" i="73"/>
  <c r="D132" i="73"/>
  <c r="E132" i="73"/>
  <c r="G129" i="72"/>
  <c r="D130" i="72"/>
  <c r="E130" i="72"/>
  <c r="J128" i="57"/>
  <c r="D135" i="30"/>
  <c r="G134" i="30"/>
  <c r="E135" i="30"/>
  <c r="D135" i="29"/>
  <c r="G134" i="29"/>
  <c r="E135" i="29"/>
  <c r="D128" i="66"/>
  <c r="G127" i="66"/>
  <c r="E128" i="66"/>
  <c r="J127" i="60"/>
  <c r="J128" i="55"/>
  <c r="J128" i="56"/>
  <c r="D134" i="31"/>
  <c r="G133" i="31"/>
  <c r="E134" i="31"/>
  <c r="J133" i="69"/>
  <c r="D123" i="99"/>
  <c r="G122" i="99"/>
  <c r="E123" i="99"/>
  <c r="J123" i="89"/>
  <c r="D125" i="84"/>
  <c r="G124" i="84"/>
  <c r="E125" i="84"/>
  <c r="D136" i="28"/>
  <c r="G135" i="28"/>
  <c r="E136" i="28"/>
  <c r="J131" i="21"/>
  <c r="D128" i="68"/>
  <c r="G127" i="68"/>
  <c r="E128" i="68"/>
  <c r="D125" i="89"/>
  <c r="G124" i="89"/>
  <c r="E125" i="89"/>
  <c r="G125" i="86"/>
  <c r="D126" i="86"/>
  <c r="E126" i="86"/>
  <c r="G128" i="61"/>
  <c r="D129" i="61"/>
  <c r="E129" i="61"/>
  <c r="D124" i="95"/>
  <c r="G123" i="95"/>
  <c r="E124" i="95"/>
  <c r="F131" i="41"/>
  <c r="B131" i="41"/>
  <c r="G132" i="21"/>
  <c r="D133" i="21"/>
  <c r="E133" i="21"/>
  <c r="F130" i="45"/>
  <c r="B130" i="45"/>
  <c r="G128" i="60"/>
  <c r="D129" i="60"/>
  <c r="E129" i="60"/>
  <c r="D125" i="92"/>
  <c r="G124" i="92"/>
  <c r="E125" i="92"/>
  <c r="G133" i="32"/>
  <c r="D134" i="32"/>
  <c r="E134" i="32"/>
  <c r="D126" i="82"/>
  <c r="G125" i="82"/>
  <c r="E126" i="82"/>
  <c r="I125" i="76"/>
  <c r="H125" i="76"/>
  <c r="F123" i="97"/>
  <c r="B123" i="97"/>
  <c r="G127" i="67"/>
  <c r="D128" i="67"/>
  <c r="E128" i="67"/>
  <c r="D133" i="20"/>
  <c r="G132" i="20"/>
  <c r="E133" i="20"/>
  <c r="G125" i="85"/>
  <c r="D126" i="85"/>
  <c r="E126" i="85"/>
  <c r="J131" i="22"/>
  <c r="D130" i="57"/>
  <c r="G129" i="57"/>
  <c r="E130" i="57"/>
  <c r="D127" i="75"/>
  <c r="G126" i="75"/>
  <c r="E127" i="75"/>
  <c r="G132" i="3"/>
  <c r="D133" i="3"/>
  <c r="E133" i="3"/>
  <c r="D132" i="39"/>
  <c r="G131" i="39"/>
  <c r="E132" i="39"/>
  <c r="I131" i="44"/>
  <c r="H131" i="44"/>
  <c r="H130" i="41"/>
  <c r="I130" i="41"/>
  <c r="J130" i="43"/>
  <c r="J123" i="91"/>
  <c r="G124" i="90"/>
  <c r="D125" i="90"/>
  <c r="E125" i="90"/>
  <c r="J126" i="68"/>
  <c r="H129" i="45"/>
  <c r="I129" i="45"/>
  <c r="J131" i="17"/>
  <c r="H128" i="58"/>
  <c r="I128" i="58"/>
  <c r="G129" i="56"/>
  <c r="D130" i="56"/>
  <c r="E130" i="56"/>
  <c r="D134" i="71"/>
  <c r="G133" i="71"/>
  <c r="E134" i="71"/>
  <c r="J124" i="81"/>
  <c r="J132" i="31"/>
  <c r="F125" i="96"/>
  <c r="B125" i="96"/>
  <c r="B126" i="76"/>
  <c r="F126" i="76"/>
  <c r="F126" i="77"/>
  <c r="B126" i="77"/>
  <c r="G122" i="98"/>
  <c r="D123" i="98"/>
  <c r="E123" i="98"/>
  <c r="G124" i="91"/>
  <c r="D125" i="91"/>
  <c r="E125" i="91"/>
  <c r="I131" i="19"/>
  <c r="H131" i="19"/>
  <c r="G132" i="18"/>
  <c r="D133" i="18"/>
  <c r="E133" i="18"/>
  <c r="D126" i="83"/>
  <c r="G125" i="83"/>
  <c r="E126" i="83"/>
  <c r="J122" i="95"/>
  <c r="J130" i="74"/>
  <c r="I122" i="97"/>
  <c r="H122" i="97"/>
  <c r="J128" i="72"/>
  <c r="G127" i="65"/>
  <c r="D128" i="65"/>
  <c r="E128" i="65"/>
  <c r="H125" i="77"/>
  <c r="I125" i="77"/>
  <c r="G125" i="80"/>
  <c r="D126" i="80"/>
  <c r="E126" i="80"/>
  <c r="D129" i="59"/>
  <c r="G128" i="59"/>
  <c r="E129" i="59"/>
  <c r="H124" i="94"/>
  <c r="I124" i="94"/>
  <c r="J128" i="54"/>
  <c r="B132" i="44"/>
  <c r="F132" i="44"/>
  <c r="J131" i="34"/>
  <c r="G134" i="27"/>
  <c r="D135" i="27"/>
  <c r="E135" i="27"/>
  <c r="J130" i="39"/>
  <c r="J133" i="30"/>
  <c r="G132" i="17"/>
  <c r="D133" i="17"/>
  <c r="E133" i="17"/>
  <c r="G133" i="24"/>
  <c r="D134" i="24"/>
  <c r="E134" i="24"/>
  <c r="G134" i="70"/>
  <c r="D135" i="70"/>
  <c r="E135" i="70"/>
  <c r="J123" i="90"/>
  <c r="B129" i="58"/>
  <c r="F129" i="58"/>
  <c r="G129" i="53"/>
  <c r="D130" i="53"/>
  <c r="E130" i="53"/>
  <c r="D127" i="79"/>
  <c r="G126" i="79"/>
  <c r="E127" i="79"/>
  <c r="J133" i="29"/>
  <c r="I127" i="62"/>
  <c r="H127" i="62"/>
  <c r="I124" i="96"/>
  <c r="H124" i="96"/>
  <c r="D125" i="88"/>
  <c r="G124" i="88"/>
  <c r="E125" i="88"/>
  <c r="J119" i="102" l="1"/>
  <c r="J126" i="101"/>
  <c r="G120" i="102"/>
  <c r="D121" i="102"/>
  <c r="E121" i="102"/>
  <c r="D128" i="101"/>
  <c r="G127" i="101"/>
  <c r="E128" i="101"/>
  <c r="E121" i="13"/>
  <c r="F121" i="13" s="1"/>
  <c r="B121" i="13"/>
  <c r="H120" i="13"/>
  <c r="I120" i="13"/>
  <c r="J133" i="23"/>
  <c r="D135" i="23"/>
  <c r="G134" i="23"/>
  <c r="E135" i="23"/>
  <c r="J128" i="58"/>
  <c r="J122" i="97"/>
  <c r="J124" i="96"/>
  <c r="J129" i="45"/>
  <c r="J130" i="41"/>
  <c r="I125" i="81"/>
  <c r="H125" i="81"/>
  <c r="F125" i="87"/>
  <c r="B125" i="87"/>
  <c r="I129" i="53"/>
  <c r="H129" i="53"/>
  <c r="J127" i="62"/>
  <c r="F128" i="65"/>
  <c r="B128" i="65"/>
  <c r="D127" i="77"/>
  <c r="G126" i="77"/>
  <c r="E127" i="77"/>
  <c r="B126" i="82"/>
  <c r="F126" i="82"/>
  <c r="D132" i="41"/>
  <c r="G131" i="41"/>
  <c r="E132" i="41"/>
  <c r="B133" i="22"/>
  <c r="F133" i="22"/>
  <c r="B129" i="59"/>
  <c r="F129" i="59"/>
  <c r="H127" i="65"/>
  <c r="I127" i="65"/>
  <c r="F126" i="83"/>
  <c r="B126" i="83"/>
  <c r="G126" i="76"/>
  <c r="D127" i="76"/>
  <c r="E127" i="76"/>
  <c r="B134" i="71"/>
  <c r="F134" i="71"/>
  <c r="H132" i="3"/>
  <c r="I132" i="3"/>
  <c r="I127" i="67"/>
  <c r="H127" i="67"/>
  <c r="I128" i="60"/>
  <c r="H128" i="60"/>
  <c r="I125" i="86"/>
  <c r="H125" i="86"/>
  <c r="I122" i="99"/>
  <c r="H122" i="99"/>
  <c r="I134" i="30"/>
  <c r="H134" i="30"/>
  <c r="H131" i="73"/>
  <c r="I131" i="73"/>
  <c r="H134" i="69"/>
  <c r="I134" i="69"/>
  <c r="I131" i="74"/>
  <c r="H131" i="74"/>
  <c r="G128" i="62"/>
  <c r="D129" i="62"/>
  <c r="E129" i="62"/>
  <c r="F134" i="24"/>
  <c r="B134" i="24"/>
  <c r="B127" i="78"/>
  <c r="F127" i="78"/>
  <c r="H133" i="24"/>
  <c r="I133" i="24"/>
  <c r="H134" i="27"/>
  <c r="I134" i="27"/>
  <c r="J131" i="19"/>
  <c r="I133" i="71"/>
  <c r="H133" i="71"/>
  <c r="F128" i="67"/>
  <c r="B128" i="67"/>
  <c r="F130" i="55"/>
  <c r="B130" i="55"/>
  <c r="H124" i="87"/>
  <c r="I124" i="87"/>
  <c r="B133" i="17"/>
  <c r="F133" i="17"/>
  <c r="G132" i="44"/>
  <c r="D133" i="44"/>
  <c r="E133" i="44"/>
  <c r="F125" i="91"/>
  <c r="B125" i="91"/>
  <c r="F126" i="85"/>
  <c r="B126" i="85"/>
  <c r="F134" i="32"/>
  <c r="B134" i="32"/>
  <c r="H123" i="95"/>
  <c r="I123" i="95"/>
  <c r="I135" i="28"/>
  <c r="H135" i="28"/>
  <c r="B123" i="99"/>
  <c r="F123" i="99"/>
  <c r="B135" i="30"/>
  <c r="F135" i="30"/>
  <c r="B135" i="69"/>
  <c r="F135" i="69"/>
  <c r="H131" i="42"/>
  <c r="I131" i="42"/>
  <c r="B130" i="46"/>
  <c r="F130" i="46"/>
  <c r="B129" i="63"/>
  <c r="F129" i="63"/>
  <c r="B132" i="74"/>
  <c r="F132" i="74"/>
  <c r="B135" i="27"/>
  <c r="F135" i="27"/>
  <c r="F130" i="57"/>
  <c r="B130" i="57"/>
  <c r="F135" i="29"/>
  <c r="B135" i="29"/>
  <c r="H129" i="55"/>
  <c r="I129" i="55"/>
  <c r="I128" i="59"/>
  <c r="H128" i="59"/>
  <c r="I125" i="83"/>
  <c r="H125" i="83"/>
  <c r="F133" i="3"/>
  <c r="B133" i="3"/>
  <c r="F129" i="60"/>
  <c r="B129" i="60"/>
  <c r="F126" i="86"/>
  <c r="B126" i="86"/>
  <c r="F132" i="73"/>
  <c r="B132" i="73"/>
  <c r="H124" i="88"/>
  <c r="I124" i="88"/>
  <c r="I126" i="79"/>
  <c r="H126" i="79"/>
  <c r="I132" i="17"/>
  <c r="H132" i="17"/>
  <c r="F126" i="80"/>
  <c r="B126" i="80"/>
  <c r="F133" i="18"/>
  <c r="B133" i="18"/>
  <c r="I124" i="91"/>
  <c r="H124" i="91"/>
  <c r="B130" i="56"/>
  <c r="F130" i="56"/>
  <c r="J131" i="44"/>
  <c r="I126" i="75"/>
  <c r="H126" i="75"/>
  <c r="I125" i="85"/>
  <c r="H125" i="85"/>
  <c r="G123" i="97"/>
  <c r="D124" i="97"/>
  <c r="E124" i="97"/>
  <c r="I133" i="32"/>
  <c r="H133" i="32"/>
  <c r="G130" i="45"/>
  <c r="D131" i="45"/>
  <c r="E131" i="45"/>
  <c r="B124" i="95"/>
  <c r="F124" i="95"/>
  <c r="H124" i="89"/>
  <c r="I124" i="89"/>
  <c r="B136" i="28"/>
  <c r="F136" i="28"/>
  <c r="I127" i="66"/>
  <c r="H127" i="66"/>
  <c r="I128" i="64"/>
  <c r="H128" i="64"/>
  <c r="B132" i="42"/>
  <c r="F132" i="42"/>
  <c r="H129" i="46"/>
  <c r="I129" i="46"/>
  <c r="I128" i="63"/>
  <c r="H128" i="63"/>
  <c r="D133" i="19"/>
  <c r="G132" i="19"/>
  <c r="E133" i="19"/>
  <c r="J123" i="93"/>
  <c r="F127" i="75"/>
  <c r="B127" i="75"/>
  <c r="F125" i="89"/>
  <c r="B125" i="89"/>
  <c r="F128" i="66"/>
  <c r="B128" i="66"/>
  <c r="B129" i="64"/>
  <c r="F129" i="64"/>
  <c r="F130" i="54"/>
  <c r="B130" i="54"/>
  <c r="I131" i="43"/>
  <c r="H131" i="43"/>
  <c r="H125" i="82"/>
  <c r="I125" i="82"/>
  <c r="D125" i="93"/>
  <c r="G124" i="93"/>
  <c r="E125" i="93"/>
  <c r="F125" i="88"/>
  <c r="B125" i="88"/>
  <c r="I132" i="18"/>
  <c r="H132" i="18"/>
  <c r="D126" i="96"/>
  <c r="G125" i="96"/>
  <c r="E126" i="96"/>
  <c r="H129" i="56"/>
  <c r="I129" i="56"/>
  <c r="B125" i="90"/>
  <c r="F125" i="90"/>
  <c r="I134" i="70"/>
  <c r="H134" i="70"/>
  <c r="J124" i="94"/>
  <c r="J125" i="77"/>
  <c r="B123" i="98"/>
  <c r="F123" i="98"/>
  <c r="H124" i="90"/>
  <c r="I124" i="90"/>
  <c r="H131" i="39"/>
  <c r="I131" i="39"/>
  <c r="H132" i="20"/>
  <c r="I132" i="20"/>
  <c r="J125" i="76"/>
  <c r="I124" i="92"/>
  <c r="H124" i="92"/>
  <c r="B133" i="21"/>
  <c r="F133" i="21"/>
  <c r="F129" i="61"/>
  <c r="B129" i="61"/>
  <c r="H124" i="84"/>
  <c r="I124" i="84"/>
  <c r="I133" i="31"/>
  <c r="H133" i="31"/>
  <c r="B130" i="72"/>
  <c r="F130" i="72"/>
  <c r="I129" i="54"/>
  <c r="H129" i="54"/>
  <c r="H132" i="34"/>
  <c r="I132" i="34"/>
  <c r="B132" i="43"/>
  <c r="F132" i="43"/>
  <c r="D126" i="94"/>
  <c r="B126" i="94" s="1"/>
  <c r="G125" i="94"/>
  <c r="E126" i="94"/>
  <c r="B128" i="68"/>
  <c r="F128" i="68"/>
  <c r="H132" i="22"/>
  <c r="I132" i="22"/>
  <c r="G129" i="58"/>
  <c r="D130" i="58"/>
  <c r="E130" i="58"/>
  <c r="F127" i="79"/>
  <c r="B127" i="79"/>
  <c r="B135" i="70"/>
  <c r="F135" i="70"/>
  <c r="I125" i="80"/>
  <c r="H125" i="80"/>
  <c r="B130" i="53"/>
  <c r="F130" i="53"/>
  <c r="I122" i="98"/>
  <c r="H122" i="98"/>
  <c r="F132" i="39"/>
  <c r="B132" i="39"/>
  <c r="I129" i="57"/>
  <c r="H129" i="57"/>
  <c r="B133" i="20"/>
  <c r="F133" i="20"/>
  <c r="B125" i="92"/>
  <c r="F125" i="92"/>
  <c r="I132" i="21"/>
  <c r="H132" i="21"/>
  <c r="I128" i="61"/>
  <c r="H128" i="61"/>
  <c r="I127" i="68"/>
  <c r="H127" i="68"/>
  <c r="F125" i="84"/>
  <c r="B125" i="84"/>
  <c r="B134" i="31"/>
  <c r="F134" i="31"/>
  <c r="I134" i="29"/>
  <c r="H134" i="29"/>
  <c r="H129" i="72"/>
  <c r="I129" i="72"/>
  <c r="I126" i="78"/>
  <c r="H126" i="78"/>
  <c r="F133" i="34"/>
  <c r="B133" i="34"/>
  <c r="B126" i="81"/>
  <c r="F126" i="81"/>
  <c r="J120" i="13" l="1"/>
  <c r="G121" i="13"/>
  <c r="D122" i="13"/>
  <c r="H127" i="101"/>
  <c r="I127" i="101"/>
  <c r="F128" i="101"/>
  <c r="B128" i="101"/>
  <c r="F121" i="102"/>
  <c r="B121" i="102"/>
  <c r="I120" i="102"/>
  <c r="H120" i="102"/>
  <c r="H134" i="23"/>
  <c r="I134" i="23"/>
  <c r="F135" i="23"/>
  <c r="B135" i="23"/>
  <c r="J127" i="65"/>
  <c r="J128" i="61"/>
  <c r="J133" i="31"/>
  <c r="J124" i="92"/>
  <c r="J134" i="30"/>
  <c r="J134" i="29"/>
  <c r="J129" i="57"/>
  <c r="J125" i="80"/>
  <c r="J129" i="46"/>
  <c r="J124" i="89"/>
  <c r="J133" i="32"/>
  <c r="J131" i="42"/>
  <c r="J134" i="27"/>
  <c r="J131" i="39"/>
  <c r="J125" i="82"/>
  <c r="J127" i="67"/>
  <c r="J125" i="81"/>
  <c r="J132" i="20"/>
  <c r="J127" i="68"/>
  <c r="J124" i="90"/>
  <c r="J132" i="18"/>
  <c r="J124" i="91"/>
  <c r="J126" i="79"/>
  <c r="J128" i="60"/>
  <c r="J132" i="22"/>
  <c r="J129" i="56"/>
  <c r="J126" i="75"/>
  <c r="J132" i="21"/>
  <c r="J131" i="74"/>
  <c r="J122" i="99"/>
  <c r="J134" i="69"/>
  <c r="D130" i="64"/>
  <c r="G129" i="64"/>
  <c r="E130" i="64"/>
  <c r="G135" i="30"/>
  <c r="D136" i="30"/>
  <c r="E136" i="30"/>
  <c r="G128" i="67"/>
  <c r="D129" i="67"/>
  <c r="E129" i="67"/>
  <c r="G134" i="31"/>
  <c r="D135" i="31"/>
  <c r="E135" i="31"/>
  <c r="G135" i="70"/>
  <c r="D136" i="70"/>
  <c r="E136" i="70"/>
  <c r="J132" i="34"/>
  <c r="J124" i="84"/>
  <c r="D131" i="54"/>
  <c r="G130" i="54"/>
  <c r="E131" i="54"/>
  <c r="G127" i="75"/>
  <c r="D128" i="75"/>
  <c r="E128" i="75"/>
  <c r="G129" i="60"/>
  <c r="D130" i="60"/>
  <c r="E130" i="60"/>
  <c r="B133" i="44"/>
  <c r="F133" i="44"/>
  <c r="J132" i="3"/>
  <c r="D127" i="83"/>
  <c r="G126" i="83"/>
  <c r="E127" i="83"/>
  <c r="H131" i="41"/>
  <c r="I131" i="41"/>
  <c r="D129" i="65"/>
  <c r="G128" i="65"/>
  <c r="E129" i="65"/>
  <c r="D129" i="68"/>
  <c r="G128" i="68"/>
  <c r="E129" i="68"/>
  <c r="B125" i="93"/>
  <c r="F125" i="93"/>
  <c r="G134" i="32"/>
  <c r="D135" i="32"/>
  <c r="E135" i="32"/>
  <c r="G126" i="82"/>
  <c r="D127" i="82"/>
  <c r="E127" i="82"/>
  <c r="J126" i="78"/>
  <c r="G125" i="84"/>
  <c r="D126" i="84"/>
  <c r="E126" i="84"/>
  <c r="J122" i="98"/>
  <c r="G127" i="79"/>
  <c r="D128" i="79"/>
  <c r="E128" i="79"/>
  <c r="F126" i="94"/>
  <c r="J129" i="54"/>
  <c r="D130" i="61"/>
  <c r="G129" i="61"/>
  <c r="E130" i="61"/>
  <c r="B126" i="96"/>
  <c r="F126" i="96"/>
  <c r="H132" i="19"/>
  <c r="I132" i="19"/>
  <c r="D125" i="95"/>
  <c r="G124" i="95"/>
  <c r="E125" i="95"/>
  <c r="B124" i="97"/>
  <c r="F124" i="97"/>
  <c r="J132" i="17"/>
  <c r="D131" i="46"/>
  <c r="G130" i="46"/>
  <c r="E131" i="46"/>
  <c r="D124" i="99"/>
  <c r="G123" i="99"/>
  <c r="E124" i="99"/>
  <c r="J133" i="71"/>
  <c r="J125" i="86"/>
  <c r="G129" i="59"/>
  <c r="D130" i="59"/>
  <c r="E130" i="59"/>
  <c r="J129" i="53"/>
  <c r="G132" i="39"/>
  <c r="D133" i="39"/>
  <c r="E133" i="39"/>
  <c r="I124" i="93"/>
  <c r="H124" i="93"/>
  <c r="G126" i="80"/>
  <c r="D127" i="80"/>
  <c r="E127" i="80"/>
  <c r="D130" i="63"/>
  <c r="G129" i="63"/>
  <c r="E130" i="63"/>
  <c r="H132" i="44"/>
  <c r="I132" i="44"/>
  <c r="G127" i="78"/>
  <c r="D128" i="78"/>
  <c r="E128" i="78"/>
  <c r="F132" i="41"/>
  <c r="B132" i="41"/>
  <c r="G125" i="92"/>
  <c r="D126" i="92"/>
  <c r="E126" i="92"/>
  <c r="I125" i="96"/>
  <c r="H125" i="96"/>
  <c r="D131" i="56"/>
  <c r="G130" i="56"/>
  <c r="E131" i="56"/>
  <c r="D134" i="3"/>
  <c r="G133" i="3"/>
  <c r="E134" i="3"/>
  <c r="D136" i="29"/>
  <c r="G135" i="29"/>
  <c r="E136" i="29"/>
  <c r="G133" i="17"/>
  <c r="D134" i="17"/>
  <c r="E134" i="17"/>
  <c r="G134" i="71"/>
  <c r="D135" i="71"/>
  <c r="E135" i="71"/>
  <c r="J129" i="72"/>
  <c r="G133" i="20"/>
  <c r="D134" i="20"/>
  <c r="E134" i="20"/>
  <c r="D131" i="53"/>
  <c r="G130" i="53"/>
  <c r="E131" i="53"/>
  <c r="H125" i="94"/>
  <c r="I125" i="94"/>
  <c r="G130" i="72"/>
  <c r="D131" i="72"/>
  <c r="E131" i="72"/>
  <c r="G133" i="21"/>
  <c r="D134" i="21"/>
  <c r="E134" i="21"/>
  <c r="J134" i="70"/>
  <c r="G128" i="66"/>
  <c r="D129" i="66"/>
  <c r="E129" i="66"/>
  <c r="B133" i="19"/>
  <c r="F133" i="19"/>
  <c r="J128" i="64"/>
  <c r="I123" i="97"/>
  <c r="H123" i="97"/>
  <c r="D133" i="73"/>
  <c r="G132" i="73"/>
  <c r="E133" i="73"/>
  <c r="J125" i="83"/>
  <c r="D131" i="57"/>
  <c r="G130" i="57"/>
  <c r="E131" i="57"/>
  <c r="G126" i="85"/>
  <c r="D127" i="85"/>
  <c r="E127" i="85"/>
  <c r="J124" i="87"/>
  <c r="D135" i="24"/>
  <c r="G134" i="24"/>
  <c r="E135" i="24"/>
  <c r="J131" i="73"/>
  <c r="G132" i="42"/>
  <c r="D133" i="42"/>
  <c r="E133" i="42"/>
  <c r="B127" i="76"/>
  <c r="F127" i="76"/>
  <c r="D134" i="22"/>
  <c r="G133" i="22"/>
  <c r="E134" i="22"/>
  <c r="H126" i="77"/>
  <c r="I126" i="77"/>
  <c r="D126" i="87"/>
  <c r="G125" i="87"/>
  <c r="E126" i="87"/>
  <c r="D127" i="81"/>
  <c r="G126" i="81"/>
  <c r="E127" i="81"/>
  <c r="I129" i="58"/>
  <c r="H129" i="58"/>
  <c r="G132" i="43"/>
  <c r="D133" i="43"/>
  <c r="E133" i="43"/>
  <c r="J131" i="43"/>
  <c r="D126" i="89"/>
  <c r="G125" i="89"/>
  <c r="E126" i="89"/>
  <c r="J128" i="63"/>
  <c r="J127" i="66"/>
  <c r="B131" i="45"/>
  <c r="F131" i="45"/>
  <c r="J125" i="85"/>
  <c r="J124" i="88"/>
  <c r="G126" i="86"/>
  <c r="D127" i="86"/>
  <c r="E127" i="86"/>
  <c r="J128" i="59"/>
  <c r="J135" i="28"/>
  <c r="D126" i="91"/>
  <c r="G125" i="91"/>
  <c r="E126" i="91"/>
  <c r="B129" i="62"/>
  <c r="F129" i="62"/>
  <c r="H126" i="76"/>
  <c r="I126" i="76"/>
  <c r="F127" i="77"/>
  <c r="B127" i="77"/>
  <c r="G133" i="34"/>
  <c r="D134" i="34"/>
  <c r="E134" i="34"/>
  <c r="B130" i="58"/>
  <c r="F130" i="58"/>
  <c r="D126" i="90"/>
  <c r="G125" i="90"/>
  <c r="E126" i="90"/>
  <c r="D136" i="27"/>
  <c r="G135" i="27"/>
  <c r="E136" i="27"/>
  <c r="G123" i="98"/>
  <c r="D124" i="98"/>
  <c r="E124" i="98"/>
  <c r="G125" i="88"/>
  <c r="D126" i="88"/>
  <c r="E126" i="88"/>
  <c r="G136" i="28"/>
  <c r="D137" i="28"/>
  <c r="E137" i="28"/>
  <c r="I130" i="45"/>
  <c r="H130" i="45"/>
  <c r="G133" i="18"/>
  <c r="D134" i="18"/>
  <c r="E134" i="18"/>
  <c r="J129" i="55"/>
  <c r="D133" i="74"/>
  <c r="G132" i="74"/>
  <c r="E133" i="74"/>
  <c r="D136" i="69"/>
  <c r="G135" i="69"/>
  <c r="E136" i="69"/>
  <c r="J123" i="95"/>
  <c r="D131" i="55"/>
  <c r="G130" i="55"/>
  <c r="E131" i="55"/>
  <c r="J133" i="24"/>
  <c r="I128" i="62"/>
  <c r="H128" i="62"/>
  <c r="J127" i="101" l="1"/>
  <c r="G121" i="102"/>
  <c r="D122" i="102"/>
  <c r="E122" i="102"/>
  <c r="G128" i="101"/>
  <c r="D129" i="101"/>
  <c r="E129" i="101"/>
  <c r="E122" i="13"/>
  <c r="F122" i="13" s="1"/>
  <c r="B122" i="13"/>
  <c r="J120" i="102"/>
  <c r="I121" i="13"/>
  <c r="H121" i="13"/>
  <c r="J134" i="23"/>
  <c r="G135" i="23"/>
  <c r="D136" i="23"/>
  <c r="E136" i="23"/>
  <c r="J124" i="93"/>
  <c r="J123" i="97"/>
  <c r="J131" i="41"/>
  <c r="J126" i="76"/>
  <c r="J129" i="58"/>
  <c r="J125" i="96"/>
  <c r="J132" i="19"/>
  <c r="F134" i="18"/>
  <c r="B134" i="18"/>
  <c r="F126" i="88"/>
  <c r="B126" i="88"/>
  <c r="B126" i="91"/>
  <c r="F126" i="91"/>
  <c r="G131" i="45"/>
  <c r="D132" i="45"/>
  <c r="E132" i="45"/>
  <c r="D128" i="76"/>
  <c r="G127" i="76"/>
  <c r="E128" i="76"/>
  <c r="B135" i="24"/>
  <c r="F135" i="24"/>
  <c r="F134" i="17"/>
  <c r="B134" i="17"/>
  <c r="H129" i="63"/>
  <c r="I129" i="63"/>
  <c r="F133" i="39"/>
  <c r="B133" i="39"/>
  <c r="I128" i="68"/>
  <c r="H128" i="68"/>
  <c r="I126" i="83"/>
  <c r="H126" i="83"/>
  <c r="B129" i="67"/>
  <c r="F129" i="67"/>
  <c r="F127" i="83"/>
  <c r="B127" i="83"/>
  <c r="I128" i="67"/>
  <c r="H128" i="67"/>
  <c r="I132" i="43"/>
  <c r="H132" i="43"/>
  <c r="F126" i="87"/>
  <c r="B126" i="87"/>
  <c r="H132" i="73"/>
  <c r="I132" i="73"/>
  <c r="B129" i="66"/>
  <c r="F129" i="66"/>
  <c r="H130" i="72"/>
  <c r="I130" i="72"/>
  <c r="I133" i="20"/>
  <c r="H133" i="20"/>
  <c r="F131" i="56"/>
  <c r="B131" i="56"/>
  <c r="F124" i="99"/>
  <c r="B124" i="99"/>
  <c r="I124" i="95"/>
  <c r="H124" i="95"/>
  <c r="B130" i="61"/>
  <c r="F130" i="61"/>
  <c r="B126" i="84"/>
  <c r="F126" i="84"/>
  <c r="I134" i="32"/>
  <c r="H134" i="32"/>
  <c r="F128" i="75"/>
  <c r="B128" i="75"/>
  <c r="F136" i="70"/>
  <c r="B136" i="70"/>
  <c r="H135" i="69"/>
  <c r="I135" i="69"/>
  <c r="H125" i="88"/>
  <c r="I125" i="88"/>
  <c r="H125" i="87"/>
  <c r="I125" i="87"/>
  <c r="B131" i="72"/>
  <c r="F131" i="72"/>
  <c r="I130" i="56"/>
  <c r="H130" i="56"/>
  <c r="G132" i="41"/>
  <c r="D133" i="41"/>
  <c r="E133" i="41"/>
  <c r="F130" i="63"/>
  <c r="B130" i="63"/>
  <c r="I132" i="39"/>
  <c r="H132" i="39"/>
  <c r="H123" i="99"/>
  <c r="I123" i="99"/>
  <c r="H129" i="61"/>
  <c r="I129" i="61"/>
  <c r="F135" i="32"/>
  <c r="B135" i="32"/>
  <c r="F129" i="68"/>
  <c r="B129" i="68"/>
  <c r="J128" i="62"/>
  <c r="F136" i="69"/>
  <c r="B136" i="69"/>
  <c r="B126" i="90"/>
  <c r="F126" i="90"/>
  <c r="J130" i="45"/>
  <c r="F124" i="98"/>
  <c r="B124" i="98"/>
  <c r="G130" i="58"/>
  <c r="D131" i="58"/>
  <c r="E131" i="58"/>
  <c r="J126" i="77"/>
  <c r="F133" i="42"/>
  <c r="B133" i="42"/>
  <c r="B127" i="85"/>
  <c r="F127" i="85"/>
  <c r="F133" i="73"/>
  <c r="B133" i="73"/>
  <c r="H128" i="66"/>
  <c r="I128" i="66"/>
  <c r="J125" i="94"/>
  <c r="I135" i="29"/>
  <c r="H135" i="29"/>
  <c r="F128" i="78"/>
  <c r="B128" i="78"/>
  <c r="F127" i="80"/>
  <c r="B127" i="80"/>
  <c r="B125" i="95"/>
  <c r="F125" i="95"/>
  <c r="I125" i="84"/>
  <c r="H125" i="84"/>
  <c r="G125" i="93"/>
  <c r="D126" i="93"/>
  <c r="E126" i="93"/>
  <c r="I128" i="65"/>
  <c r="H128" i="65"/>
  <c r="G133" i="44"/>
  <c r="D134" i="44"/>
  <c r="E134" i="44"/>
  <c r="H127" i="75"/>
  <c r="I127" i="75"/>
  <c r="I135" i="70"/>
  <c r="H135" i="70"/>
  <c r="F136" i="30"/>
  <c r="B136" i="30"/>
  <c r="H125" i="91"/>
  <c r="I125" i="91"/>
  <c r="I133" i="18"/>
  <c r="H133" i="18"/>
  <c r="I132" i="74"/>
  <c r="H132" i="74"/>
  <c r="H123" i="98"/>
  <c r="I123" i="98"/>
  <c r="G129" i="62"/>
  <c r="D130" i="62"/>
  <c r="E130" i="62"/>
  <c r="B127" i="86"/>
  <c r="F127" i="86"/>
  <c r="H132" i="42"/>
  <c r="I132" i="42"/>
  <c r="H126" i="85"/>
  <c r="I126" i="85"/>
  <c r="F136" i="29"/>
  <c r="B136" i="29"/>
  <c r="H127" i="78"/>
  <c r="I127" i="78"/>
  <c r="I126" i="80"/>
  <c r="H126" i="80"/>
  <c r="B130" i="59"/>
  <c r="F130" i="59"/>
  <c r="I130" i="46"/>
  <c r="H130" i="46"/>
  <c r="G126" i="94"/>
  <c r="D127" i="94"/>
  <c r="E127" i="94"/>
  <c r="B129" i="65"/>
  <c r="F129" i="65"/>
  <c r="H135" i="30"/>
  <c r="I135" i="30"/>
  <c r="F136" i="27"/>
  <c r="B136" i="27"/>
  <c r="G127" i="77"/>
  <c r="D128" i="77"/>
  <c r="E128" i="77"/>
  <c r="F134" i="20"/>
  <c r="B134" i="20"/>
  <c r="I130" i="55"/>
  <c r="H130" i="55"/>
  <c r="F133" i="74"/>
  <c r="B133" i="74"/>
  <c r="B137" i="28"/>
  <c r="F137" i="28"/>
  <c r="I126" i="86"/>
  <c r="H126" i="86"/>
  <c r="I125" i="89"/>
  <c r="H125" i="89"/>
  <c r="F135" i="71"/>
  <c r="B135" i="71"/>
  <c r="J132" i="44"/>
  <c r="H129" i="59"/>
  <c r="I129" i="59"/>
  <c r="F131" i="46"/>
  <c r="B131" i="46"/>
  <c r="H130" i="54"/>
  <c r="I130" i="54"/>
  <c r="B135" i="31"/>
  <c r="F135" i="31"/>
  <c r="I133" i="34"/>
  <c r="H133" i="34"/>
  <c r="H125" i="90"/>
  <c r="I125" i="90"/>
  <c r="B133" i="43"/>
  <c r="F133" i="43"/>
  <c r="H133" i="17"/>
  <c r="I133" i="17"/>
  <c r="B131" i="55"/>
  <c r="F131" i="55"/>
  <c r="I136" i="28"/>
  <c r="H136" i="28"/>
  <c r="H135" i="27"/>
  <c r="I135" i="27"/>
  <c r="B134" i="34"/>
  <c r="F134" i="34"/>
  <c r="F126" i="89"/>
  <c r="B126" i="89"/>
  <c r="I126" i="81"/>
  <c r="H126" i="81"/>
  <c r="I133" i="22"/>
  <c r="H133" i="22"/>
  <c r="H130" i="57"/>
  <c r="I130" i="57"/>
  <c r="B134" i="21"/>
  <c r="F134" i="21"/>
  <c r="I130" i="53"/>
  <c r="H130" i="53"/>
  <c r="I134" i="71"/>
  <c r="H134" i="71"/>
  <c r="I133" i="3"/>
  <c r="H133" i="3"/>
  <c r="B126" i="92"/>
  <c r="F126" i="92"/>
  <c r="G126" i="96"/>
  <c r="D127" i="96"/>
  <c r="E127" i="96"/>
  <c r="F128" i="79"/>
  <c r="B128" i="79"/>
  <c r="F127" i="82"/>
  <c r="B127" i="82"/>
  <c r="F130" i="60"/>
  <c r="B130" i="60"/>
  <c r="F131" i="54"/>
  <c r="B131" i="54"/>
  <c r="H134" i="31"/>
  <c r="I134" i="31"/>
  <c r="I129" i="64"/>
  <c r="H129" i="64"/>
  <c r="F127" i="81"/>
  <c r="B127" i="81"/>
  <c r="F134" i="22"/>
  <c r="B134" i="22"/>
  <c r="I134" i="24"/>
  <c r="H134" i="24"/>
  <c r="B131" i="57"/>
  <c r="F131" i="57"/>
  <c r="G133" i="19"/>
  <c r="D134" i="19"/>
  <c r="E134" i="19"/>
  <c r="H133" i="21"/>
  <c r="I133" i="21"/>
  <c r="B131" i="53"/>
  <c r="F131" i="53"/>
  <c r="F134" i="3"/>
  <c r="B134" i="3"/>
  <c r="I125" i="92"/>
  <c r="H125" i="92"/>
  <c r="G124" i="97"/>
  <c r="D125" i="97"/>
  <c r="E125" i="97"/>
  <c r="H127" i="79"/>
  <c r="I127" i="79"/>
  <c r="I126" i="82"/>
  <c r="H126" i="82"/>
  <c r="I129" i="60"/>
  <c r="H129" i="60"/>
  <c r="F130" i="64"/>
  <c r="B130" i="64"/>
  <c r="G122" i="13" l="1"/>
  <c r="D123" i="13"/>
  <c r="B129" i="101"/>
  <c r="F129" i="101"/>
  <c r="H128" i="101"/>
  <c r="I128" i="101"/>
  <c r="J121" i="13"/>
  <c r="B122" i="102"/>
  <c r="F122" i="102"/>
  <c r="I121" i="102"/>
  <c r="H121" i="102"/>
  <c r="B136" i="23"/>
  <c r="F136" i="23"/>
  <c r="I135" i="23"/>
  <c r="H135" i="23"/>
  <c r="J126" i="85"/>
  <c r="J133" i="34"/>
  <c r="J124" i="95"/>
  <c r="J132" i="43"/>
  <c r="J133" i="3"/>
  <c r="J135" i="70"/>
  <c r="J127" i="79"/>
  <c r="J132" i="42"/>
  <c r="J128" i="66"/>
  <c r="J129" i="61"/>
  <c r="J129" i="63"/>
  <c r="J132" i="74"/>
  <c r="J128" i="67"/>
  <c r="J133" i="21"/>
  <c r="J134" i="24"/>
  <c r="J135" i="27"/>
  <c r="J130" i="54"/>
  <c r="J127" i="75"/>
  <c r="J135" i="69"/>
  <c r="J132" i="73"/>
  <c r="J126" i="83"/>
  <c r="J125" i="90"/>
  <c r="J135" i="30"/>
  <c r="J125" i="91"/>
  <c r="J128" i="68"/>
  <c r="J134" i="32"/>
  <c r="B125" i="97"/>
  <c r="F125" i="97"/>
  <c r="G128" i="79"/>
  <c r="D129" i="79"/>
  <c r="E129" i="79"/>
  <c r="D134" i="43"/>
  <c r="G133" i="43"/>
  <c r="E134" i="43"/>
  <c r="G135" i="71"/>
  <c r="D136" i="71"/>
  <c r="E136" i="71"/>
  <c r="G133" i="73"/>
  <c r="D134" i="73"/>
  <c r="E134" i="73"/>
  <c r="D127" i="84"/>
  <c r="G126" i="84"/>
  <c r="E127" i="84"/>
  <c r="H124" i="97"/>
  <c r="I124" i="97"/>
  <c r="J133" i="22"/>
  <c r="D129" i="78"/>
  <c r="G128" i="78"/>
  <c r="E129" i="78"/>
  <c r="G127" i="85"/>
  <c r="D128" i="85"/>
  <c r="E128" i="85"/>
  <c r="J134" i="31"/>
  <c r="H127" i="77"/>
  <c r="I127" i="77"/>
  <c r="B127" i="94"/>
  <c r="F127" i="94"/>
  <c r="J127" i="78"/>
  <c r="G127" i="86"/>
  <c r="D128" i="86"/>
  <c r="E128" i="86"/>
  <c r="G127" i="80"/>
  <c r="D128" i="80"/>
  <c r="E128" i="80"/>
  <c r="F131" i="58"/>
  <c r="B131" i="58"/>
  <c r="D137" i="69"/>
  <c r="G136" i="69"/>
  <c r="E137" i="69"/>
  <c r="J123" i="99"/>
  <c r="I132" i="41"/>
  <c r="H132" i="41"/>
  <c r="G124" i="99"/>
  <c r="D125" i="99"/>
  <c r="E125" i="99"/>
  <c r="F132" i="45"/>
  <c r="B132" i="45"/>
  <c r="G131" i="56"/>
  <c r="D132" i="56"/>
  <c r="E132" i="56"/>
  <c r="G127" i="83"/>
  <c r="D128" i="83"/>
  <c r="E128" i="83"/>
  <c r="D136" i="24"/>
  <c r="G135" i="24"/>
  <c r="E136" i="24"/>
  <c r="D127" i="91"/>
  <c r="G126" i="91"/>
  <c r="E127" i="91"/>
  <c r="I131" i="45"/>
  <c r="H131" i="45"/>
  <c r="J125" i="89"/>
  <c r="J130" i="55"/>
  <c r="J130" i="46"/>
  <c r="G136" i="29"/>
  <c r="D137" i="29"/>
  <c r="E137" i="29"/>
  <c r="F130" i="62"/>
  <c r="B130" i="62"/>
  <c r="G124" i="98"/>
  <c r="D125" i="98"/>
  <c r="E125" i="98"/>
  <c r="D130" i="68"/>
  <c r="G129" i="68"/>
  <c r="E130" i="68"/>
  <c r="J132" i="39"/>
  <c r="G131" i="72"/>
  <c r="D132" i="72"/>
  <c r="E132" i="72"/>
  <c r="D131" i="61"/>
  <c r="G130" i="61"/>
  <c r="E131" i="61"/>
  <c r="D130" i="67"/>
  <c r="G129" i="67"/>
  <c r="E130" i="67"/>
  <c r="D137" i="27"/>
  <c r="G136" i="27"/>
  <c r="E137" i="27"/>
  <c r="H125" i="93"/>
  <c r="I125" i="93"/>
  <c r="B127" i="96"/>
  <c r="F127" i="96"/>
  <c r="B134" i="19"/>
  <c r="F134" i="19"/>
  <c r="I126" i="96"/>
  <c r="H126" i="96"/>
  <c r="J130" i="53"/>
  <c r="J126" i="81"/>
  <c r="J136" i="28"/>
  <c r="G131" i="46"/>
  <c r="D132" i="46"/>
  <c r="E132" i="46"/>
  <c r="D131" i="59"/>
  <c r="G130" i="59"/>
  <c r="E131" i="59"/>
  <c r="I129" i="62"/>
  <c r="H129" i="62"/>
  <c r="F134" i="44"/>
  <c r="B134" i="44"/>
  <c r="J125" i="84"/>
  <c r="J135" i="29"/>
  <c r="D137" i="70"/>
  <c r="G136" i="70"/>
  <c r="E137" i="70"/>
  <c r="J133" i="20"/>
  <c r="G126" i="87"/>
  <c r="D127" i="87"/>
  <c r="E127" i="87"/>
  <c r="D134" i="74"/>
  <c r="G133" i="74"/>
  <c r="E134" i="74"/>
  <c r="H126" i="94"/>
  <c r="I126" i="94"/>
  <c r="B126" i="93"/>
  <c r="F126" i="93"/>
  <c r="H130" i="58"/>
  <c r="I130" i="58"/>
  <c r="D135" i="17"/>
  <c r="G134" i="17"/>
  <c r="E135" i="17"/>
  <c r="J133" i="18"/>
  <c r="J130" i="56"/>
  <c r="J129" i="60"/>
  <c r="D135" i="22"/>
  <c r="G134" i="22"/>
  <c r="E135" i="22"/>
  <c r="D132" i="54"/>
  <c r="G131" i="54"/>
  <c r="E132" i="54"/>
  <c r="J125" i="92"/>
  <c r="J126" i="82"/>
  <c r="H133" i="19"/>
  <c r="I133" i="19"/>
  <c r="G127" i="81"/>
  <c r="D128" i="81"/>
  <c r="E128" i="81"/>
  <c r="G130" i="60"/>
  <c r="D131" i="60"/>
  <c r="E131" i="60"/>
  <c r="G126" i="92"/>
  <c r="D127" i="92"/>
  <c r="E127" i="92"/>
  <c r="G134" i="21"/>
  <c r="D135" i="21"/>
  <c r="E135" i="21"/>
  <c r="D132" i="55"/>
  <c r="G131" i="55"/>
  <c r="E132" i="55"/>
  <c r="J129" i="59"/>
  <c r="J126" i="86"/>
  <c r="G134" i="20"/>
  <c r="D135" i="20"/>
  <c r="E135" i="20"/>
  <c r="D130" i="65"/>
  <c r="G129" i="65"/>
  <c r="E130" i="65"/>
  <c r="J123" i="98"/>
  <c r="I133" i="44"/>
  <c r="H133" i="44"/>
  <c r="G125" i="95"/>
  <c r="D126" i="95"/>
  <c r="E126" i="95"/>
  <c r="D134" i="42"/>
  <c r="G133" i="42"/>
  <c r="E134" i="42"/>
  <c r="D127" i="90"/>
  <c r="G126" i="90"/>
  <c r="E127" i="90"/>
  <c r="G135" i="32"/>
  <c r="D136" i="32"/>
  <c r="E136" i="32"/>
  <c r="D131" i="63"/>
  <c r="G130" i="63"/>
  <c r="E131" i="63"/>
  <c r="J125" i="87"/>
  <c r="J130" i="72"/>
  <c r="G133" i="39"/>
  <c r="D134" i="39"/>
  <c r="E134" i="39"/>
  <c r="I127" i="76"/>
  <c r="H127" i="76"/>
  <c r="D127" i="88"/>
  <c r="G126" i="88"/>
  <c r="E127" i="88"/>
  <c r="G130" i="64"/>
  <c r="D131" i="64"/>
  <c r="E131" i="64"/>
  <c r="J134" i="71"/>
  <c r="G126" i="89"/>
  <c r="D127" i="89"/>
  <c r="E127" i="89"/>
  <c r="D138" i="28"/>
  <c r="G137" i="28"/>
  <c r="E138" i="28"/>
  <c r="G136" i="30"/>
  <c r="D137" i="30"/>
  <c r="E137" i="30"/>
  <c r="G128" i="75"/>
  <c r="D129" i="75"/>
  <c r="E129" i="75"/>
  <c r="B128" i="76"/>
  <c r="F128" i="76"/>
  <c r="G134" i="3"/>
  <c r="D135" i="3"/>
  <c r="E135" i="3"/>
  <c r="G131" i="57"/>
  <c r="D132" i="57"/>
  <c r="E132" i="57"/>
  <c r="G131" i="53"/>
  <c r="D132" i="53"/>
  <c r="E132" i="53"/>
  <c r="J129" i="64"/>
  <c r="D128" i="82"/>
  <c r="G127" i="82"/>
  <c r="E128" i="82"/>
  <c r="J130" i="57"/>
  <c r="G134" i="34"/>
  <c r="D135" i="34"/>
  <c r="E135" i="34"/>
  <c r="J133" i="17"/>
  <c r="G135" i="31"/>
  <c r="D136" i="31"/>
  <c r="E136" i="31"/>
  <c r="B128" i="77"/>
  <c r="F128" i="77"/>
  <c r="J126" i="80"/>
  <c r="J128" i="65"/>
  <c r="B133" i="41"/>
  <c r="F133" i="41"/>
  <c r="J125" i="88"/>
  <c r="D130" i="66"/>
  <c r="G129" i="66"/>
  <c r="E130" i="66"/>
  <c r="D135" i="18"/>
  <c r="G134" i="18"/>
  <c r="E135" i="18"/>
  <c r="J128" i="101" l="1"/>
  <c r="D130" i="101"/>
  <c r="G129" i="101"/>
  <c r="E130" i="101"/>
  <c r="J121" i="102"/>
  <c r="E123" i="13"/>
  <c r="F123" i="13" s="1"/>
  <c r="B123" i="13"/>
  <c r="G122" i="102"/>
  <c r="D123" i="102"/>
  <c r="E123" i="102"/>
  <c r="H122" i="13"/>
  <c r="I122" i="13"/>
  <c r="J127" i="77"/>
  <c r="J135" i="23"/>
  <c r="G136" i="23"/>
  <c r="D137" i="23"/>
  <c r="E137" i="23"/>
  <c r="J130" i="58"/>
  <c r="J132" i="41"/>
  <c r="J126" i="94"/>
  <c r="J127" i="76"/>
  <c r="J131" i="45"/>
  <c r="J126" i="96"/>
  <c r="J124" i="97"/>
  <c r="F134" i="39"/>
  <c r="B134" i="39"/>
  <c r="I126" i="87"/>
  <c r="H126" i="87"/>
  <c r="I131" i="46"/>
  <c r="H131" i="46"/>
  <c r="G130" i="62"/>
  <c r="D131" i="62"/>
  <c r="E131" i="62"/>
  <c r="B128" i="83"/>
  <c r="F128" i="83"/>
  <c r="F125" i="99"/>
  <c r="B125" i="99"/>
  <c r="I127" i="85"/>
  <c r="H127" i="85"/>
  <c r="I126" i="84"/>
  <c r="H126" i="84"/>
  <c r="H129" i="66"/>
  <c r="I129" i="66"/>
  <c r="F131" i="64"/>
  <c r="B131" i="64"/>
  <c r="B132" i="55"/>
  <c r="F132" i="55"/>
  <c r="D135" i="44"/>
  <c r="G134" i="44"/>
  <c r="E135" i="44"/>
  <c r="H129" i="67"/>
  <c r="I129" i="67"/>
  <c r="F132" i="57"/>
  <c r="B132" i="57"/>
  <c r="I135" i="32"/>
  <c r="H135" i="32"/>
  <c r="I127" i="83"/>
  <c r="H127" i="83"/>
  <c r="H124" i="99"/>
  <c r="I124" i="99"/>
  <c r="G131" i="58"/>
  <c r="D132" i="58"/>
  <c r="E132" i="58"/>
  <c r="G127" i="94"/>
  <c r="D128" i="94"/>
  <c r="E128" i="94"/>
  <c r="B127" i="84"/>
  <c r="F127" i="84"/>
  <c r="H133" i="43"/>
  <c r="I133" i="43"/>
  <c r="F136" i="31"/>
  <c r="B136" i="31"/>
  <c r="I127" i="82"/>
  <c r="H127" i="82"/>
  <c r="H131" i="57"/>
  <c r="I131" i="57"/>
  <c r="B138" i="28"/>
  <c r="F138" i="28"/>
  <c r="H125" i="95"/>
  <c r="I125" i="95"/>
  <c r="F135" i="20"/>
  <c r="B135" i="20"/>
  <c r="B135" i="21"/>
  <c r="F135" i="21"/>
  <c r="I131" i="54"/>
  <c r="H131" i="54"/>
  <c r="J129" i="62"/>
  <c r="J125" i="93"/>
  <c r="H129" i="68"/>
  <c r="I129" i="68"/>
  <c r="B137" i="29"/>
  <c r="F137" i="29"/>
  <c r="H126" i="91"/>
  <c r="I126" i="91"/>
  <c r="H128" i="78"/>
  <c r="I128" i="78"/>
  <c r="B134" i="43"/>
  <c r="F134" i="43"/>
  <c r="F136" i="32"/>
  <c r="B136" i="32"/>
  <c r="I134" i="21"/>
  <c r="H134" i="21"/>
  <c r="H136" i="70"/>
  <c r="I136" i="70"/>
  <c r="I130" i="61"/>
  <c r="H130" i="61"/>
  <c r="B130" i="68"/>
  <c r="F130" i="68"/>
  <c r="I136" i="29"/>
  <c r="H136" i="29"/>
  <c r="B127" i="91"/>
  <c r="F127" i="91"/>
  <c r="F132" i="56"/>
  <c r="B132" i="56"/>
  <c r="B128" i="80"/>
  <c r="F128" i="80"/>
  <c r="B129" i="78"/>
  <c r="F129" i="78"/>
  <c r="F134" i="73"/>
  <c r="B134" i="73"/>
  <c r="B131" i="60"/>
  <c r="F131" i="60"/>
  <c r="G127" i="96"/>
  <c r="D128" i="96"/>
  <c r="E128" i="96"/>
  <c r="H133" i="39"/>
  <c r="I133" i="39"/>
  <c r="H130" i="60"/>
  <c r="I130" i="60"/>
  <c r="B130" i="67"/>
  <c r="F130" i="67"/>
  <c r="D134" i="41"/>
  <c r="G133" i="41"/>
  <c r="E134" i="41"/>
  <c r="H135" i="31"/>
  <c r="I135" i="31"/>
  <c r="B129" i="75"/>
  <c r="F129" i="75"/>
  <c r="I126" i="88"/>
  <c r="H126" i="88"/>
  <c r="I126" i="90"/>
  <c r="H126" i="90"/>
  <c r="H134" i="20"/>
  <c r="I134" i="20"/>
  <c r="B132" i="54"/>
  <c r="F132" i="54"/>
  <c r="B135" i="18"/>
  <c r="F135" i="18"/>
  <c r="F135" i="3"/>
  <c r="B135" i="3"/>
  <c r="H128" i="75"/>
  <c r="I128" i="75"/>
  <c r="B127" i="89"/>
  <c r="F127" i="89"/>
  <c r="F127" i="88"/>
  <c r="B127" i="88"/>
  <c r="F127" i="90"/>
  <c r="B127" i="90"/>
  <c r="J133" i="44"/>
  <c r="I127" i="81"/>
  <c r="H127" i="81"/>
  <c r="B135" i="17"/>
  <c r="F135" i="17"/>
  <c r="I133" i="74"/>
  <c r="H133" i="74"/>
  <c r="F137" i="70"/>
  <c r="B137" i="70"/>
  <c r="I130" i="59"/>
  <c r="H130" i="59"/>
  <c r="F131" i="61"/>
  <c r="B131" i="61"/>
  <c r="I131" i="56"/>
  <c r="H131" i="56"/>
  <c r="H127" i="80"/>
  <c r="I127" i="80"/>
  <c r="I133" i="73"/>
  <c r="H133" i="73"/>
  <c r="F129" i="79"/>
  <c r="B129" i="79"/>
  <c r="B130" i="65"/>
  <c r="F130" i="65"/>
  <c r="F130" i="66"/>
  <c r="B130" i="66"/>
  <c r="H137" i="28"/>
  <c r="I137" i="28"/>
  <c r="I134" i="18"/>
  <c r="H134" i="18"/>
  <c r="B128" i="82"/>
  <c r="F128" i="82"/>
  <c r="B128" i="81"/>
  <c r="F128" i="81"/>
  <c r="H134" i="17"/>
  <c r="I134" i="17"/>
  <c r="H134" i="3"/>
  <c r="I134" i="3"/>
  <c r="H126" i="89"/>
  <c r="I126" i="89"/>
  <c r="H130" i="63"/>
  <c r="I130" i="63"/>
  <c r="B127" i="92"/>
  <c r="F127" i="92"/>
  <c r="J133" i="19"/>
  <c r="I134" i="22"/>
  <c r="H134" i="22"/>
  <c r="B134" i="74"/>
  <c r="F134" i="74"/>
  <c r="F131" i="59"/>
  <c r="B131" i="59"/>
  <c r="I136" i="27"/>
  <c r="H136" i="27"/>
  <c r="B125" i="98"/>
  <c r="F125" i="98"/>
  <c r="I135" i="24"/>
  <c r="H135" i="24"/>
  <c r="I128" i="79"/>
  <c r="H128" i="79"/>
  <c r="D129" i="76"/>
  <c r="G128" i="76"/>
  <c r="E129" i="76"/>
  <c r="B137" i="30"/>
  <c r="F137" i="30"/>
  <c r="B131" i="63"/>
  <c r="F131" i="63"/>
  <c r="H133" i="42"/>
  <c r="I133" i="42"/>
  <c r="H126" i="92"/>
  <c r="I126" i="92"/>
  <c r="F135" i="22"/>
  <c r="B135" i="22"/>
  <c r="G134" i="19"/>
  <c r="D135" i="19"/>
  <c r="E135" i="19"/>
  <c r="F137" i="27"/>
  <c r="B137" i="27"/>
  <c r="B132" i="72"/>
  <c r="F132" i="72"/>
  <c r="H124" i="98"/>
  <c r="I124" i="98"/>
  <c r="B136" i="24"/>
  <c r="F136" i="24"/>
  <c r="D133" i="45"/>
  <c r="G132" i="45"/>
  <c r="E133" i="45"/>
  <c r="I136" i="69"/>
  <c r="H136" i="69"/>
  <c r="F128" i="86"/>
  <c r="B128" i="86"/>
  <c r="F136" i="71"/>
  <c r="B136" i="71"/>
  <c r="D126" i="97"/>
  <c r="G125" i="97"/>
  <c r="E126" i="97"/>
  <c r="I130" i="64"/>
  <c r="H130" i="64"/>
  <c r="B126" i="95"/>
  <c r="F126" i="95"/>
  <c r="F135" i="34"/>
  <c r="B135" i="34"/>
  <c r="F132" i="53"/>
  <c r="B132" i="53"/>
  <c r="G128" i="77"/>
  <c r="D129" i="77"/>
  <c r="E129" i="77"/>
  <c r="H134" i="34"/>
  <c r="I134" i="34"/>
  <c r="I131" i="53"/>
  <c r="H131" i="53"/>
  <c r="I136" i="30"/>
  <c r="H136" i="30"/>
  <c r="B134" i="42"/>
  <c r="F134" i="42"/>
  <c r="I129" i="65"/>
  <c r="H129" i="65"/>
  <c r="H131" i="55"/>
  <c r="I131" i="55"/>
  <c r="D127" i="93"/>
  <c r="G126" i="93"/>
  <c r="E127" i="93"/>
  <c r="B127" i="87"/>
  <c r="F127" i="87"/>
  <c r="F132" i="46"/>
  <c r="B132" i="46"/>
  <c r="H131" i="72"/>
  <c r="I131" i="72"/>
  <c r="B137" i="69"/>
  <c r="F137" i="69"/>
  <c r="I127" i="86"/>
  <c r="H127" i="86"/>
  <c r="B128" i="85"/>
  <c r="F128" i="85"/>
  <c r="I135" i="71"/>
  <c r="H135" i="71"/>
  <c r="J122" i="13" l="1"/>
  <c r="I122" i="102"/>
  <c r="H122" i="102"/>
  <c r="G123" i="13"/>
  <c r="D124" i="13"/>
  <c r="I129" i="101"/>
  <c r="H129" i="101"/>
  <c r="F123" i="102"/>
  <c r="B123" i="102"/>
  <c r="F130" i="101"/>
  <c r="B130" i="101"/>
  <c r="B137" i="23"/>
  <c r="F137" i="23"/>
  <c r="J131" i="55"/>
  <c r="J124" i="98"/>
  <c r="H136" i="23"/>
  <c r="I136" i="23"/>
  <c r="J131" i="56"/>
  <c r="J133" i="74"/>
  <c r="J129" i="65"/>
  <c r="J129" i="68"/>
  <c r="J133" i="73"/>
  <c r="J130" i="59"/>
  <c r="J127" i="81"/>
  <c r="J126" i="84"/>
  <c r="J131" i="72"/>
  <c r="J136" i="30"/>
  <c r="J128" i="79"/>
  <c r="J130" i="63"/>
  <c r="J127" i="80"/>
  <c r="J133" i="39"/>
  <c r="J126" i="91"/>
  <c r="J133" i="43"/>
  <c r="J126" i="92"/>
  <c r="J134" i="22"/>
  <c r="J134" i="3"/>
  <c r="J126" i="88"/>
  <c r="J129" i="66"/>
  <c r="J126" i="87"/>
  <c r="J135" i="32"/>
  <c r="J126" i="89"/>
  <c r="D132" i="59"/>
  <c r="G131" i="59"/>
  <c r="E132" i="59"/>
  <c r="G135" i="17"/>
  <c r="D136" i="17"/>
  <c r="E136" i="17"/>
  <c r="D128" i="88"/>
  <c r="G127" i="88"/>
  <c r="E128" i="88"/>
  <c r="G130" i="67"/>
  <c r="D131" i="67"/>
  <c r="E131" i="67"/>
  <c r="J127" i="86"/>
  <c r="I126" i="93"/>
  <c r="H126" i="93"/>
  <c r="H128" i="77"/>
  <c r="I128" i="77"/>
  <c r="G126" i="95"/>
  <c r="D127" i="95"/>
  <c r="E127" i="95"/>
  <c r="G136" i="71"/>
  <c r="D137" i="71"/>
  <c r="E137" i="71"/>
  <c r="G136" i="24"/>
  <c r="D137" i="24"/>
  <c r="E137" i="24"/>
  <c r="J128" i="75"/>
  <c r="J134" i="20"/>
  <c r="J135" i="31"/>
  <c r="D128" i="91"/>
  <c r="G127" i="91"/>
  <c r="E128" i="91"/>
  <c r="J136" i="70"/>
  <c r="J128" i="78"/>
  <c r="J125" i="95"/>
  <c r="I127" i="94"/>
  <c r="H127" i="94"/>
  <c r="B135" i="44"/>
  <c r="F135" i="44"/>
  <c r="F131" i="62"/>
  <c r="B131" i="62"/>
  <c r="B135" i="19"/>
  <c r="F135" i="19"/>
  <c r="D135" i="73"/>
  <c r="G134" i="73"/>
  <c r="E135" i="73"/>
  <c r="H130" i="62"/>
  <c r="I130" i="62"/>
  <c r="G132" i="53"/>
  <c r="D133" i="53"/>
  <c r="E133" i="53"/>
  <c r="G134" i="74"/>
  <c r="D135" i="74"/>
  <c r="E135" i="74"/>
  <c r="G130" i="66"/>
  <c r="D131" i="66"/>
  <c r="E131" i="66"/>
  <c r="D138" i="70"/>
  <c r="G137" i="70"/>
  <c r="E138" i="70"/>
  <c r="G129" i="78"/>
  <c r="D130" i="78"/>
  <c r="E130" i="78"/>
  <c r="J127" i="85"/>
  <c r="J131" i="53"/>
  <c r="J130" i="64"/>
  <c r="D138" i="30"/>
  <c r="G137" i="30"/>
  <c r="E138" i="30"/>
  <c r="J135" i="24"/>
  <c r="D129" i="82"/>
  <c r="G128" i="82"/>
  <c r="E129" i="82"/>
  <c r="G130" i="65"/>
  <c r="D131" i="65"/>
  <c r="E131" i="65"/>
  <c r="D128" i="90"/>
  <c r="G127" i="90"/>
  <c r="E128" i="90"/>
  <c r="G135" i="3"/>
  <c r="D136" i="3"/>
  <c r="E136" i="3"/>
  <c r="J126" i="90"/>
  <c r="I133" i="41"/>
  <c r="H133" i="41"/>
  <c r="J136" i="29"/>
  <c r="J134" i="21"/>
  <c r="J131" i="54"/>
  <c r="I131" i="58"/>
  <c r="H131" i="58"/>
  <c r="G132" i="57"/>
  <c r="D133" i="57"/>
  <c r="E133" i="57"/>
  <c r="J131" i="46"/>
  <c r="G131" i="63"/>
  <c r="D132" i="63"/>
  <c r="E132" i="63"/>
  <c r="D137" i="31"/>
  <c r="G136" i="31"/>
  <c r="E137" i="31"/>
  <c r="G132" i="55"/>
  <c r="D133" i="55"/>
  <c r="E133" i="55"/>
  <c r="J135" i="71"/>
  <c r="D129" i="86"/>
  <c r="G128" i="86"/>
  <c r="E129" i="86"/>
  <c r="I134" i="19"/>
  <c r="H134" i="19"/>
  <c r="G138" i="28"/>
  <c r="D139" i="28"/>
  <c r="E139" i="28"/>
  <c r="B132" i="58"/>
  <c r="F132" i="58"/>
  <c r="D129" i="85"/>
  <c r="G128" i="85"/>
  <c r="E129" i="85"/>
  <c r="D133" i="46"/>
  <c r="G132" i="46"/>
  <c r="E133" i="46"/>
  <c r="J134" i="34"/>
  <c r="D136" i="34"/>
  <c r="G135" i="34"/>
  <c r="E136" i="34"/>
  <c r="J136" i="69"/>
  <c r="D133" i="72"/>
  <c r="G132" i="72"/>
  <c r="E133" i="72"/>
  <c r="G135" i="22"/>
  <c r="D136" i="22"/>
  <c r="E136" i="22"/>
  <c r="G125" i="98"/>
  <c r="D126" i="98"/>
  <c r="E126" i="98"/>
  <c r="G135" i="18"/>
  <c r="D136" i="18"/>
  <c r="E136" i="18"/>
  <c r="B134" i="41"/>
  <c r="F134" i="41"/>
  <c r="B128" i="96"/>
  <c r="F128" i="96"/>
  <c r="G128" i="80"/>
  <c r="D129" i="80"/>
  <c r="E129" i="80"/>
  <c r="G130" i="68"/>
  <c r="D131" i="68"/>
  <c r="E131" i="68"/>
  <c r="G137" i="29"/>
  <c r="D138" i="29"/>
  <c r="E138" i="29"/>
  <c r="D136" i="21"/>
  <c r="G135" i="21"/>
  <c r="E136" i="21"/>
  <c r="J131" i="57"/>
  <c r="D128" i="84"/>
  <c r="G127" i="84"/>
  <c r="E128" i="84"/>
  <c r="J124" i="99"/>
  <c r="J129" i="67"/>
  <c r="D132" i="64"/>
  <c r="G131" i="64"/>
  <c r="E132" i="64"/>
  <c r="D126" i="99"/>
  <c r="G125" i="99"/>
  <c r="E126" i="99"/>
  <c r="G127" i="87"/>
  <c r="D128" i="87"/>
  <c r="E128" i="87"/>
  <c r="H127" i="96"/>
  <c r="I127" i="96"/>
  <c r="G136" i="32"/>
  <c r="D137" i="32"/>
  <c r="E137" i="32"/>
  <c r="D129" i="83"/>
  <c r="G128" i="83"/>
  <c r="E129" i="83"/>
  <c r="G134" i="42"/>
  <c r="D135" i="42"/>
  <c r="E135" i="42"/>
  <c r="F126" i="97"/>
  <c r="B126" i="97"/>
  <c r="I132" i="45"/>
  <c r="H132" i="45"/>
  <c r="H128" i="76"/>
  <c r="I128" i="76"/>
  <c r="J134" i="18"/>
  <c r="G129" i="79"/>
  <c r="D130" i="79"/>
  <c r="E130" i="79"/>
  <c r="D132" i="61"/>
  <c r="G131" i="61"/>
  <c r="E132" i="61"/>
  <c r="D128" i="89"/>
  <c r="G127" i="89"/>
  <c r="E128" i="89"/>
  <c r="D133" i="54"/>
  <c r="G132" i="54"/>
  <c r="E133" i="54"/>
  <c r="G129" i="75"/>
  <c r="D130" i="75"/>
  <c r="E130" i="75"/>
  <c r="D132" i="60"/>
  <c r="G131" i="60"/>
  <c r="E132" i="60"/>
  <c r="G134" i="43"/>
  <c r="D135" i="43"/>
  <c r="E135" i="43"/>
  <c r="B127" i="93"/>
  <c r="F127" i="93"/>
  <c r="D129" i="81"/>
  <c r="G128" i="81"/>
  <c r="E129" i="81"/>
  <c r="H125" i="97"/>
  <c r="I125" i="97"/>
  <c r="G137" i="69"/>
  <c r="D138" i="69"/>
  <c r="E138" i="69"/>
  <c r="B129" i="77"/>
  <c r="F129" i="77"/>
  <c r="F133" i="45"/>
  <c r="B133" i="45"/>
  <c r="G137" i="27"/>
  <c r="D138" i="27"/>
  <c r="E138" i="27"/>
  <c r="J133" i="42"/>
  <c r="F129" i="76"/>
  <c r="B129" i="76"/>
  <c r="J136" i="27"/>
  <c r="G127" i="92"/>
  <c r="D128" i="92"/>
  <c r="E128" i="92"/>
  <c r="J134" i="17"/>
  <c r="J137" i="28"/>
  <c r="J130" i="60"/>
  <c r="D133" i="56"/>
  <c r="G132" i="56"/>
  <c r="E133" i="56"/>
  <c r="J130" i="61"/>
  <c r="G135" i="20"/>
  <c r="D136" i="20"/>
  <c r="E136" i="20"/>
  <c r="J127" i="82"/>
  <c r="B128" i="94"/>
  <c r="F128" i="94"/>
  <c r="J127" i="83"/>
  <c r="I134" i="44"/>
  <c r="H134" i="44"/>
  <c r="D135" i="39"/>
  <c r="G134" i="39"/>
  <c r="E135" i="39"/>
  <c r="J129" i="101" l="1"/>
  <c r="E124" i="13"/>
  <c r="F124" i="13" s="1"/>
  <c r="B124" i="13"/>
  <c r="H123" i="13"/>
  <c r="I123" i="13"/>
  <c r="D124" i="102"/>
  <c r="B124" i="102" s="1"/>
  <c r="G123" i="102"/>
  <c r="E124" i="102"/>
  <c r="F124" i="102" s="1"/>
  <c r="D131" i="101"/>
  <c r="G130" i="101"/>
  <c r="E131" i="101"/>
  <c r="J122" i="102"/>
  <c r="J136" i="23"/>
  <c r="D138" i="23"/>
  <c r="G137" i="23"/>
  <c r="E138" i="23"/>
  <c r="J128" i="76"/>
  <c r="J131" i="58"/>
  <c r="J132" i="45"/>
  <c r="B129" i="80"/>
  <c r="F129" i="80"/>
  <c r="I132" i="46"/>
  <c r="H132" i="46"/>
  <c r="H131" i="63"/>
  <c r="I131" i="63"/>
  <c r="G128" i="94"/>
  <c r="D129" i="94"/>
  <c r="E129" i="94"/>
  <c r="I132" i="56"/>
  <c r="H132" i="56"/>
  <c r="G133" i="45"/>
  <c r="D134" i="45"/>
  <c r="E134" i="45"/>
  <c r="J125" i="97"/>
  <c r="B135" i="43"/>
  <c r="F135" i="43"/>
  <c r="F132" i="61"/>
  <c r="B132" i="61"/>
  <c r="B132" i="64"/>
  <c r="F132" i="64"/>
  <c r="H135" i="21"/>
  <c r="I135" i="21"/>
  <c r="F136" i="18"/>
  <c r="B136" i="18"/>
  <c r="F132" i="63"/>
  <c r="B132" i="63"/>
  <c r="H135" i="3"/>
  <c r="I135" i="3"/>
  <c r="I128" i="82"/>
  <c r="H128" i="82"/>
  <c r="F131" i="66"/>
  <c r="B131" i="66"/>
  <c r="J130" i="62"/>
  <c r="G131" i="62"/>
  <c r="D132" i="62"/>
  <c r="E132" i="62"/>
  <c r="I136" i="24"/>
  <c r="H136" i="24"/>
  <c r="H127" i="88"/>
  <c r="I127" i="88"/>
  <c r="I134" i="43"/>
  <c r="H134" i="43"/>
  <c r="I132" i="54"/>
  <c r="H132" i="54"/>
  <c r="H128" i="83"/>
  <c r="I128" i="83"/>
  <c r="B136" i="21"/>
  <c r="F136" i="21"/>
  <c r="H132" i="72"/>
  <c r="I132" i="72"/>
  <c r="H130" i="66"/>
  <c r="I130" i="66"/>
  <c r="B133" i="54"/>
  <c r="F133" i="54"/>
  <c r="F130" i="79"/>
  <c r="B130" i="79"/>
  <c r="D127" i="97"/>
  <c r="G126" i="97"/>
  <c r="E127" i="97"/>
  <c r="B129" i="83"/>
  <c r="F129" i="83"/>
  <c r="H127" i="87"/>
  <c r="I127" i="87"/>
  <c r="H128" i="80"/>
  <c r="I128" i="80"/>
  <c r="F133" i="72"/>
  <c r="B133" i="72"/>
  <c r="B133" i="46"/>
  <c r="F133" i="46"/>
  <c r="I138" i="28"/>
  <c r="H138" i="28"/>
  <c r="B133" i="55"/>
  <c r="F133" i="55"/>
  <c r="I127" i="90"/>
  <c r="H127" i="90"/>
  <c r="F130" i="78"/>
  <c r="B130" i="78"/>
  <c r="B128" i="91"/>
  <c r="F128" i="91"/>
  <c r="F137" i="71"/>
  <c r="B137" i="71"/>
  <c r="J126" i="93"/>
  <c r="B128" i="90"/>
  <c r="F128" i="90"/>
  <c r="I129" i="78"/>
  <c r="H129" i="78"/>
  <c r="B135" i="74"/>
  <c r="F135" i="74"/>
  <c r="H134" i="73"/>
  <c r="I134" i="73"/>
  <c r="H136" i="71"/>
  <c r="I136" i="71"/>
  <c r="F136" i="17"/>
  <c r="I131" i="60"/>
  <c r="H131" i="60"/>
  <c r="G128" i="96"/>
  <c r="D129" i="96"/>
  <c r="E129" i="96"/>
  <c r="H132" i="55"/>
  <c r="I132" i="55"/>
  <c r="F135" i="39"/>
  <c r="B135" i="39"/>
  <c r="B136" i="20"/>
  <c r="F136" i="20"/>
  <c r="B129" i="81"/>
  <c r="F129" i="81"/>
  <c r="B132" i="60"/>
  <c r="F132" i="60"/>
  <c r="I127" i="89"/>
  <c r="H127" i="89"/>
  <c r="F137" i="32"/>
  <c r="B137" i="32"/>
  <c r="H125" i="99"/>
  <c r="I125" i="99"/>
  <c r="H127" i="84"/>
  <c r="I127" i="84"/>
  <c r="I137" i="29"/>
  <c r="H137" i="29"/>
  <c r="I125" i="98"/>
  <c r="H125" i="98"/>
  <c r="H128" i="85"/>
  <c r="I128" i="85"/>
  <c r="J134" i="19"/>
  <c r="B133" i="57"/>
  <c r="F133" i="57"/>
  <c r="J133" i="41"/>
  <c r="I137" i="30"/>
  <c r="H137" i="30"/>
  <c r="I134" i="74"/>
  <c r="H134" i="74"/>
  <c r="B135" i="73"/>
  <c r="F135" i="73"/>
  <c r="J127" i="94"/>
  <c r="I135" i="17"/>
  <c r="H135" i="17"/>
  <c r="B133" i="56"/>
  <c r="F133" i="56"/>
  <c r="B128" i="87"/>
  <c r="F128" i="87"/>
  <c r="F139" i="28"/>
  <c r="B139" i="28"/>
  <c r="F129" i="82"/>
  <c r="B129" i="82"/>
  <c r="I127" i="91"/>
  <c r="H127" i="91"/>
  <c r="D130" i="76"/>
  <c r="G129" i="76"/>
  <c r="E130" i="76"/>
  <c r="B128" i="89"/>
  <c r="F128" i="89"/>
  <c r="I136" i="32"/>
  <c r="H136" i="32"/>
  <c r="F126" i="99"/>
  <c r="B126" i="99"/>
  <c r="F128" i="84"/>
  <c r="B128" i="84"/>
  <c r="G134" i="41"/>
  <c r="D135" i="41"/>
  <c r="E135" i="41"/>
  <c r="I135" i="34"/>
  <c r="H135" i="34"/>
  <c r="B129" i="85"/>
  <c r="F129" i="85"/>
  <c r="I136" i="31"/>
  <c r="H136" i="31"/>
  <c r="I132" i="57"/>
  <c r="H132" i="57"/>
  <c r="B131" i="65"/>
  <c r="F131" i="65"/>
  <c r="B138" i="30"/>
  <c r="F138" i="30"/>
  <c r="H137" i="70"/>
  <c r="I137" i="70"/>
  <c r="G135" i="19"/>
  <c r="D136" i="19"/>
  <c r="E136" i="19"/>
  <c r="B127" i="95"/>
  <c r="F127" i="95"/>
  <c r="F131" i="67"/>
  <c r="B131" i="67"/>
  <c r="G135" i="44"/>
  <c r="D136" i="44"/>
  <c r="E136" i="44"/>
  <c r="H134" i="39"/>
  <c r="I134" i="39"/>
  <c r="G129" i="77"/>
  <c r="D130" i="77"/>
  <c r="E130" i="77"/>
  <c r="F126" i="98"/>
  <c r="B126" i="98"/>
  <c r="H135" i="20"/>
  <c r="I135" i="20"/>
  <c r="G127" i="93"/>
  <c r="D128" i="93"/>
  <c r="E128" i="93"/>
  <c r="J134" i="44"/>
  <c r="F128" i="92"/>
  <c r="B128" i="92"/>
  <c r="I137" i="27"/>
  <c r="H137" i="27"/>
  <c r="F138" i="69"/>
  <c r="B138" i="69"/>
  <c r="B130" i="75"/>
  <c r="F130" i="75"/>
  <c r="B135" i="42"/>
  <c r="F135" i="42"/>
  <c r="J127" i="96"/>
  <c r="F131" i="68"/>
  <c r="B131" i="68"/>
  <c r="F136" i="22"/>
  <c r="B136" i="22"/>
  <c r="F136" i="34"/>
  <c r="B136" i="34"/>
  <c r="G132" i="58"/>
  <c r="D133" i="58"/>
  <c r="E133" i="58"/>
  <c r="H128" i="86"/>
  <c r="I128" i="86"/>
  <c r="B137" i="31"/>
  <c r="F137" i="31"/>
  <c r="I130" i="65"/>
  <c r="H130" i="65"/>
  <c r="B138" i="70"/>
  <c r="F138" i="70"/>
  <c r="F133" i="53"/>
  <c r="B133" i="53"/>
  <c r="H126" i="95"/>
  <c r="I126" i="95"/>
  <c r="I130" i="67"/>
  <c r="H130" i="67"/>
  <c r="H131" i="59"/>
  <c r="I131" i="59"/>
  <c r="H135" i="18"/>
  <c r="I135" i="18"/>
  <c r="F128" i="88"/>
  <c r="B128" i="88"/>
  <c r="I128" i="81"/>
  <c r="H128" i="81"/>
  <c r="H129" i="79"/>
  <c r="I129" i="79"/>
  <c r="F138" i="29"/>
  <c r="B138" i="29"/>
  <c r="F138" i="27"/>
  <c r="B138" i="27"/>
  <c r="I127" i="92"/>
  <c r="H127" i="92"/>
  <c r="H137" i="69"/>
  <c r="I137" i="69"/>
  <c r="H129" i="75"/>
  <c r="I129" i="75"/>
  <c r="I131" i="61"/>
  <c r="H131" i="61"/>
  <c r="H134" i="42"/>
  <c r="I134" i="42"/>
  <c r="I131" i="64"/>
  <c r="H131" i="64"/>
  <c r="I130" i="68"/>
  <c r="H130" i="68"/>
  <c r="I135" i="22"/>
  <c r="H135" i="22"/>
  <c r="B129" i="86"/>
  <c r="F129" i="86"/>
  <c r="F136" i="3"/>
  <c r="B136" i="3"/>
  <c r="H132" i="53"/>
  <c r="I132" i="53"/>
  <c r="F137" i="24"/>
  <c r="B137" i="24"/>
  <c r="J128" i="77"/>
  <c r="B132" i="59"/>
  <c r="F132" i="59"/>
  <c r="J123" i="13" l="1"/>
  <c r="D125" i="13"/>
  <c r="G124" i="13"/>
  <c r="H123" i="102"/>
  <c r="I123" i="102"/>
  <c r="I130" i="101"/>
  <c r="H130" i="101"/>
  <c r="D125" i="102"/>
  <c r="G124" i="102"/>
  <c r="E125" i="102"/>
  <c r="B131" i="101"/>
  <c r="F131" i="101"/>
  <c r="J134" i="74"/>
  <c r="J135" i="21"/>
  <c r="J128" i="86"/>
  <c r="I137" i="23"/>
  <c r="H137" i="23"/>
  <c r="B138" i="23"/>
  <c r="F138" i="23"/>
  <c r="J135" i="34"/>
  <c r="J131" i="64"/>
  <c r="J137" i="27"/>
  <c r="J127" i="84"/>
  <c r="J132" i="55"/>
  <c r="J132" i="54"/>
  <c r="J127" i="91"/>
  <c r="J134" i="42"/>
  <c r="J134" i="73"/>
  <c r="J132" i="72"/>
  <c r="J128" i="80"/>
  <c r="J127" i="87"/>
  <c r="J135" i="3"/>
  <c r="J137" i="29"/>
  <c r="J135" i="22"/>
  <c r="J136" i="31"/>
  <c r="J131" i="61"/>
  <c r="J132" i="53"/>
  <c r="J129" i="75"/>
  <c r="J135" i="18"/>
  <c r="J128" i="83"/>
  <c r="J131" i="63"/>
  <c r="G128" i="88"/>
  <c r="D129" i="88"/>
  <c r="E129" i="88"/>
  <c r="G136" i="22"/>
  <c r="D137" i="22"/>
  <c r="E137" i="22"/>
  <c r="D132" i="67"/>
  <c r="G131" i="67"/>
  <c r="E132" i="67"/>
  <c r="G138" i="30"/>
  <c r="D139" i="30"/>
  <c r="E139" i="30"/>
  <c r="G129" i="85"/>
  <c r="D130" i="85"/>
  <c r="E130" i="85"/>
  <c r="H129" i="76"/>
  <c r="I129" i="76"/>
  <c r="D129" i="87"/>
  <c r="G128" i="87"/>
  <c r="E129" i="87"/>
  <c r="D134" i="54"/>
  <c r="G133" i="54"/>
  <c r="E134" i="54"/>
  <c r="H128" i="94"/>
  <c r="I128" i="94"/>
  <c r="J130" i="68"/>
  <c r="D139" i="29"/>
  <c r="G138" i="29"/>
  <c r="E139" i="29"/>
  <c r="D134" i="53"/>
  <c r="G133" i="53"/>
  <c r="E134" i="53"/>
  <c r="G138" i="69"/>
  <c r="D139" i="69"/>
  <c r="E139" i="69"/>
  <c r="I127" i="93"/>
  <c r="H127" i="93"/>
  <c r="J134" i="39"/>
  <c r="G127" i="95"/>
  <c r="D128" i="95"/>
  <c r="E128" i="95"/>
  <c r="B130" i="76"/>
  <c r="F130" i="76"/>
  <c r="J128" i="85"/>
  <c r="J125" i="99"/>
  <c r="G129" i="81"/>
  <c r="D130" i="81"/>
  <c r="E130" i="81"/>
  <c r="G136" i="17"/>
  <c r="D137" i="17"/>
  <c r="E137" i="17"/>
  <c r="J129" i="78"/>
  <c r="D134" i="46"/>
  <c r="G133" i="46"/>
  <c r="E134" i="46"/>
  <c r="G129" i="83"/>
  <c r="D130" i="83"/>
  <c r="E130" i="83"/>
  <c r="J136" i="24"/>
  <c r="J128" i="82"/>
  <c r="I129" i="77"/>
  <c r="H129" i="77"/>
  <c r="G128" i="84"/>
  <c r="D129" i="84"/>
  <c r="E129" i="84"/>
  <c r="J131" i="60"/>
  <c r="J138" i="28"/>
  <c r="J137" i="69"/>
  <c r="J129" i="79"/>
  <c r="J131" i="59"/>
  <c r="G138" i="70"/>
  <c r="D139" i="70"/>
  <c r="E139" i="70"/>
  <c r="D132" i="68"/>
  <c r="G131" i="68"/>
  <c r="E132" i="68"/>
  <c r="J135" i="20"/>
  <c r="D132" i="65"/>
  <c r="G131" i="65"/>
  <c r="E132" i="65"/>
  <c r="D127" i="99"/>
  <c r="G126" i="99"/>
  <c r="E127" i="99"/>
  <c r="G133" i="56"/>
  <c r="D134" i="56"/>
  <c r="E134" i="56"/>
  <c r="B129" i="96"/>
  <c r="F129" i="96"/>
  <c r="J136" i="71"/>
  <c r="D129" i="90"/>
  <c r="G128" i="90"/>
  <c r="E129" i="90"/>
  <c r="D131" i="78"/>
  <c r="G130" i="78"/>
  <c r="E131" i="78"/>
  <c r="J130" i="66"/>
  <c r="G132" i="64"/>
  <c r="D133" i="64"/>
  <c r="E133" i="64"/>
  <c r="B134" i="45"/>
  <c r="F134" i="45"/>
  <c r="D138" i="24"/>
  <c r="G137" i="24"/>
  <c r="E138" i="24"/>
  <c r="D136" i="73"/>
  <c r="G135" i="73"/>
  <c r="E136" i="73"/>
  <c r="B132" i="62"/>
  <c r="F132" i="62"/>
  <c r="H133" i="45"/>
  <c r="I133" i="45"/>
  <c r="G138" i="27"/>
  <c r="D139" i="27"/>
  <c r="E139" i="27"/>
  <c r="B130" i="77"/>
  <c r="F130" i="77"/>
  <c r="D140" i="28"/>
  <c r="G139" i="28"/>
  <c r="E140" i="28"/>
  <c r="D133" i="60"/>
  <c r="G132" i="60"/>
  <c r="E133" i="60"/>
  <c r="G128" i="91"/>
  <c r="D129" i="91"/>
  <c r="E129" i="91"/>
  <c r="B129" i="94"/>
  <c r="F129" i="94"/>
  <c r="B128" i="93"/>
  <c r="F128" i="93"/>
  <c r="I128" i="96"/>
  <c r="H128" i="96"/>
  <c r="D130" i="86"/>
  <c r="G129" i="86"/>
  <c r="E130" i="86"/>
  <c r="I132" i="58"/>
  <c r="H132" i="58"/>
  <c r="G135" i="42"/>
  <c r="D136" i="42"/>
  <c r="E136" i="42"/>
  <c r="F136" i="19"/>
  <c r="B136" i="19"/>
  <c r="J136" i="32"/>
  <c r="J137" i="30"/>
  <c r="J125" i="98"/>
  <c r="G137" i="32"/>
  <c r="D138" i="32"/>
  <c r="E138" i="32"/>
  <c r="J127" i="90"/>
  <c r="D134" i="72"/>
  <c r="G133" i="72"/>
  <c r="E134" i="72"/>
  <c r="H126" i="97"/>
  <c r="I126" i="97"/>
  <c r="I131" i="62"/>
  <c r="H131" i="62"/>
  <c r="J132" i="46"/>
  <c r="G136" i="18"/>
  <c r="D137" i="18"/>
  <c r="E137" i="18"/>
  <c r="G132" i="59"/>
  <c r="D133" i="59"/>
  <c r="E133" i="59"/>
  <c r="B133" i="58"/>
  <c r="F133" i="58"/>
  <c r="D137" i="20"/>
  <c r="G136" i="20"/>
  <c r="E137" i="20"/>
  <c r="J127" i="92"/>
  <c r="J128" i="81"/>
  <c r="J130" i="67"/>
  <c r="J130" i="65"/>
  <c r="G128" i="92"/>
  <c r="D129" i="92"/>
  <c r="E129" i="92"/>
  <c r="G126" i="98"/>
  <c r="D127" i="98"/>
  <c r="E127" i="98"/>
  <c r="B136" i="44"/>
  <c r="F136" i="44"/>
  <c r="H135" i="19"/>
  <c r="I135" i="19"/>
  <c r="J132" i="57"/>
  <c r="F135" i="41"/>
  <c r="B135" i="41"/>
  <c r="G128" i="89"/>
  <c r="D129" i="89"/>
  <c r="E129" i="89"/>
  <c r="D130" i="82"/>
  <c r="G129" i="82"/>
  <c r="E130" i="82"/>
  <c r="J135" i="17"/>
  <c r="D134" i="55"/>
  <c r="G133" i="55"/>
  <c r="E134" i="55"/>
  <c r="B127" i="97"/>
  <c r="F127" i="97"/>
  <c r="J134" i="43"/>
  <c r="D133" i="63"/>
  <c r="G132" i="63"/>
  <c r="E133" i="63"/>
  <c r="D133" i="61"/>
  <c r="G132" i="61"/>
  <c r="E133" i="61"/>
  <c r="J132" i="56"/>
  <c r="G129" i="80"/>
  <c r="D130" i="80"/>
  <c r="E130" i="80"/>
  <c r="G130" i="79"/>
  <c r="D131" i="79"/>
  <c r="E131" i="79"/>
  <c r="D132" i="66"/>
  <c r="G131" i="66"/>
  <c r="E132" i="66"/>
  <c r="D137" i="3"/>
  <c r="G136" i="3"/>
  <c r="E137" i="3"/>
  <c r="J126" i="95"/>
  <c r="G137" i="31"/>
  <c r="D138" i="31"/>
  <c r="E138" i="31"/>
  <c r="G136" i="34"/>
  <c r="D137" i="34"/>
  <c r="E137" i="34"/>
  <c r="D131" i="75"/>
  <c r="G130" i="75"/>
  <c r="E131" i="75"/>
  <c r="H135" i="44"/>
  <c r="I135" i="44"/>
  <c r="J137" i="70"/>
  <c r="H134" i="41"/>
  <c r="I134" i="41"/>
  <c r="G133" i="57"/>
  <c r="D134" i="57"/>
  <c r="E134" i="57"/>
  <c r="J127" i="89"/>
  <c r="D136" i="39"/>
  <c r="G135" i="39"/>
  <c r="E136" i="39"/>
  <c r="D136" i="74"/>
  <c r="G135" i="74"/>
  <c r="E136" i="74"/>
  <c r="D138" i="71"/>
  <c r="G137" i="71"/>
  <c r="E138" i="71"/>
  <c r="G136" i="21"/>
  <c r="D137" i="21"/>
  <c r="E137" i="21"/>
  <c r="J127" i="88"/>
  <c r="D136" i="43"/>
  <c r="G135" i="43"/>
  <c r="E136" i="43"/>
  <c r="J123" i="102" l="1"/>
  <c r="H124" i="102"/>
  <c r="I124" i="102"/>
  <c r="J124" i="102" s="1"/>
  <c r="J130" i="101"/>
  <c r="J155" i="101" s="1"/>
  <c r="D132" i="101"/>
  <c r="G131" i="101"/>
  <c r="E132" i="101"/>
  <c r="H124" i="13"/>
  <c r="I124" i="13"/>
  <c r="F125" i="102"/>
  <c r="B125" i="102"/>
  <c r="E125" i="13"/>
  <c r="F125" i="13" s="1"/>
  <c r="B125" i="13"/>
  <c r="D139" i="23"/>
  <c r="G138" i="23"/>
  <c r="E139" i="23"/>
  <c r="J137" i="23"/>
  <c r="J132" i="58"/>
  <c r="J133" i="45"/>
  <c r="F137" i="34"/>
  <c r="B137" i="34"/>
  <c r="F137" i="3"/>
  <c r="B137" i="3"/>
  <c r="B130" i="80"/>
  <c r="F130" i="80"/>
  <c r="B133" i="63"/>
  <c r="F133" i="63"/>
  <c r="F127" i="98"/>
  <c r="B127" i="98"/>
  <c r="H132" i="59"/>
  <c r="I132" i="59"/>
  <c r="F133" i="60"/>
  <c r="B133" i="60"/>
  <c r="H138" i="27"/>
  <c r="I138" i="27"/>
  <c r="D130" i="96"/>
  <c r="G129" i="96"/>
  <c r="E130" i="96"/>
  <c r="F139" i="70"/>
  <c r="B139" i="70"/>
  <c r="B129" i="84"/>
  <c r="F129" i="84"/>
  <c r="H129" i="83"/>
  <c r="I129" i="83"/>
  <c r="B128" i="95"/>
  <c r="F128" i="95"/>
  <c r="H131" i="67"/>
  <c r="I131" i="67"/>
  <c r="I129" i="80"/>
  <c r="H129" i="80"/>
  <c r="D130" i="94"/>
  <c r="G129" i="94"/>
  <c r="E130" i="94"/>
  <c r="H128" i="84"/>
  <c r="I128" i="84"/>
  <c r="H133" i="53"/>
  <c r="I133" i="53"/>
  <c r="H135" i="43"/>
  <c r="I135" i="43"/>
  <c r="F138" i="71"/>
  <c r="B138" i="71"/>
  <c r="F136" i="39"/>
  <c r="B136" i="39"/>
  <c r="J135" i="44"/>
  <c r="H131" i="66"/>
  <c r="I131" i="66"/>
  <c r="G127" i="97"/>
  <c r="D128" i="97"/>
  <c r="E128" i="97"/>
  <c r="H136" i="20"/>
  <c r="I136" i="20"/>
  <c r="F137" i="18"/>
  <c r="B137" i="18"/>
  <c r="H133" i="72"/>
  <c r="I133" i="72"/>
  <c r="H139" i="28"/>
  <c r="I139" i="28"/>
  <c r="B138" i="24"/>
  <c r="F138" i="24"/>
  <c r="H130" i="78"/>
  <c r="I130" i="78"/>
  <c r="F132" i="65"/>
  <c r="B132" i="65"/>
  <c r="H133" i="46"/>
  <c r="I133" i="46"/>
  <c r="I129" i="81"/>
  <c r="H129" i="81"/>
  <c r="B134" i="53"/>
  <c r="F134" i="53"/>
  <c r="I133" i="54"/>
  <c r="H133" i="54"/>
  <c r="F130" i="85"/>
  <c r="B130" i="85"/>
  <c r="H137" i="71"/>
  <c r="I137" i="71"/>
  <c r="I126" i="98"/>
  <c r="H126" i="98"/>
  <c r="H137" i="24"/>
  <c r="I137" i="24"/>
  <c r="H138" i="70"/>
  <c r="I138" i="70"/>
  <c r="F130" i="81"/>
  <c r="B130" i="81"/>
  <c r="F138" i="31"/>
  <c r="B138" i="31"/>
  <c r="B132" i="66"/>
  <c r="F132" i="66"/>
  <c r="H129" i="82"/>
  <c r="I129" i="82"/>
  <c r="J135" i="19"/>
  <c r="F129" i="92"/>
  <c r="B129" i="92"/>
  <c r="B137" i="20"/>
  <c r="F137" i="20"/>
  <c r="I136" i="18"/>
  <c r="H136" i="18"/>
  <c r="B134" i="72"/>
  <c r="F134" i="72"/>
  <c r="H129" i="86"/>
  <c r="I129" i="86"/>
  <c r="B140" i="28"/>
  <c r="F140" i="28"/>
  <c r="G132" i="62"/>
  <c r="D133" i="62"/>
  <c r="E133" i="62"/>
  <c r="D135" i="45"/>
  <c r="G134" i="45"/>
  <c r="E135" i="45"/>
  <c r="F131" i="78"/>
  <c r="B131" i="78"/>
  <c r="B134" i="56"/>
  <c r="F134" i="56"/>
  <c r="J129" i="77"/>
  <c r="B134" i="46"/>
  <c r="F134" i="46"/>
  <c r="B134" i="54"/>
  <c r="F134" i="54"/>
  <c r="I129" i="85"/>
  <c r="H129" i="85"/>
  <c r="F137" i="22"/>
  <c r="B137" i="22"/>
  <c r="I136" i="34"/>
  <c r="H136" i="34"/>
  <c r="I131" i="65"/>
  <c r="H131" i="65"/>
  <c r="I127" i="95"/>
  <c r="H127" i="95"/>
  <c r="B132" i="67"/>
  <c r="F132" i="67"/>
  <c r="B136" i="43"/>
  <c r="F136" i="43"/>
  <c r="I135" i="74"/>
  <c r="H135" i="74"/>
  <c r="I137" i="31"/>
  <c r="H137" i="31"/>
  <c r="I132" i="61"/>
  <c r="H132" i="61"/>
  <c r="F130" i="82"/>
  <c r="B130" i="82"/>
  <c r="I128" i="92"/>
  <c r="H128" i="92"/>
  <c r="G133" i="58"/>
  <c r="D134" i="58"/>
  <c r="E134" i="58"/>
  <c r="G136" i="19"/>
  <c r="D137" i="19"/>
  <c r="E137" i="19"/>
  <c r="F130" i="86"/>
  <c r="B130" i="86"/>
  <c r="F129" i="91"/>
  <c r="B129" i="91"/>
  <c r="D131" i="77"/>
  <c r="G130" i="77"/>
  <c r="E131" i="77"/>
  <c r="H133" i="56"/>
  <c r="I133" i="56"/>
  <c r="J127" i="93"/>
  <c r="H138" i="29"/>
  <c r="I138" i="29"/>
  <c r="I136" i="22"/>
  <c r="H136" i="22"/>
  <c r="I128" i="91"/>
  <c r="H128" i="91"/>
  <c r="I128" i="90"/>
  <c r="H128" i="90"/>
  <c r="I131" i="68"/>
  <c r="H131" i="68"/>
  <c r="G130" i="76"/>
  <c r="D131" i="76"/>
  <c r="E131" i="76"/>
  <c r="F139" i="29"/>
  <c r="B139" i="29"/>
  <c r="I128" i="87"/>
  <c r="H128" i="87"/>
  <c r="F139" i="30"/>
  <c r="B139" i="30"/>
  <c r="I135" i="39"/>
  <c r="H135" i="39"/>
  <c r="D136" i="41"/>
  <c r="G135" i="41"/>
  <c r="E136" i="41"/>
  <c r="B133" i="61"/>
  <c r="F133" i="61"/>
  <c r="B131" i="75"/>
  <c r="F131" i="75"/>
  <c r="H130" i="79"/>
  <c r="I130" i="79"/>
  <c r="B134" i="55"/>
  <c r="F134" i="55"/>
  <c r="B129" i="89"/>
  <c r="F129" i="89"/>
  <c r="J131" i="62"/>
  <c r="F138" i="32"/>
  <c r="B138" i="32"/>
  <c r="B136" i="42"/>
  <c r="F136" i="42"/>
  <c r="J128" i="96"/>
  <c r="I135" i="73"/>
  <c r="H135" i="73"/>
  <c r="B133" i="64"/>
  <c r="F133" i="64"/>
  <c r="B129" i="90"/>
  <c r="F129" i="90"/>
  <c r="H126" i="99"/>
  <c r="I126" i="99"/>
  <c r="B132" i="68"/>
  <c r="F132" i="68"/>
  <c r="B137" i="17"/>
  <c r="F137" i="17"/>
  <c r="F139" i="69"/>
  <c r="B139" i="69"/>
  <c r="B129" i="87"/>
  <c r="F129" i="87"/>
  <c r="H138" i="30"/>
  <c r="I138" i="30"/>
  <c r="F129" i="88"/>
  <c r="B129" i="88"/>
  <c r="F136" i="74"/>
  <c r="B136" i="74"/>
  <c r="F134" i="57"/>
  <c r="B134" i="57"/>
  <c r="I130" i="75"/>
  <c r="H130" i="75"/>
  <c r="F131" i="79"/>
  <c r="B131" i="79"/>
  <c r="I133" i="55"/>
  <c r="H133" i="55"/>
  <c r="D137" i="44"/>
  <c r="G136" i="44"/>
  <c r="E137" i="44"/>
  <c r="B137" i="21"/>
  <c r="F137" i="21"/>
  <c r="H133" i="57"/>
  <c r="I133" i="57"/>
  <c r="H136" i="21"/>
  <c r="I136" i="21"/>
  <c r="J134" i="41"/>
  <c r="H136" i="3"/>
  <c r="I136" i="3"/>
  <c r="I132" i="63"/>
  <c r="H132" i="63"/>
  <c r="I128" i="89"/>
  <c r="H128" i="89"/>
  <c r="B133" i="59"/>
  <c r="F133" i="59"/>
  <c r="J126" i="97"/>
  <c r="H137" i="32"/>
  <c r="I137" i="32"/>
  <c r="I135" i="42"/>
  <c r="H135" i="42"/>
  <c r="G128" i="93"/>
  <c r="D129" i="93"/>
  <c r="E129" i="93"/>
  <c r="I132" i="60"/>
  <c r="H132" i="60"/>
  <c r="B139" i="27"/>
  <c r="F139" i="27"/>
  <c r="B136" i="73"/>
  <c r="F136" i="73"/>
  <c r="H132" i="64"/>
  <c r="I132" i="64"/>
  <c r="F127" i="99"/>
  <c r="B127" i="99"/>
  <c r="B130" i="83"/>
  <c r="F130" i="83"/>
  <c r="I136" i="17"/>
  <c r="H136" i="17"/>
  <c r="I138" i="69"/>
  <c r="H138" i="69"/>
  <c r="J128" i="94"/>
  <c r="J129" i="76"/>
  <c r="H128" i="88"/>
  <c r="I128" i="88"/>
  <c r="D126" i="13" l="1"/>
  <c r="G125" i="13"/>
  <c r="J124" i="13"/>
  <c r="H131" i="101"/>
  <c r="I131" i="101"/>
  <c r="F132" i="101"/>
  <c r="B132" i="101"/>
  <c r="D126" i="102"/>
  <c r="G125" i="102"/>
  <c r="E126" i="102"/>
  <c r="J133" i="56"/>
  <c r="J131" i="67"/>
  <c r="J136" i="20"/>
  <c r="H138" i="23"/>
  <c r="I138" i="23"/>
  <c r="B139" i="23"/>
  <c r="F139" i="23"/>
  <c r="J129" i="83"/>
  <c r="J127" i="95"/>
  <c r="J128" i="84"/>
  <c r="J129" i="85"/>
  <c r="J132" i="59"/>
  <c r="J128" i="89"/>
  <c r="J131" i="68"/>
  <c r="J137" i="31"/>
  <c r="J135" i="73"/>
  <c r="J135" i="39"/>
  <c r="J130" i="79"/>
  <c r="J133" i="54"/>
  <c r="J131" i="66"/>
  <c r="J132" i="63"/>
  <c r="J128" i="88"/>
  <c r="J133" i="57"/>
  <c r="J130" i="78"/>
  <c r="J133" i="53"/>
  <c r="J132" i="60"/>
  <c r="J136" i="3"/>
  <c r="J128" i="91"/>
  <c r="J136" i="34"/>
  <c r="J129" i="81"/>
  <c r="J129" i="86"/>
  <c r="J138" i="69"/>
  <c r="J126" i="99"/>
  <c r="J136" i="22"/>
  <c r="J132" i="61"/>
  <c r="J136" i="17"/>
  <c r="H136" i="44"/>
  <c r="I136" i="44"/>
  <c r="G129" i="87"/>
  <c r="D130" i="87"/>
  <c r="E130" i="87"/>
  <c r="H130" i="76"/>
  <c r="I130" i="76"/>
  <c r="B131" i="77"/>
  <c r="F131" i="77"/>
  <c r="D138" i="22"/>
  <c r="G137" i="22"/>
  <c r="E138" i="22"/>
  <c r="D135" i="56"/>
  <c r="G134" i="56"/>
  <c r="E135" i="56"/>
  <c r="B133" i="62"/>
  <c r="F133" i="62"/>
  <c r="G130" i="85"/>
  <c r="D131" i="85"/>
  <c r="E131" i="85"/>
  <c r="F128" i="97"/>
  <c r="B128" i="97"/>
  <c r="G138" i="71"/>
  <c r="D139" i="71"/>
  <c r="E139" i="71"/>
  <c r="H129" i="94"/>
  <c r="I129" i="94"/>
  <c r="B130" i="96"/>
  <c r="F130" i="96"/>
  <c r="G127" i="98"/>
  <c r="D128" i="98"/>
  <c r="E128" i="98"/>
  <c r="G136" i="73"/>
  <c r="D137" i="73"/>
  <c r="E137" i="73"/>
  <c r="H128" i="93"/>
  <c r="I128" i="93"/>
  <c r="J136" i="21"/>
  <c r="F137" i="44"/>
  <c r="B137" i="44"/>
  <c r="D135" i="57"/>
  <c r="G134" i="57"/>
  <c r="E135" i="57"/>
  <c r="G136" i="42"/>
  <c r="D137" i="42"/>
  <c r="E137" i="42"/>
  <c r="D134" i="61"/>
  <c r="G133" i="61"/>
  <c r="E134" i="61"/>
  <c r="D140" i="30"/>
  <c r="G139" i="30"/>
  <c r="E140" i="30"/>
  <c r="J138" i="29"/>
  <c r="F134" i="58"/>
  <c r="B134" i="58"/>
  <c r="I132" i="62"/>
  <c r="H132" i="62"/>
  <c r="J136" i="18"/>
  <c r="G132" i="66"/>
  <c r="D133" i="66"/>
  <c r="E133" i="66"/>
  <c r="J137" i="24"/>
  <c r="J133" i="72"/>
  <c r="H127" i="97"/>
  <c r="I127" i="97"/>
  <c r="J135" i="43"/>
  <c r="B130" i="94"/>
  <c r="F130" i="94"/>
  <c r="J138" i="27"/>
  <c r="G133" i="63"/>
  <c r="D134" i="63"/>
  <c r="E134" i="63"/>
  <c r="G132" i="65"/>
  <c r="D133" i="65"/>
  <c r="E133" i="65"/>
  <c r="J135" i="42"/>
  <c r="J133" i="55"/>
  <c r="D137" i="74"/>
  <c r="G136" i="74"/>
  <c r="E137" i="74"/>
  <c r="D135" i="53"/>
  <c r="G134" i="53"/>
  <c r="E135" i="53"/>
  <c r="J129" i="80"/>
  <c r="G130" i="80"/>
  <c r="D131" i="80"/>
  <c r="E131" i="80"/>
  <c r="J137" i="32"/>
  <c r="D138" i="17"/>
  <c r="B138" i="17" s="1"/>
  <c r="G137" i="17"/>
  <c r="E138" i="17"/>
  <c r="D134" i="64"/>
  <c r="G133" i="64"/>
  <c r="E134" i="64"/>
  <c r="G138" i="32"/>
  <c r="D139" i="32"/>
  <c r="E139" i="32"/>
  <c r="G131" i="75"/>
  <c r="D132" i="75"/>
  <c r="E132" i="75"/>
  <c r="H135" i="41"/>
  <c r="I135" i="41"/>
  <c r="J128" i="90"/>
  <c r="G130" i="86"/>
  <c r="D131" i="86"/>
  <c r="E131" i="86" s="1"/>
  <c r="J128" i="92"/>
  <c r="J135" i="74"/>
  <c r="J131" i="65"/>
  <c r="D139" i="31"/>
  <c r="G138" i="31"/>
  <c r="E139" i="31"/>
  <c r="J126" i="98"/>
  <c r="G137" i="18"/>
  <c r="D138" i="18"/>
  <c r="E138" i="18"/>
  <c r="D134" i="60"/>
  <c r="G133" i="60"/>
  <c r="E134" i="60"/>
  <c r="B129" i="93"/>
  <c r="F129" i="93"/>
  <c r="D135" i="55"/>
  <c r="G134" i="55"/>
  <c r="E135" i="55"/>
  <c r="D141" i="28"/>
  <c r="G140" i="28"/>
  <c r="E141" i="28"/>
  <c r="J128" i="87"/>
  <c r="G131" i="78"/>
  <c r="D132" i="78"/>
  <c r="E132" i="78"/>
  <c r="D138" i="21"/>
  <c r="G137" i="21"/>
  <c r="E138" i="21"/>
  <c r="G131" i="79"/>
  <c r="D132" i="79"/>
  <c r="E132" i="79"/>
  <c r="G129" i="88"/>
  <c r="D130" i="88"/>
  <c r="E130" i="88"/>
  <c r="F136" i="41"/>
  <c r="B136" i="41"/>
  <c r="G139" i="29"/>
  <c r="D140" i="29"/>
  <c r="E140" i="29"/>
  <c r="D137" i="43"/>
  <c r="G136" i="43"/>
  <c r="E137" i="43"/>
  <c r="G134" i="46"/>
  <c r="D135" i="46"/>
  <c r="E135" i="46"/>
  <c r="H134" i="45"/>
  <c r="I134" i="45"/>
  <c r="D130" i="92"/>
  <c r="G129" i="92"/>
  <c r="E130" i="92"/>
  <c r="J137" i="71"/>
  <c r="G138" i="24"/>
  <c r="D139" i="24"/>
  <c r="E139" i="24"/>
  <c r="D140" i="70"/>
  <c r="G139" i="70"/>
  <c r="E140" i="70"/>
  <c r="D130" i="90"/>
  <c r="G129" i="90"/>
  <c r="E130" i="90"/>
  <c r="G129" i="91"/>
  <c r="D130" i="91"/>
  <c r="E130" i="91"/>
  <c r="D130" i="84"/>
  <c r="G129" i="84"/>
  <c r="E130" i="84"/>
  <c r="D131" i="83"/>
  <c r="G130" i="83"/>
  <c r="E131" i="83"/>
  <c r="D140" i="27"/>
  <c r="G139" i="27"/>
  <c r="E140" i="27"/>
  <c r="G139" i="69"/>
  <c r="D140" i="69"/>
  <c r="E140" i="69"/>
  <c r="D128" i="99"/>
  <c r="G127" i="99"/>
  <c r="E128" i="99"/>
  <c r="J138" i="30"/>
  <c r="G132" i="68"/>
  <c r="D133" i="68"/>
  <c r="E133" i="68"/>
  <c r="D130" i="89"/>
  <c r="G129" i="89"/>
  <c r="E130" i="89"/>
  <c r="F137" i="19"/>
  <c r="B137" i="19"/>
  <c r="D131" i="82"/>
  <c r="G130" i="82"/>
  <c r="E131" i="82"/>
  <c r="F135" i="45"/>
  <c r="B135" i="45"/>
  <c r="G134" i="72"/>
  <c r="D135" i="72"/>
  <c r="E135" i="72"/>
  <c r="D131" i="81"/>
  <c r="G130" i="81"/>
  <c r="E131" i="81"/>
  <c r="G136" i="39"/>
  <c r="D137" i="39"/>
  <c r="E137" i="39"/>
  <c r="G128" i="95"/>
  <c r="D129" i="95"/>
  <c r="E129" i="95"/>
  <c r="G137" i="3"/>
  <c r="D138" i="3"/>
  <c r="E138" i="3"/>
  <c r="I133" i="58"/>
  <c r="H133" i="58"/>
  <c r="D138" i="20"/>
  <c r="G137" i="20"/>
  <c r="E138" i="20"/>
  <c r="G134" i="54"/>
  <c r="D135" i="54"/>
  <c r="E135" i="54"/>
  <c r="J132" i="64"/>
  <c r="G133" i="59"/>
  <c r="D134" i="59"/>
  <c r="E134" i="59"/>
  <c r="J130" i="75"/>
  <c r="F131" i="76"/>
  <c r="B131" i="76"/>
  <c r="I130" i="77"/>
  <c r="H130" i="77"/>
  <c r="H136" i="19"/>
  <c r="I136" i="19"/>
  <c r="G132" i="67"/>
  <c r="D133" i="67"/>
  <c r="E133" i="67"/>
  <c r="J129" i="82"/>
  <c r="J138" i="70"/>
  <c r="J133" i="46"/>
  <c r="J139" i="28"/>
  <c r="H129" i="96"/>
  <c r="I129" i="96"/>
  <c r="D138" i="34"/>
  <c r="G137" i="34"/>
  <c r="E138" i="34"/>
  <c r="D133" i="101" l="1"/>
  <c r="G132" i="101"/>
  <c r="E133" i="101"/>
  <c r="H125" i="13"/>
  <c r="I125" i="13"/>
  <c r="F126" i="102"/>
  <c r="B126" i="102"/>
  <c r="H125" i="102"/>
  <c r="I125" i="102"/>
  <c r="E126" i="13"/>
  <c r="F126" i="13" s="1"/>
  <c r="B126" i="13"/>
  <c r="F138" i="17"/>
  <c r="G138" i="17" s="1"/>
  <c r="J138" i="23"/>
  <c r="J136" i="44"/>
  <c r="G139" i="23"/>
  <c r="D140" i="23"/>
  <c r="E140" i="23"/>
  <c r="J130" i="76"/>
  <c r="J132" i="62"/>
  <c r="J129" i="94"/>
  <c r="J133" i="58"/>
  <c r="J128" i="93"/>
  <c r="J135" i="41"/>
  <c r="J129" i="96"/>
  <c r="J136" i="19"/>
  <c r="F137" i="39"/>
  <c r="B137" i="39"/>
  <c r="I129" i="89"/>
  <c r="H129" i="89"/>
  <c r="F128" i="99"/>
  <c r="B128" i="99"/>
  <c r="H130" i="83"/>
  <c r="I130" i="83"/>
  <c r="B140" i="29"/>
  <c r="F140" i="29"/>
  <c r="B132" i="79"/>
  <c r="F132" i="79"/>
  <c r="I130" i="86"/>
  <c r="H130" i="86"/>
  <c r="B139" i="32"/>
  <c r="F139" i="32"/>
  <c r="H133" i="61"/>
  <c r="I133" i="61"/>
  <c r="B139" i="71"/>
  <c r="F139" i="71"/>
  <c r="G135" i="45"/>
  <c r="D136" i="45"/>
  <c r="E136" i="45"/>
  <c r="F128" i="98"/>
  <c r="B128" i="98"/>
  <c r="F138" i="34"/>
  <c r="B138" i="34"/>
  <c r="B133" i="67"/>
  <c r="F133" i="67"/>
  <c r="F135" i="54"/>
  <c r="B135" i="54"/>
  <c r="F138" i="3"/>
  <c r="B138" i="3"/>
  <c r="B140" i="69"/>
  <c r="F140" i="69"/>
  <c r="B130" i="90"/>
  <c r="F130" i="90"/>
  <c r="I138" i="24"/>
  <c r="H138" i="24"/>
  <c r="B135" i="46"/>
  <c r="F135" i="46"/>
  <c r="I140" i="28"/>
  <c r="H140" i="28"/>
  <c r="H133" i="60"/>
  <c r="I133" i="60"/>
  <c r="B139" i="31"/>
  <c r="F139" i="31"/>
  <c r="F131" i="80"/>
  <c r="B131" i="80"/>
  <c r="F137" i="74"/>
  <c r="B137" i="74"/>
  <c r="I133" i="63"/>
  <c r="H133" i="63"/>
  <c r="G134" i="58"/>
  <c r="D135" i="58"/>
  <c r="E135" i="58"/>
  <c r="H127" i="98"/>
  <c r="I127" i="98"/>
  <c r="H134" i="56"/>
  <c r="I134" i="56"/>
  <c r="G131" i="76"/>
  <c r="D132" i="76"/>
  <c r="E132" i="76"/>
  <c r="B131" i="83"/>
  <c r="F131" i="83"/>
  <c r="H131" i="79"/>
  <c r="I131" i="79"/>
  <c r="I134" i="54"/>
  <c r="H134" i="54"/>
  <c r="H130" i="81"/>
  <c r="I130" i="81"/>
  <c r="I130" i="82"/>
  <c r="H130" i="82"/>
  <c r="F133" i="68"/>
  <c r="B133" i="68"/>
  <c r="I139" i="69"/>
  <c r="H139" i="69"/>
  <c r="H129" i="84"/>
  <c r="I129" i="84"/>
  <c r="H134" i="46"/>
  <c r="I134" i="46"/>
  <c r="G136" i="41"/>
  <c r="D137" i="41"/>
  <c r="E137" i="41"/>
  <c r="H137" i="21"/>
  <c r="I137" i="21"/>
  <c r="F141" i="28"/>
  <c r="B141" i="28"/>
  <c r="B134" i="60"/>
  <c r="F134" i="60"/>
  <c r="H133" i="64"/>
  <c r="I133" i="64"/>
  <c r="I130" i="80"/>
  <c r="H130" i="80"/>
  <c r="B137" i="42"/>
  <c r="F137" i="42"/>
  <c r="E131" i="96"/>
  <c r="D131" i="96"/>
  <c r="G130" i="96"/>
  <c r="D129" i="97"/>
  <c r="G128" i="97"/>
  <c r="E129" i="97"/>
  <c r="F135" i="56"/>
  <c r="B135" i="56"/>
  <c r="I136" i="39"/>
  <c r="H136" i="39"/>
  <c r="I136" i="74"/>
  <c r="H136" i="74"/>
  <c r="D138" i="44"/>
  <c r="G137" i="44"/>
  <c r="E138" i="44"/>
  <c r="F131" i="82"/>
  <c r="B131" i="82"/>
  <c r="D131" i="94"/>
  <c r="G130" i="94"/>
  <c r="E131" i="94"/>
  <c r="F133" i="66"/>
  <c r="B133" i="66"/>
  <c r="I136" i="42"/>
  <c r="H136" i="42"/>
  <c r="F130" i="87"/>
  <c r="B130" i="87"/>
  <c r="F134" i="61"/>
  <c r="B134" i="61"/>
  <c r="F130" i="84"/>
  <c r="B130" i="84"/>
  <c r="B134" i="64"/>
  <c r="F134" i="64"/>
  <c r="H137" i="20"/>
  <c r="I137" i="20"/>
  <c r="B129" i="95"/>
  <c r="F129" i="95"/>
  <c r="I139" i="27"/>
  <c r="H139" i="27"/>
  <c r="H129" i="92"/>
  <c r="I129" i="92"/>
  <c r="I136" i="43"/>
  <c r="H136" i="43"/>
  <c r="B130" i="88"/>
  <c r="F130" i="88"/>
  <c r="I134" i="55"/>
  <c r="H134" i="55"/>
  <c r="B138" i="18"/>
  <c r="F138" i="18"/>
  <c r="F132" i="75"/>
  <c r="B132" i="75"/>
  <c r="D139" i="17"/>
  <c r="I132" i="66"/>
  <c r="H132" i="66"/>
  <c r="H139" i="30"/>
  <c r="I139" i="30"/>
  <c r="B131" i="85"/>
  <c r="F131" i="85"/>
  <c r="H137" i="22"/>
  <c r="I137" i="22"/>
  <c r="I129" i="87"/>
  <c r="H129" i="87"/>
  <c r="B130" i="89"/>
  <c r="F130" i="89"/>
  <c r="H129" i="90"/>
  <c r="I129" i="90"/>
  <c r="B134" i="63"/>
  <c r="F134" i="63"/>
  <c r="H138" i="71"/>
  <c r="I138" i="71"/>
  <c r="H132" i="67"/>
  <c r="I132" i="67"/>
  <c r="F131" i="81"/>
  <c r="B131" i="81"/>
  <c r="H132" i="68"/>
  <c r="I132" i="68"/>
  <c r="B134" i="59"/>
  <c r="F134" i="59"/>
  <c r="H128" i="95"/>
  <c r="I128" i="95"/>
  <c r="D138" i="19"/>
  <c r="G137" i="19"/>
  <c r="E138" i="19"/>
  <c r="F130" i="91"/>
  <c r="B130" i="91"/>
  <c r="H139" i="70"/>
  <c r="I139" i="70"/>
  <c r="F130" i="92"/>
  <c r="B130" i="92"/>
  <c r="I129" i="88"/>
  <c r="H129" i="88"/>
  <c r="F132" i="78"/>
  <c r="B132" i="78"/>
  <c r="B135" i="55"/>
  <c r="F135" i="55"/>
  <c r="H137" i="18"/>
  <c r="I137" i="18"/>
  <c r="I131" i="75"/>
  <c r="H131" i="75"/>
  <c r="I137" i="17"/>
  <c r="H137" i="17"/>
  <c r="H134" i="53"/>
  <c r="I134" i="53"/>
  <c r="B133" i="65"/>
  <c r="F133" i="65"/>
  <c r="B140" i="30"/>
  <c r="F140" i="30"/>
  <c r="H134" i="57"/>
  <c r="I134" i="57"/>
  <c r="B137" i="73"/>
  <c r="F137" i="73"/>
  <c r="I130" i="85"/>
  <c r="H130" i="85"/>
  <c r="F138" i="22"/>
  <c r="B138" i="22"/>
  <c r="H137" i="34"/>
  <c r="I137" i="34"/>
  <c r="F139" i="24"/>
  <c r="B139" i="24"/>
  <c r="I139" i="29"/>
  <c r="H139" i="29"/>
  <c r="H138" i="31"/>
  <c r="I138" i="31"/>
  <c r="H138" i="32"/>
  <c r="I138" i="32"/>
  <c r="H137" i="3"/>
  <c r="I137" i="3"/>
  <c r="B138" i="21"/>
  <c r="F138" i="21"/>
  <c r="B138" i="20"/>
  <c r="F138" i="20"/>
  <c r="F135" i="72"/>
  <c r="B135" i="72"/>
  <c r="B140" i="27"/>
  <c r="F140" i="27"/>
  <c r="B137" i="43"/>
  <c r="F137" i="43"/>
  <c r="J130" i="77"/>
  <c r="I133" i="59"/>
  <c r="H133" i="59"/>
  <c r="H134" i="72"/>
  <c r="I134" i="72"/>
  <c r="H127" i="99"/>
  <c r="I127" i="99"/>
  <c r="I129" i="91"/>
  <c r="H129" i="91"/>
  <c r="B140" i="70"/>
  <c r="F140" i="70"/>
  <c r="J134" i="45"/>
  <c r="I131" i="78"/>
  <c r="H131" i="78"/>
  <c r="G129" i="93"/>
  <c r="D130" i="93"/>
  <c r="E130" i="93"/>
  <c r="F131" i="86"/>
  <c r="B131" i="86"/>
  <c r="B135" i="53"/>
  <c r="F135" i="53"/>
  <c r="I132" i="65"/>
  <c r="H132" i="65"/>
  <c r="J127" i="97"/>
  <c r="F135" i="57"/>
  <c r="B135" i="57"/>
  <c r="I136" i="73"/>
  <c r="H136" i="73"/>
  <c r="G133" i="62"/>
  <c r="D134" i="62"/>
  <c r="E134" i="62"/>
  <c r="G131" i="77"/>
  <c r="D132" i="77"/>
  <c r="E132" i="77"/>
  <c r="J125" i="13" l="1"/>
  <c r="G126" i="13"/>
  <c r="D127" i="13"/>
  <c r="G126" i="102"/>
  <c r="D127" i="102"/>
  <c r="E127" i="102"/>
  <c r="I132" i="101"/>
  <c r="H132" i="101"/>
  <c r="J125" i="102"/>
  <c r="B133" i="101"/>
  <c r="F133" i="101"/>
  <c r="E139" i="17"/>
  <c r="B140" i="23"/>
  <c r="F140" i="23"/>
  <c r="I139" i="23"/>
  <c r="H139" i="23"/>
  <c r="J136" i="43"/>
  <c r="J136" i="39"/>
  <c r="J133" i="61"/>
  <c r="J133" i="64"/>
  <c r="J134" i="56"/>
  <c r="J134" i="72"/>
  <c r="J138" i="71"/>
  <c r="J129" i="84"/>
  <c r="J130" i="81"/>
  <c r="J155" i="81" s="1"/>
  <c r="J136" i="73"/>
  <c r="J132" i="68"/>
  <c r="J134" i="55"/>
  <c r="J137" i="22"/>
  <c r="J139" i="27"/>
  <c r="J130" i="80"/>
  <c r="J155" i="80" s="1"/>
  <c r="J133" i="60"/>
  <c r="J132" i="65"/>
  <c r="J137" i="18"/>
  <c r="J127" i="98"/>
  <c r="J130" i="82"/>
  <c r="J155" i="82" s="1"/>
  <c r="J131" i="78"/>
  <c r="J136" i="42"/>
  <c r="J131" i="75"/>
  <c r="J129" i="88"/>
  <c r="J129" i="90"/>
  <c r="J131" i="79"/>
  <c r="G128" i="98"/>
  <c r="D129" i="98"/>
  <c r="E129" i="98"/>
  <c r="D140" i="32"/>
  <c r="G139" i="32"/>
  <c r="E140" i="32"/>
  <c r="J130" i="83"/>
  <c r="J155" i="83" s="1"/>
  <c r="D141" i="70"/>
  <c r="G140" i="70"/>
  <c r="E141" i="70"/>
  <c r="G132" i="78"/>
  <c r="D133" i="78"/>
  <c r="E133" i="78"/>
  <c r="G130" i="91"/>
  <c r="D131" i="91"/>
  <c r="E131" i="91"/>
  <c r="D131" i="90"/>
  <c r="G130" i="90"/>
  <c r="E131" i="90"/>
  <c r="D132" i="86"/>
  <c r="E132" i="86" s="1"/>
  <c r="G131" i="86"/>
  <c r="J133" i="59"/>
  <c r="D139" i="20"/>
  <c r="G138" i="20"/>
  <c r="E139" i="20"/>
  <c r="J138" i="31"/>
  <c r="D141" i="30"/>
  <c r="B141" i="30" s="1"/>
  <c r="G140" i="30"/>
  <c r="E141" i="30"/>
  <c r="I138" i="17"/>
  <c r="H138" i="17"/>
  <c r="D131" i="88"/>
  <c r="G130" i="88"/>
  <c r="E131" i="88"/>
  <c r="D130" i="95"/>
  <c r="G129" i="95"/>
  <c r="E130" i="95"/>
  <c r="F129" i="97"/>
  <c r="B129" i="97"/>
  <c r="J139" i="69"/>
  <c r="J134" i="54"/>
  <c r="J133" i="63"/>
  <c r="D135" i="63"/>
  <c r="G134" i="63"/>
  <c r="E135" i="63"/>
  <c r="G130" i="84"/>
  <c r="D131" i="84"/>
  <c r="E131" i="84"/>
  <c r="H128" i="97"/>
  <c r="I128" i="97"/>
  <c r="F132" i="77"/>
  <c r="B132" i="77"/>
  <c r="G131" i="85"/>
  <c r="D132" i="85"/>
  <c r="E132" i="85"/>
  <c r="B139" i="17"/>
  <c r="F139" i="17"/>
  <c r="G134" i="61"/>
  <c r="D135" i="61"/>
  <c r="E135" i="61"/>
  <c r="I130" i="94"/>
  <c r="H130" i="94"/>
  <c r="J136" i="74"/>
  <c r="I130" i="96"/>
  <c r="H130" i="96"/>
  <c r="B137" i="41"/>
  <c r="F137" i="41"/>
  <c r="G140" i="69"/>
  <c r="D141" i="69"/>
  <c r="E141" i="69"/>
  <c r="B136" i="45"/>
  <c r="F136" i="45"/>
  <c r="D136" i="72"/>
  <c r="G135" i="72"/>
  <c r="E136" i="72"/>
  <c r="F138" i="44"/>
  <c r="B138" i="44"/>
  <c r="I131" i="76"/>
  <c r="H131" i="76"/>
  <c r="D139" i="22"/>
  <c r="G138" i="22"/>
  <c r="E139" i="22"/>
  <c r="H137" i="19"/>
  <c r="I137" i="19"/>
  <c r="H131" i="77"/>
  <c r="I131" i="77"/>
  <c r="G138" i="21"/>
  <c r="D139" i="21"/>
  <c r="E139" i="21"/>
  <c r="D134" i="65"/>
  <c r="G133" i="65"/>
  <c r="E134" i="65"/>
  <c r="F138" i="19"/>
  <c r="B138" i="19"/>
  <c r="G131" i="81"/>
  <c r="D132" i="81"/>
  <c r="E132" i="81"/>
  <c r="J137" i="20"/>
  <c r="B131" i="94"/>
  <c r="F131" i="94"/>
  <c r="B131" i="96"/>
  <c r="F131" i="96"/>
  <c r="G134" i="60"/>
  <c r="D135" i="60"/>
  <c r="E135" i="60"/>
  <c r="I136" i="41"/>
  <c r="H136" i="41"/>
  <c r="G133" i="68"/>
  <c r="D134" i="68"/>
  <c r="E134" i="68"/>
  <c r="G137" i="74"/>
  <c r="D138" i="74"/>
  <c r="E138" i="74"/>
  <c r="J140" i="28"/>
  <c r="D134" i="67"/>
  <c r="G133" i="67"/>
  <c r="E134" i="67"/>
  <c r="I135" i="45"/>
  <c r="H135" i="45"/>
  <c r="J130" i="86"/>
  <c r="J155" i="86" s="1"/>
  <c r="D129" i="99"/>
  <c r="G128" i="99"/>
  <c r="E129" i="99"/>
  <c r="D134" i="66"/>
  <c r="G133" i="66"/>
  <c r="E134" i="66"/>
  <c r="G135" i="57"/>
  <c r="D136" i="57"/>
  <c r="E136" i="57"/>
  <c r="B130" i="93"/>
  <c r="F130" i="93"/>
  <c r="J129" i="91"/>
  <c r="D138" i="43"/>
  <c r="G137" i="43"/>
  <c r="E138" i="43"/>
  <c r="H129" i="93"/>
  <c r="I129" i="93"/>
  <c r="J127" i="99"/>
  <c r="J139" i="29"/>
  <c r="J130" i="85"/>
  <c r="J155" i="85" s="1"/>
  <c r="G130" i="92"/>
  <c r="D131" i="92"/>
  <c r="E131" i="92"/>
  <c r="J128" i="95"/>
  <c r="J132" i="67"/>
  <c r="G130" i="89"/>
  <c r="D131" i="89"/>
  <c r="E131" i="89"/>
  <c r="J139" i="30"/>
  <c r="G132" i="75"/>
  <c r="D133" i="75"/>
  <c r="E133" i="75"/>
  <c r="G130" i="87"/>
  <c r="D131" i="87"/>
  <c r="E131" i="87"/>
  <c r="J134" i="46"/>
  <c r="G131" i="83"/>
  <c r="D132" i="83"/>
  <c r="E132" i="83"/>
  <c r="G135" i="46"/>
  <c r="D136" i="46"/>
  <c r="E136" i="46"/>
  <c r="D140" i="71"/>
  <c r="G139" i="71"/>
  <c r="E140" i="71"/>
  <c r="G132" i="79"/>
  <c r="D133" i="79"/>
  <c r="E133" i="79"/>
  <c r="B134" i="62"/>
  <c r="F134" i="62"/>
  <c r="G140" i="27"/>
  <c r="D141" i="27"/>
  <c r="E141" i="27"/>
  <c r="J137" i="3"/>
  <c r="G137" i="73"/>
  <c r="D138" i="73"/>
  <c r="E138" i="73"/>
  <c r="J134" i="53"/>
  <c r="D136" i="55"/>
  <c r="G135" i="55"/>
  <c r="E136" i="55"/>
  <c r="J139" i="70"/>
  <c r="G138" i="18"/>
  <c r="D139" i="18"/>
  <c r="E139" i="18"/>
  <c r="J129" i="92"/>
  <c r="D135" i="64"/>
  <c r="G134" i="64"/>
  <c r="E135" i="64"/>
  <c r="G131" i="82"/>
  <c r="D132" i="82"/>
  <c r="E132" i="82"/>
  <c r="D138" i="42"/>
  <c r="G137" i="42"/>
  <c r="E138" i="42"/>
  <c r="G131" i="80"/>
  <c r="D132" i="80"/>
  <c r="E132" i="80"/>
  <c r="D139" i="3"/>
  <c r="G138" i="3"/>
  <c r="E139" i="3"/>
  <c r="J129" i="89"/>
  <c r="F135" i="58"/>
  <c r="B135" i="58"/>
  <c r="G139" i="31"/>
  <c r="D140" i="31"/>
  <c r="E140" i="31"/>
  <c r="G138" i="34"/>
  <c r="D139" i="34"/>
  <c r="E139" i="34"/>
  <c r="D141" i="29"/>
  <c r="G140" i="29"/>
  <c r="E141" i="29"/>
  <c r="I133" i="62"/>
  <c r="H133" i="62"/>
  <c r="D136" i="53"/>
  <c r="G135" i="53"/>
  <c r="E136" i="53"/>
  <c r="D140" i="24"/>
  <c r="G139" i="24"/>
  <c r="E140" i="24"/>
  <c r="D135" i="59"/>
  <c r="G134" i="59"/>
  <c r="E135" i="59"/>
  <c r="D136" i="56"/>
  <c r="G135" i="56"/>
  <c r="E136" i="56"/>
  <c r="D142" i="28"/>
  <c r="G141" i="28"/>
  <c r="E142" i="28"/>
  <c r="J138" i="32"/>
  <c r="J137" i="34"/>
  <c r="J134" i="57"/>
  <c r="J137" i="17"/>
  <c r="J129" i="87"/>
  <c r="J132" i="66"/>
  <c r="H137" i="44"/>
  <c r="I137" i="44"/>
  <c r="J137" i="21"/>
  <c r="F132" i="76"/>
  <c r="B132" i="76"/>
  <c r="I134" i="58"/>
  <c r="H134" i="58"/>
  <c r="J138" i="24"/>
  <c r="G135" i="54"/>
  <c r="D136" i="54"/>
  <c r="E136" i="54"/>
  <c r="G137" i="39"/>
  <c r="D138" i="39"/>
  <c r="E138" i="39"/>
  <c r="F127" i="102" l="1"/>
  <c r="B127" i="102"/>
  <c r="H126" i="102"/>
  <c r="I126" i="102"/>
  <c r="G133" i="101"/>
  <c r="D134" i="101"/>
  <c r="E134" i="101"/>
  <c r="E127" i="13"/>
  <c r="F127" i="13" s="1"/>
  <c r="B127" i="13"/>
  <c r="H126" i="13"/>
  <c r="I126" i="13"/>
  <c r="J139" i="23"/>
  <c r="E141" i="23"/>
  <c r="D141" i="23"/>
  <c r="G140" i="23"/>
  <c r="J129" i="93"/>
  <c r="J134" i="58"/>
  <c r="J137" i="19"/>
  <c r="J137" i="44"/>
  <c r="F141" i="30"/>
  <c r="D142" i="30" s="1"/>
  <c r="B142" i="30" s="1"/>
  <c r="J133" i="62"/>
  <c r="J130" i="94"/>
  <c r="J155" i="94" s="1"/>
  <c r="J138" i="17"/>
  <c r="F139" i="34"/>
  <c r="B139" i="34"/>
  <c r="H131" i="82"/>
  <c r="I131" i="82"/>
  <c r="H132" i="79"/>
  <c r="I132" i="79"/>
  <c r="H132" i="75"/>
  <c r="I132" i="75"/>
  <c r="I135" i="56"/>
  <c r="H135" i="56"/>
  <c r="I137" i="42"/>
  <c r="H137" i="42"/>
  <c r="D135" i="62"/>
  <c r="G134" i="62"/>
  <c r="E135" i="62"/>
  <c r="B131" i="87"/>
  <c r="F131" i="87"/>
  <c r="H130" i="89"/>
  <c r="I130" i="89"/>
  <c r="I133" i="66"/>
  <c r="H133" i="66"/>
  <c r="B134" i="68"/>
  <c r="F134" i="68"/>
  <c r="D139" i="19"/>
  <c r="G138" i="19"/>
  <c r="E139" i="19"/>
  <c r="F141" i="69"/>
  <c r="B141" i="69"/>
  <c r="I131" i="85"/>
  <c r="H131" i="85"/>
  <c r="F139" i="20"/>
  <c r="B139" i="20"/>
  <c r="F141" i="70"/>
  <c r="B141" i="70"/>
  <c r="F136" i="56"/>
  <c r="B136" i="56"/>
  <c r="F134" i="66"/>
  <c r="B134" i="66"/>
  <c r="G131" i="94"/>
  <c r="D132" i="94"/>
  <c r="E132" i="94"/>
  <c r="H134" i="63"/>
  <c r="I134" i="63"/>
  <c r="B131" i="91"/>
  <c r="F131" i="91"/>
  <c r="I137" i="39"/>
  <c r="H137" i="39"/>
  <c r="B136" i="53"/>
  <c r="F136" i="53"/>
  <c r="H138" i="3"/>
  <c r="I138" i="3"/>
  <c r="B139" i="18"/>
  <c r="F139" i="18"/>
  <c r="H135" i="46"/>
  <c r="I135" i="46"/>
  <c r="F136" i="57"/>
  <c r="B136" i="57"/>
  <c r="B134" i="67"/>
  <c r="F134" i="67"/>
  <c r="H133" i="65"/>
  <c r="I133" i="65"/>
  <c r="G137" i="41"/>
  <c r="D138" i="41"/>
  <c r="E138" i="41"/>
  <c r="B135" i="61"/>
  <c r="F135" i="61"/>
  <c r="D133" i="77"/>
  <c r="G132" i="77"/>
  <c r="E133" i="77"/>
  <c r="F135" i="63"/>
  <c r="B135" i="63"/>
  <c r="H130" i="91"/>
  <c r="I130" i="91"/>
  <c r="F136" i="46"/>
  <c r="B136" i="46"/>
  <c r="I133" i="67"/>
  <c r="H133" i="67"/>
  <c r="H133" i="68"/>
  <c r="I133" i="68"/>
  <c r="D139" i="44"/>
  <c r="G138" i="44"/>
  <c r="E139" i="44"/>
  <c r="H140" i="69"/>
  <c r="I140" i="69"/>
  <c r="G129" i="97"/>
  <c r="D130" i="97"/>
  <c r="E130" i="97"/>
  <c r="G132" i="76"/>
  <c r="D133" i="76"/>
  <c r="E133" i="76"/>
  <c r="I138" i="34"/>
  <c r="H138" i="34"/>
  <c r="B138" i="73"/>
  <c r="F138" i="73"/>
  <c r="I134" i="59"/>
  <c r="H134" i="59"/>
  <c r="F139" i="3"/>
  <c r="B139" i="3"/>
  <c r="F132" i="82"/>
  <c r="B132" i="82"/>
  <c r="H138" i="18"/>
  <c r="I138" i="18"/>
  <c r="H137" i="73"/>
  <c r="I137" i="73"/>
  <c r="B133" i="79"/>
  <c r="F133" i="79"/>
  <c r="F133" i="75"/>
  <c r="B133" i="75"/>
  <c r="I135" i="57"/>
  <c r="H135" i="57"/>
  <c r="I128" i="99"/>
  <c r="H128" i="99"/>
  <c r="J136" i="41"/>
  <c r="F134" i="65"/>
  <c r="B134" i="65"/>
  <c r="I135" i="72"/>
  <c r="H135" i="72"/>
  <c r="I134" i="61"/>
  <c r="H134" i="61"/>
  <c r="J128" i="97"/>
  <c r="I129" i="95"/>
  <c r="H129" i="95"/>
  <c r="I140" i="30"/>
  <c r="H140" i="30"/>
  <c r="H131" i="86"/>
  <c r="I131" i="86"/>
  <c r="I139" i="32"/>
  <c r="H139" i="32"/>
  <c r="F138" i="39"/>
  <c r="B138" i="39"/>
  <c r="F129" i="99"/>
  <c r="B129" i="99"/>
  <c r="I138" i="22"/>
  <c r="H138" i="22"/>
  <c r="B136" i="72"/>
  <c r="F136" i="72"/>
  <c r="G139" i="17"/>
  <c r="D140" i="17"/>
  <c r="E140" i="17"/>
  <c r="B130" i="95"/>
  <c r="F130" i="95"/>
  <c r="F132" i="86"/>
  <c r="B132" i="86"/>
  <c r="F133" i="78"/>
  <c r="B133" i="78"/>
  <c r="B140" i="32"/>
  <c r="F140" i="32"/>
  <c r="B138" i="42"/>
  <c r="F138" i="42"/>
  <c r="B136" i="54"/>
  <c r="F136" i="54"/>
  <c r="B140" i="31"/>
  <c r="F140" i="31"/>
  <c r="B132" i="83"/>
  <c r="F132" i="83"/>
  <c r="B131" i="92"/>
  <c r="F131" i="92"/>
  <c r="H141" i="28"/>
  <c r="I141" i="28"/>
  <c r="I139" i="31"/>
  <c r="H139" i="31"/>
  <c r="F132" i="80"/>
  <c r="B132" i="80"/>
  <c r="H131" i="83"/>
  <c r="I131" i="83"/>
  <c r="I130" i="92"/>
  <c r="H130" i="92"/>
  <c r="F138" i="43"/>
  <c r="B138" i="43"/>
  <c r="B138" i="74"/>
  <c r="F138" i="74"/>
  <c r="B135" i="60"/>
  <c r="F135" i="60"/>
  <c r="F132" i="81"/>
  <c r="B132" i="81"/>
  <c r="F139" i="21"/>
  <c r="B139" i="21"/>
  <c r="F139" i="22"/>
  <c r="B139" i="22"/>
  <c r="D137" i="45"/>
  <c r="G136" i="45"/>
  <c r="E137" i="45"/>
  <c r="J130" i="96"/>
  <c r="J155" i="96" s="1"/>
  <c r="H132" i="78"/>
  <c r="I132" i="78"/>
  <c r="B141" i="27"/>
  <c r="F141" i="27"/>
  <c r="I139" i="71"/>
  <c r="H139" i="71"/>
  <c r="H137" i="74"/>
  <c r="I137" i="74"/>
  <c r="I134" i="60"/>
  <c r="H134" i="60"/>
  <c r="H131" i="81"/>
  <c r="I131" i="81"/>
  <c r="I138" i="21"/>
  <c r="H138" i="21"/>
  <c r="F131" i="84"/>
  <c r="B131" i="84"/>
  <c r="H130" i="88"/>
  <c r="I130" i="88"/>
  <c r="H130" i="90"/>
  <c r="I130" i="90"/>
  <c r="B129" i="98"/>
  <c r="F129" i="98"/>
  <c r="H135" i="53"/>
  <c r="I135" i="53"/>
  <c r="I130" i="87"/>
  <c r="H130" i="87"/>
  <c r="F135" i="59"/>
  <c r="B135" i="59"/>
  <c r="I137" i="43"/>
  <c r="H137" i="43"/>
  <c r="I135" i="54"/>
  <c r="H135" i="54"/>
  <c r="F142" i="28"/>
  <c r="B142" i="28"/>
  <c r="I139" i="24"/>
  <c r="H139" i="24"/>
  <c r="I140" i="29"/>
  <c r="H140" i="29"/>
  <c r="I131" i="80"/>
  <c r="H131" i="80"/>
  <c r="I134" i="64"/>
  <c r="H134" i="64"/>
  <c r="I135" i="55"/>
  <c r="H135" i="55"/>
  <c r="B140" i="24"/>
  <c r="F140" i="24"/>
  <c r="B141" i="29"/>
  <c r="F141" i="29"/>
  <c r="D136" i="58"/>
  <c r="G135" i="58"/>
  <c r="E136" i="58"/>
  <c r="F135" i="64"/>
  <c r="B135" i="64"/>
  <c r="B136" i="55"/>
  <c r="F136" i="55"/>
  <c r="H140" i="27"/>
  <c r="I140" i="27"/>
  <c r="B140" i="71"/>
  <c r="F140" i="71"/>
  <c r="F131" i="89"/>
  <c r="B131" i="89"/>
  <c r="D131" i="93"/>
  <c r="G130" i="93"/>
  <c r="E131" i="93"/>
  <c r="J135" i="45"/>
  <c r="G131" i="96"/>
  <c r="D132" i="96"/>
  <c r="E132" i="96"/>
  <c r="J131" i="77"/>
  <c r="J131" i="76"/>
  <c r="B132" i="85"/>
  <c r="F132" i="85"/>
  <c r="H130" i="84"/>
  <c r="I130" i="84"/>
  <c r="B131" i="88"/>
  <c r="F131" i="88"/>
  <c r="I138" i="20"/>
  <c r="H138" i="20"/>
  <c r="F131" i="90"/>
  <c r="B131" i="90"/>
  <c r="I140" i="70"/>
  <c r="H140" i="70"/>
  <c r="H128" i="98"/>
  <c r="I128" i="98"/>
  <c r="J126" i="13" l="1"/>
  <c r="J126" i="102"/>
  <c r="G127" i="13"/>
  <c r="D128" i="13"/>
  <c r="H133" i="101"/>
  <c r="I133" i="101"/>
  <c r="F134" i="101"/>
  <c r="B134" i="101"/>
  <c r="G127" i="102"/>
  <c r="D128" i="102"/>
  <c r="B128" i="102" s="1"/>
  <c r="E128" i="102"/>
  <c r="H140" i="23"/>
  <c r="I140" i="23"/>
  <c r="B141" i="23"/>
  <c r="F141" i="23"/>
  <c r="J132" i="79"/>
  <c r="J134" i="61"/>
  <c r="G141" i="30"/>
  <c r="H141" i="30" s="1"/>
  <c r="J135" i="53"/>
  <c r="J137" i="74"/>
  <c r="J132" i="78"/>
  <c r="J130" i="91"/>
  <c r="J155" i="91" s="1"/>
  <c r="J134" i="63"/>
  <c r="J130" i="89"/>
  <c r="J155" i="89" s="1"/>
  <c r="J130" i="84"/>
  <c r="J155" i="84" s="1"/>
  <c r="J130" i="88"/>
  <c r="J155" i="88" s="1"/>
  <c r="J138" i="34"/>
  <c r="J129" i="95"/>
  <c r="J138" i="3"/>
  <c r="J138" i="18"/>
  <c r="J135" i="55"/>
  <c r="J139" i="71"/>
  <c r="J135" i="72"/>
  <c r="J133" i="67"/>
  <c r="J137" i="39"/>
  <c r="J139" i="24"/>
  <c r="J133" i="66"/>
  <c r="J137" i="73"/>
  <c r="J141" i="28"/>
  <c r="H131" i="96"/>
  <c r="I131" i="96"/>
  <c r="G138" i="74"/>
  <c r="D139" i="74"/>
  <c r="E139" i="74"/>
  <c r="G140" i="32"/>
  <c r="D141" i="32"/>
  <c r="E141" i="32"/>
  <c r="J140" i="70"/>
  <c r="J140" i="27"/>
  <c r="B136" i="58"/>
  <c r="F136" i="58"/>
  <c r="J134" i="64"/>
  <c r="D143" i="28"/>
  <c r="G142" i="28"/>
  <c r="E143" i="28"/>
  <c r="J130" i="87"/>
  <c r="J155" i="87" s="1"/>
  <c r="J134" i="60"/>
  <c r="D140" i="22"/>
  <c r="G139" i="22"/>
  <c r="E140" i="22"/>
  <c r="D133" i="80"/>
  <c r="G132" i="80"/>
  <c r="E133" i="80"/>
  <c r="B140" i="17"/>
  <c r="F140" i="17"/>
  <c r="D135" i="65"/>
  <c r="G134" i="65"/>
  <c r="E135" i="65"/>
  <c r="D134" i="79"/>
  <c r="G133" i="79"/>
  <c r="E134" i="79"/>
  <c r="D137" i="46"/>
  <c r="G136" i="46"/>
  <c r="E137" i="46"/>
  <c r="J133" i="65"/>
  <c r="G139" i="18"/>
  <c r="D140" i="18"/>
  <c r="E140" i="18"/>
  <c r="D132" i="91"/>
  <c r="G131" i="91"/>
  <c r="E132" i="91"/>
  <c r="G134" i="66"/>
  <c r="D135" i="66"/>
  <c r="E135" i="66"/>
  <c r="B135" i="62"/>
  <c r="F135" i="62"/>
  <c r="J132" i="75"/>
  <c r="G141" i="27"/>
  <c r="D142" i="27"/>
  <c r="E142" i="27"/>
  <c r="G138" i="39"/>
  <c r="D139" i="39"/>
  <c r="E139" i="39"/>
  <c r="G139" i="3"/>
  <c r="D140" i="3"/>
  <c r="E140" i="3"/>
  <c r="I132" i="77"/>
  <c r="H132" i="77"/>
  <c r="H130" i="93"/>
  <c r="I130" i="93"/>
  <c r="G139" i="21"/>
  <c r="D140" i="21"/>
  <c r="E140" i="21"/>
  <c r="J139" i="31"/>
  <c r="D137" i="72"/>
  <c r="G136" i="72"/>
  <c r="E137" i="72"/>
  <c r="I132" i="76"/>
  <c r="H132" i="76"/>
  <c r="F139" i="44"/>
  <c r="B139" i="44"/>
  <c r="B133" i="77"/>
  <c r="F133" i="77"/>
  <c r="D135" i="67"/>
  <c r="G134" i="67"/>
  <c r="E135" i="67"/>
  <c r="D137" i="56"/>
  <c r="G136" i="56"/>
  <c r="E137" i="56"/>
  <c r="G141" i="69"/>
  <c r="D142" i="69"/>
  <c r="E142" i="69"/>
  <c r="J137" i="42"/>
  <c r="H137" i="41"/>
  <c r="I137" i="41"/>
  <c r="G131" i="90"/>
  <c r="D132" i="90"/>
  <c r="E132" i="90"/>
  <c r="D141" i="24"/>
  <c r="G140" i="24"/>
  <c r="E141" i="24"/>
  <c r="G129" i="98"/>
  <c r="D130" i="98"/>
  <c r="E130" i="98"/>
  <c r="D137" i="54"/>
  <c r="G136" i="54"/>
  <c r="E137" i="54"/>
  <c r="J139" i="32"/>
  <c r="J128" i="99"/>
  <c r="J134" i="59"/>
  <c r="J133" i="68"/>
  <c r="E142" i="30"/>
  <c r="F142" i="30" s="1"/>
  <c r="D136" i="61"/>
  <c r="G135" i="61"/>
  <c r="E136" i="61"/>
  <c r="I135" i="58"/>
  <c r="H135" i="58"/>
  <c r="G135" i="63"/>
  <c r="D136" i="63"/>
  <c r="E136" i="63"/>
  <c r="I139" i="17"/>
  <c r="H139" i="17"/>
  <c r="J135" i="54"/>
  <c r="J138" i="20"/>
  <c r="J140" i="29"/>
  <c r="J137" i="43"/>
  <c r="J138" i="21"/>
  <c r="G132" i="81"/>
  <c r="D133" i="81"/>
  <c r="E133" i="81"/>
  <c r="J130" i="92"/>
  <c r="J155" i="92" s="1"/>
  <c r="D133" i="86"/>
  <c r="E133" i="86" s="1"/>
  <c r="G132" i="86"/>
  <c r="D139" i="73"/>
  <c r="G138" i="73"/>
  <c r="E139" i="73"/>
  <c r="B130" i="97"/>
  <c r="F130" i="97"/>
  <c r="G136" i="53"/>
  <c r="D137" i="53"/>
  <c r="E137" i="53"/>
  <c r="D142" i="70"/>
  <c r="G141" i="70"/>
  <c r="E142" i="70"/>
  <c r="I138" i="19"/>
  <c r="H138" i="19"/>
  <c r="G131" i="87"/>
  <c r="D132" i="87"/>
  <c r="E132" i="87"/>
  <c r="J135" i="56"/>
  <c r="D130" i="99"/>
  <c r="G129" i="99"/>
  <c r="E130" i="99"/>
  <c r="D134" i="75"/>
  <c r="G133" i="75"/>
  <c r="E134" i="75"/>
  <c r="D133" i="82"/>
  <c r="G132" i="82"/>
  <c r="E133" i="82"/>
  <c r="G132" i="85"/>
  <c r="D133" i="85"/>
  <c r="E133" i="85"/>
  <c r="I138" i="44"/>
  <c r="H138" i="44"/>
  <c r="B131" i="93"/>
  <c r="F131" i="93"/>
  <c r="J128" i="98"/>
  <c r="D132" i="88"/>
  <c r="G131" i="88"/>
  <c r="E132" i="88"/>
  <c r="G131" i="89"/>
  <c r="D132" i="89"/>
  <c r="E132" i="89"/>
  <c r="D136" i="64"/>
  <c r="G135" i="64"/>
  <c r="E136" i="64"/>
  <c r="J130" i="90"/>
  <c r="J155" i="90" s="1"/>
  <c r="I136" i="45"/>
  <c r="H136" i="45"/>
  <c r="G135" i="60"/>
  <c r="D136" i="60"/>
  <c r="E136" i="60"/>
  <c r="D132" i="92"/>
  <c r="G131" i="92"/>
  <c r="E132" i="92"/>
  <c r="D139" i="42"/>
  <c r="G138" i="42"/>
  <c r="E139" i="42"/>
  <c r="D131" i="95"/>
  <c r="G130" i="95"/>
  <c r="E131" i="95"/>
  <c r="J138" i="22"/>
  <c r="J135" i="57"/>
  <c r="H129" i="97"/>
  <c r="I129" i="97"/>
  <c r="G136" i="57"/>
  <c r="D137" i="57"/>
  <c r="E137" i="57"/>
  <c r="B132" i="94"/>
  <c r="F132" i="94"/>
  <c r="B139" i="19"/>
  <c r="F139" i="19"/>
  <c r="G132" i="83"/>
  <c r="D133" i="83"/>
  <c r="E133" i="83"/>
  <c r="G141" i="29"/>
  <c r="D142" i="29"/>
  <c r="E142" i="29"/>
  <c r="G140" i="31"/>
  <c r="D141" i="31"/>
  <c r="E141" i="31"/>
  <c r="B133" i="76"/>
  <c r="F133" i="76"/>
  <c r="G136" i="55"/>
  <c r="D137" i="55"/>
  <c r="E137" i="55"/>
  <c r="D132" i="84"/>
  <c r="G131" i="84"/>
  <c r="E132" i="84"/>
  <c r="D139" i="43"/>
  <c r="G138" i="43"/>
  <c r="E139" i="43"/>
  <c r="G133" i="78"/>
  <c r="D134" i="78"/>
  <c r="E134" i="78"/>
  <c r="B132" i="96"/>
  <c r="F132" i="96"/>
  <c r="G140" i="71"/>
  <c r="D141" i="71"/>
  <c r="E141" i="71"/>
  <c r="G135" i="59"/>
  <c r="D136" i="59"/>
  <c r="E136" i="59"/>
  <c r="F137" i="45"/>
  <c r="B137" i="45"/>
  <c r="J140" i="30"/>
  <c r="J140" i="69"/>
  <c r="F138" i="41"/>
  <c r="B138" i="41"/>
  <c r="J135" i="46"/>
  <c r="H131" i="94"/>
  <c r="I131" i="94"/>
  <c r="D140" i="20"/>
  <c r="G139" i="20"/>
  <c r="E140" i="20"/>
  <c r="D135" i="68"/>
  <c r="G134" i="68"/>
  <c r="E135" i="68"/>
  <c r="I134" i="62"/>
  <c r="H134" i="62"/>
  <c r="G139" i="34"/>
  <c r="D140" i="34"/>
  <c r="E140" i="34"/>
  <c r="D135" i="101" l="1"/>
  <c r="G134" i="101"/>
  <c r="E135" i="101"/>
  <c r="I127" i="102"/>
  <c r="H127" i="102"/>
  <c r="E128" i="13"/>
  <c r="F128" i="13" s="1"/>
  <c r="B128" i="13"/>
  <c r="F128" i="102"/>
  <c r="I127" i="13"/>
  <c r="H127" i="13"/>
  <c r="I141" i="30"/>
  <c r="J141" i="30" s="1"/>
  <c r="J140" i="23"/>
  <c r="E142" i="23"/>
  <c r="D142" i="23"/>
  <c r="G141" i="23"/>
  <c r="J129" i="97"/>
  <c r="J138" i="44"/>
  <c r="J137" i="41"/>
  <c r="J132" i="76"/>
  <c r="J138" i="19"/>
  <c r="J135" i="58"/>
  <c r="J134" i="62"/>
  <c r="J139" i="17"/>
  <c r="J130" i="93"/>
  <c r="J155" i="93" s="1"/>
  <c r="F140" i="20"/>
  <c r="B140" i="20"/>
  <c r="G132" i="96"/>
  <c r="D133" i="96"/>
  <c r="E133" i="96"/>
  <c r="I132" i="83"/>
  <c r="H132" i="83"/>
  <c r="H130" i="95"/>
  <c r="I130" i="95"/>
  <c r="B136" i="64"/>
  <c r="F136" i="64"/>
  <c r="G131" i="93"/>
  <c r="D132" i="93"/>
  <c r="E132" i="93"/>
  <c r="I132" i="82"/>
  <c r="H132" i="82"/>
  <c r="F142" i="70"/>
  <c r="B142" i="70"/>
  <c r="B133" i="81"/>
  <c r="F133" i="81"/>
  <c r="F136" i="61"/>
  <c r="B136" i="61"/>
  <c r="F137" i="54"/>
  <c r="B137" i="54"/>
  <c r="B132" i="90"/>
  <c r="F132" i="90"/>
  <c r="F140" i="3"/>
  <c r="B140" i="3"/>
  <c r="B132" i="91"/>
  <c r="F132" i="91"/>
  <c r="F141" i="31"/>
  <c r="B141" i="31"/>
  <c r="F133" i="82"/>
  <c r="B133" i="82"/>
  <c r="I132" i="81"/>
  <c r="H132" i="81"/>
  <c r="I139" i="3"/>
  <c r="H139" i="3"/>
  <c r="I133" i="79"/>
  <c r="H133" i="79"/>
  <c r="I132" i="80"/>
  <c r="H132" i="80"/>
  <c r="H142" i="28"/>
  <c r="I142" i="28"/>
  <c r="B132" i="84"/>
  <c r="F132" i="84"/>
  <c r="I140" i="31"/>
  <c r="H140" i="31"/>
  <c r="I136" i="57"/>
  <c r="H136" i="57"/>
  <c r="I135" i="60"/>
  <c r="H135" i="60"/>
  <c r="B132" i="89"/>
  <c r="F132" i="89"/>
  <c r="B132" i="87"/>
  <c r="F132" i="87"/>
  <c r="F137" i="53"/>
  <c r="B137" i="53"/>
  <c r="F139" i="73"/>
  <c r="B139" i="73"/>
  <c r="B136" i="63"/>
  <c r="F136" i="63"/>
  <c r="F130" i="98"/>
  <c r="B130" i="98"/>
  <c r="F137" i="56"/>
  <c r="B137" i="56"/>
  <c r="I139" i="21"/>
  <c r="H139" i="21"/>
  <c r="B140" i="18"/>
  <c r="F140" i="18"/>
  <c r="F134" i="79"/>
  <c r="B134" i="79"/>
  <c r="F133" i="80"/>
  <c r="B133" i="80"/>
  <c r="B143" i="28"/>
  <c r="F143" i="28"/>
  <c r="I140" i="32"/>
  <c r="H140" i="32"/>
  <c r="F136" i="60"/>
  <c r="B136" i="60"/>
  <c r="I138" i="73"/>
  <c r="H138" i="73"/>
  <c r="H136" i="56"/>
  <c r="I136" i="56"/>
  <c r="F140" i="21"/>
  <c r="B140" i="21"/>
  <c r="G135" i="62"/>
  <c r="D136" i="62"/>
  <c r="E136" i="62"/>
  <c r="B141" i="32"/>
  <c r="F141" i="32"/>
  <c r="F136" i="59"/>
  <c r="B136" i="59"/>
  <c r="F134" i="78"/>
  <c r="B134" i="78"/>
  <c r="I138" i="42"/>
  <c r="H138" i="42"/>
  <c r="H131" i="89"/>
  <c r="I131" i="89"/>
  <c r="H133" i="75"/>
  <c r="I133" i="75"/>
  <c r="I131" i="87"/>
  <c r="H131" i="87"/>
  <c r="H136" i="53"/>
  <c r="I136" i="53"/>
  <c r="I135" i="63"/>
  <c r="H135" i="63"/>
  <c r="H129" i="98"/>
  <c r="I129" i="98"/>
  <c r="B139" i="39"/>
  <c r="F139" i="39"/>
  <c r="H139" i="18"/>
  <c r="I139" i="18"/>
  <c r="G139" i="19"/>
  <c r="D140" i="19"/>
  <c r="E140" i="19"/>
  <c r="F139" i="42"/>
  <c r="B139" i="42"/>
  <c r="J136" i="45"/>
  <c r="F134" i="75"/>
  <c r="B134" i="75"/>
  <c r="H132" i="86"/>
  <c r="I132" i="86"/>
  <c r="H134" i="67"/>
  <c r="I134" i="67"/>
  <c r="H138" i="39"/>
  <c r="I138" i="39"/>
  <c r="F135" i="66"/>
  <c r="B135" i="66"/>
  <c r="I134" i="65"/>
  <c r="H134" i="65"/>
  <c r="I139" i="22"/>
  <c r="H139" i="22"/>
  <c r="D137" i="58"/>
  <c r="G136" i="58"/>
  <c r="E137" i="58"/>
  <c r="F139" i="74"/>
  <c r="B139" i="74"/>
  <c r="D138" i="45"/>
  <c r="G137" i="45"/>
  <c r="E138" i="45"/>
  <c r="I134" i="68"/>
  <c r="H134" i="68"/>
  <c r="B137" i="55"/>
  <c r="F137" i="55"/>
  <c r="B135" i="68"/>
  <c r="F135" i="68"/>
  <c r="H131" i="88"/>
  <c r="I131" i="88"/>
  <c r="B133" i="85"/>
  <c r="F133" i="85"/>
  <c r="F133" i="86"/>
  <c r="B133" i="86"/>
  <c r="H140" i="24"/>
  <c r="I140" i="24"/>
  <c r="B135" i="67"/>
  <c r="F135" i="67"/>
  <c r="H136" i="72"/>
  <c r="I136" i="72"/>
  <c r="H134" i="66"/>
  <c r="I134" i="66"/>
  <c r="F135" i="65"/>
  <c r="B135" i="65"/>
  <c r="B140" i="22"/>
  <c r="F140" i="22"/>
  <c r="H138" i="74"/>
  <c r="I138" i="74"/>
  <c r="F137" i="57"/>
  <c r="B137" i="57"/>
  <c r="G142" i="30"/>
  <c r="D143" i="30"/>
  <c r="B143" i="30" s="1"/>
  <c r="H135" i="59"/>
  <c r="I135" i="59"/>
  <c r="B142" i="29"/>
  <c r="F142" i="29"/>
  <c r="B141" i="71"/>
  <c r="F141" i="71"/>
  <c r="H138" i="43"/>
  <c r="I138" i="43"/>
  <c r="D134" i="76"/>
  <c r="G133" i="76"/>
  <c r="E134" i="76"/>
  <c r="G132" i="94"/>
  <c r="D133" i="94"/>
  <c r="E133" i="94"/>
  <c r="H132" i="85"/>
  <c r="I132" i="85"/>
  <c r="I129" i="99"/>
  <c r="H129" i="99"/>
  <c r="D131" i="97"/>
  <c r="G130" i="97"/>
  <c r="E131" i="97"/>
  <c r="B141" i="24"/>
  <c r="F141" i="24"/>
  <c r="B142" i="69"/>
  <c r="F142" i="69"/>
  <c r="G133" i="77"/>
  <c r="D134" i="77"/>
  <c r="E134" i="77"/>
  <c r="B137" i="72"/>
  <c r="F137" i="72"/>
  <c r="J132" i="77"/>
  <c r="B142" i="27"/>
  <c r="F142" i="27"/>
  <c r="H136" i="46"/>
  <c r="I136" i="46"/>
  <c r="G140" i="17"/>
  <c r="D141" i="17"/>
  <c r="E141" i="17"/>
  <c r="I131" i="84"/>
  <c r="H131" i="84"/>
  <c r="B131" i="95"/>
  <c r="F131" i="95"/>
  <c r="I131" i="90"/>
  <c r="H131" i="90"/>
  <c r="G139" i="44"/>
  <c r="D140" i="44"/>
  <c r="E140" i="44"/>
  <c r="H133" i="78"/>
  <c r="I133" i="78"/>
  <c r="B140" i="34"/>
  <c r="F140" i="34"/>
  <c r="G138" i="41"/>
  <c r="D139" i="41"/>
  <c r="E139" i="41"/>
  <c r="H136" i="55"/>
  <c r="I136" i="55"/>
  <c r="H141" i="29"/>
  <c r="I141" i="29"/>
  <c r="I139" i="34"/>
  <c r="H139" i="34"/>
  <c r="I131" i="92"/>
  <c r="H131" i="92"/>
  <c r="B132" i="88"/>
  <c r="F132" i="88"/>
  <c r="I139" i="20"/>
  <c r="H139" i="20"/>
  <c r="I140" i="71"/>
  <c r="H140" i="71"/>
  <c r="F139" i="43"/>
  <c r="B139" i="43"/>
  <c r="B133" i="83"/>
  <c r="F133" i="83"/>
  <c r="F132" i="92"/>
  <c r="B132" i="92"/>
  <c r="H135" i="64"/>
  <c r="I135" i="64"/>
  <c r="B130" i="99"/>
  <c r="F130" i="99"/>
  <c r="I141" i="70"/>
  <c r="H141" i="70"/>
  <c r="H135" i="61"/>
  <c r="I135" i="61"/>
  <c r="H136" i="54"/>
  <c r="I136" i="54"/>
  <c r="I141" i="69"/>
  <c r="H141" i="69"/>
  <c r="H141" i="27"/>
  <c r="I141" i="27"/>
  <c r="I131" i="91"/>
  <c r="H131" i="91"/>
  <c r="B137" i="46"/>
  <c r="F137" i="46"/>
  <c r="J127" i="102" l="1"/>
  <c r="G128" i="13"/>
  <c r="D129" i="13"/>
  <c r="J127" i="13"/>
  <c r="H134" i="101"/>
  <c r="I134" i="101"/>
  <c r="D129" i="102"/>
  <c r="G128" i="102"/>
  <c r="E129" i="102"/>
  <c r="F135" i="101"/>
  <c r="B135" i="101"/>
  <c r="H141" i="23"/>
  <c r="I141" i="23"/>
  <c r="B142" i="23"/>
  <c r="F142" i="23"/>
  <c r="J134" i="66"/>
  <c r="J134" i="68"/>
  <c r="J139" i="22"/>
  <c r="J136" i="54"/>
  <c r="J135" i="64"/>
  <c r="J138" i="39"/>
  <c r="J135" i="61"/>
  <c r="J141" i="29"/>
  <c r="J135" i="59"/>
  <c r="J136" i="57"/>
  <c r="J140" i="31"/>
  <c r="J133" i="79"/>
  <c r="J141" i="70"/>
  <c r="J134" i="65"/>
  <c r="J135" i="63"/>
  <c r="J136" i="56"/>
  <c r="J139" i="18"/>
  <c r="J136" i="53"/>
  <c r="J142" i="28"/>
  <c r="G141" i="24"/>
  <c r="D142" i="24"/>
  <c r="B142" i="24" s="1"/>
  <c r="E142" i="24"/>
  <c r="J140" i="24"/>
  <c r="D136" i="68"/>
  <c r="G135" i="68"/>
  <c r="E136" i="68"/>
  <c r="B138" i="45"/>
  <c r="F138" i="45"/>
  <c r="B140" i="19"/>
  <c r="F140" i="19"/>
  <c r="G140" i="21"/>
  <c r="D141" i="21"/>
  <c r="E141" i="21"/>
  <c r="D133" i="87"/>
  <c r="G132" i="87"/>
  <c r="E133" i="87"/>
  <c r="J141" i="69"/>
  <c r="B133" i="94"/>
  <c r="F133" i="94"/>
  <c r="G137" i="55"/>
  <c r="D138" i="55"/>
  <c r="E138" i="55"/>
  <c r="D140" i="74"/>
  <c r="G139" i="74"/>
  <c r="E140" i="74"/>
  <c r="D142" i="32"/>
  <c r="B142" i="32" s="1"/>
  <c r="G141" i="32"/>
  <c r="D141" i="18"/>
  <c r="G140" i="18"/>
  <c r="E141" i="18"/>
  <c r="D137" i="63"/>
  <c r="G136" i="63"/>
  <c r="E137" i="63"/>
  <c r="D133" i="89"/>
  <c r="G132" i="89"/>
  <c r="E133" i="89"/>
  <c r="D133" i="84"/>
  <c r="G132" i="84"/>
  <c r="E133" i="84"/>
  <c r="D133" i="91"/>
  <c r="G132" i="91"/>
  <c r="E133" i="91"/>
  <c r="G130" i="99"/>
  <c r="D131" i="99"/>
  <c r="E131" i="99"/>
  <c r="B141" i="17"/>
  <c r="F141" i="17"/>
  <c r="I138" i="41"/>
  <c r="H138" i="41"/>
  <c r="I140" i="17"/>
  <c r="H140" i="17"/>
  <c r="H130" i="97"/>
  <c r="I130" i="97"/>
  <c r="I132" i="94"/>
  <c r="H132" i="94"/>
  <c r="G142" i="29"/>
  <c r="D143" i="29"/>
  <c r="B143" i="29" s="1"/>
  <c r="G137" i="57"/>
  <c r="D138" i="57"/>
  <c r="E138" i="57"/>
  <c r="G133" i="86"/>
  <c r="D134" i="86"/>
  <c r="E134" i="86" s="1"/>
  <c r="G135" i="66"/>
  <c r="D136" i="66"/>
  <c r="E136" i="66"/>
  <c r="G134" i="75"/>
  <c r="D135" i="75"/>
  <c r="E135" i="75"/>
  <c r="J138" i="42"/>
  <c r="J140" i="32"/>
  <c r="J139" i="3"/>
  <c r="G136" i="61"/>
  <c r="D137" i="61"/>
  <c r="E137" i="61"/>
  <c r="B132" i="93"/>
  <c r="F132" i="93"/>
  <c r="H142" i="30"/>
  <c r="I142" i="30"/>
  <c r="D138" i="54"/>
  <c r="G137" i="54"/>
  <c r="E138" i="54"/>
  <c r="H139" i="44"/>
  <c r="I139" i="44"/>
  <c r="J140" i="71"/>
  <c r="J139" i="34"/>
  <c r="E141" i="34"/>
  <c r="D141" i="34"/>
  <c r="G140" i="34"/>
  <c r="J136" i="46"/>
  <c r="F134" i="77"/>
  <c r="B134" i="77"/>
  <c r="B131" i="97"/>
  <c r="F131" i="97"/>
  <c r="J138" i="74"/>
  <c r="J136" i="72"/>
  <c r="D134" i="85"/>
  <c r="G133" i="85"/>
  <c r="E134" i="85"/>
  <c r="I136" i="58"/>
  <c r="H136" i="58"/>
  <c r="D140" i="39"/>
  <c r="G139" i="39"/>
  <c r="E140" i="39"/>
  <c r="J138" i="73"/>
  <c r="G143" i="28"/>
  <c r="D144" i="28"/>
  <c r="B144" i="28" s="1"/>
  <c r="E144" i="28"/>
  <c r="D134" i="81"/>
  <c r="G133" i="81"/>
  <c r="E134" i="81"/>
  <c r="H131" i="93"/>
  <c r="I131" i="93"/>
  <c r="B133" i="96"/>
  <c r="F133" i="96"/>
  <c r="B140" i="44"/>
  <c r="F140" i="44"/>
  <c r="G141" i="31"/>
  <c r="D142" i="31"/>
  <c r="E142" i="31"/>
  <c r="D140" i="43"/>
  <c r="G139" i="43"/>
  <c r="E140" i="43"/>
  <c r="B139" i="41"/>
  <c r="F139" i="41"/>
  <c r="D138" i="46"/>
  <c r="G137" i="46"/>
  <c r="E138" i="46"/>
  <c r="H133" i="77"/>
  <c r="I133" i="77"/>
  <c r="H133" i="76"/>
  <c r="I133" i="76"/>
  <c r="F137" i="58"/>
  <c r="B137" i="58"/>
  <c r="B136" i="62"/>
  <c r="F136" i="62"/>
  <c r="J139" i="21"/>
  <c r="D140" i="73"/>
  <c r="G139" i="73"/>
  <c r="E140" i="73"/>
  <c r="J135" i="60"/>
  <c r="G140" i="3"/>
  <c r="D141" i="3"/>
  <c r="E141" i="3"/>
  <c r="G136" i="64"/>
  <c r="D137" i="64"/>
  <c r="E137" i="64"/>
  <c r="H132" i="96"/>
  <c r="I132" i="96"/>
  <c r="D138" i="72"/>
  <c r="G137" i="72"/>
  <c r="E138" i="72"/>
  <c r="G141" i="71"/>
  <c r="D142" i="71"/>
  <c r="E142" i="71"/>
  <c r="I139" i="19"/>
  <c r="H139" i="19"/>
  <c r="D135" i="79"/>
  <c r="G134" i="79"/>
  <c r="E135" i="79"/>
  <c r="E132" i="95"/>
  <c r="G131" i="95"/>
  <c r="D132" i="95"/>
  <c r="D133" i="92"/>
  <c r="G132" i="92"/>
  <c r="E133" i="92"/>
  <c r="J139" i="20"/>
  <c r="J133" i="78"/>
  <c r="G142" i="27"/>
  <c r="D143" i="27"/>
  <c r="B143" i="27" s="1"/>
  <c r="G142" i="69"/>
  <c r="D143" i="69"/>
  <c r="E143" i="69"/>
  <c r="J129" i="99"/>
  <c r="B134" i="76"/>
  <c r="F134" i="76"/>
  <c r="G140" i="22"/>
  <c r="D141" i="22"/>
  <c r="E141" i="22"/>
  <c r="D136" i="67"/>
  <c r="G135" i="67"/>
  <c r="E136" i="67"/>
  <c r="J134" i="67"/>
  <c r="G139" i="42"/>
  <c r="D140" i="42"/>
  <c r="E140" i="42"/>
  <c r="J129" i="98"/>
  <c r="J133" i="75"/>
  <c r="I135" i="62"/>
  <c r="H135" i="62"/>
  <c r="G136" i="60"/>
  <c r="D137" i="60"/>
  <c r="E137" i="60"/>
  <c r="G132" i="90"/>
  <c r="D133" i="90"/>
  <c r="E133" i="90"/>
  <c r="G135" i="65"/>
  <c r="D136" i="65"/>
  <c r="E136" i="65"/>
  <c r="D137" i="59"/>
  <c r="G136" i="59"/>
  <c r="E137" i="59"/>
  <c r="D131" i="98"/>
  <c r="G130" i="98"/>
  <c r="E131" i="98"/>
  <c r="J141" i="27"/>
  <c r="G133" i="83"/>
  <c r="D134" i="83"/>
  <c r="E134" i="83"/>
  <c r="D133" i="88"/>
  <c r="G132" i="88"/>
  <c r="E133" i="88"/>
  <c r="J136" i="55"/>
  <c r="J138" i="43"/>
  <c r="E143" i="30"/>
  <c r="F143" i="30" s="1"/>
  <c r="H137" i="45"/>
  <c r="I137" i="45"/>
  <c r="G134" i="78"/>
  <c r="D135" i="78"/>
  <c r="E135" i="78"/>
  <c r="D134" i="80"/>
  <c r="G133" i="80"/>
  <c r="E134" i="80"/>
  <c r="D138" i="56"/>
  <c r="G137" i="56"/>
  <c r="E138" i="56"/>
  <c r="D138" i="53"/>
  <c r="G137" i="53"/>
  <c r="E138" i="53"/>
  <c r="G133" i="82"/>
  <c r="D134" i="82"/>
  <c r="E134" i="82"/>
  <c r="D143" i="70"/>
  <c r="G142" i="70"/>
  <c r="E143" i="70"/>
  <c r="J130" i="95"/>
  <c r="J155" i="95" s="1"/>
  <c r="G140" i="20"/>
  <c r="D141" i="20"/>
  <c r="E141" i="20"/>
  <c r="H128" i="102" l="1"/>
  <c r="I128" i="102"/>
  <c r="J128" i="102" s="1"/>
  <c r="F129" i="102"/>
  <c r="B129" i="102"/>
  <c r="E129" i="13"/>
  <c r="F129" i="13" s="1"/>
  <c r="B129" i="13"/>
  <c r="D136" i="101"/>
  <c r="G135" i="101"/>
  <c r="E136" i="101"/>
  <c r="H128" i="13"/>
  <c r="I128" i="13"/>
  <c r="J128" i="13" s="1"/>
  <c r="J141" i="23"/>
  <c r="D143" i="23"/>
  <c r="B143" i="23" s="1"/>
  <c r="G142" i="23"/>
  <c r="E143" i="29"/>
  <c r="F143" i="29" s="1"/>
  <c r="G143" i="29" s="1"/>
  <c r="J133" i="76"/>
  <c r="F144" i="28"/>
  <c r="D145" i="28" s="1"/>
  <c r="B145" i="28" s="1"/>
  <c r="J137" i="45"/>
  <c r="J133" i="77"/>
  <c r="E142" i="32"/>
  <c r="F142" i="32" s="1"/>
  <c r="D143" i="32" s="1"/>
  <c r="B143" i="32" s="1"/>
  <c r="J135" i="62"/>
  <c r="J139" i="19"/>
  <c r="J136" i="58"/>
  <c r="B137" i="64"/>
  <c r="F137" i="64"/>
  <c r="H137" i="57"/>
  <c r="I137" i="57"/>
  <c r="H137" i="55"/>
  <c r="I137" i="55"/>
  <c r="I139" i="42"/>
  <c r="H139" i="42"/>
  <c r="I136" i="61"/>
  <c r="H136" i="61"/>
  <c r="H141" i="32"/>
  <c r="I141" i="32"/>
  <c r="B135" i="78"/>
  <c r="F135" i="78"/>
  <c r="I142" i="69"/>
  <c r="H142" i="69"/>
  <c r="F143" i="70"/>
  <c r="B143" i="70"/>
  <c r="H137" i="56"/>
  <c r="I137" i="56"/>
  <c r="I134" i="78"/>
  <c r="H134" i="78"/>
  <c r="B133" i="88"/>
  <c r="F133" i="88"/>
  <c r="I132" i="90"/>
  <c r="H132" i="90"/>
  <c r="B141" i="22"/>
  <c r="F141" i="22"/>
  <c r="E143" i="27"/>
  <c r="F143" i="27" s="1"/>
  <c r="B132" i="95"/>
  <c r="F132" i="95"/>
  <c r="I139" i="73"/>
  <c r="H139" i="73"/>
  <c r="G133" i="96"/>
  <c r="D134" i="96"/>
  <c r="E134" i="96"/>
  <c r="D135" i="77"/>
  <c r="G134" i="77"/>
  <c r="E135" i="77"/>
  <c r="I134" i="75"/>
  <c r="H134" i="75"/>
  <c r="F138" i="57"/>
  <c r="B138" i="57"/>
  <c r="F131" i="99"/>
  <c r="B131" i="99"/>
  <c r="B141" i="18"/>
  <c r="F141" i="18"/>
  <c r="F138" i="55"/>
  <c r="B138" i="55"/>
  <c r="B138" i="56"/>
  <c r="F138" i="56"/>
  <c r="B140" i="42"/>
  <c r="F140" i="42"/>
  <c r="H131" i="95"/>
  <c r="I131" i="95"/>
  <c r="H142" i="27"/>
  <c r="I142" i="27"/>
  <c r="B140" i="43"/>
  <c r="F140" i="43"/>
  <c r="F134" i="85"/>
  <c r="B134" i="85"/>
  <c r="G136" i="62"/>
  <c r="D137" i="62"/>
  <c r="E137" i="62"/>
  <c r="B141" i="34"/>
  <c r="F141" i="34"/>
  <c r="F138" i="54"/>
  <c r="B138" i="54"/>
  <c r="I135" i="66"/>
  <c r="H135" i="66"/>
  <c r="I132" i="91"/>
  <c r="H132" i="91"/>
  <c r="B141" i="21"/>
  <c r="F141" i="21"/>
  <c r="B136" i="68"/>
  <c r="F136" i="68"/>
  <c r="I132" i="89"/>
  <c r="H132" i="89"/>
  <c r="D135" i="76"/>
  <c r="G134" i="76"/>
  <c r="E135" i="76"/>
  <c r="H136" i="64"/>
  <c r="I136" i="64"/>
  <c r="H140" i="34"/>
  <c r="I140" i="34"/>
  <c r="F133" i="89"/>
  <c r="B133" i="89"/>
  <c r="H133" i="82"/>
  <c r="I133" i="82"/>
  <c r="I133" i="80"/>
  <c r="H133" i="80"/>
  <c r="H133" i="83"/>
  <c r="I133" i="83"/>
  <c r="H136" i="60"/>
  <c r="I136" i="60"/>
  <c r="I140" i="20"/>
  <c r="H140" i="20"/>
  <c r="F134" i="80"/>
  <c r="B134" i="80"/>
  <c r="F136" i="65"/>
  <c r="B136" i="65"/>
  <c r="H134" i="79"/>
  <c r="I134" i="79"/>
  <c r="H137" i="72"/>
  <c r="I137" i="72"/>
  <c r="B141" i="3"/>
  <c r="F141" i="3"/>
  <c r="H137" i="46"/>
  <c r="I137" i="46"/>
  <c r="B142" i="31"/>
  <c r="F142" i="31"/>
  <c r="I139" i="39"/>
  <c r="H139" i="39"/>
  <c r="J142" i="30"/>
  <c r="I142" i="29"/>
  <c r="H142" i="29"/>
  <c r="J138" i="41"/>
  <c r="B133" i="91"/>
  <c r="F133" i="91"/>
  <c r="H136" i="63"/>
  <c r="I136" i="63"/>
  <c r="I140" i="21"/>
  <c r="H140" i="21"/>
  <c r="H140" i="22"/>
  <c r="I140" i="22"/>
  <c r="F137" i="61"/>
  <c r="B137" i="61"/>
  <c r="F134" i="82"/>
  <c r="B134" i="82"/>
  <c r="F137" i="60"/>
  <c r="B137" i="60"/>
  <c r="H137" i="54"/>
  <c r="I137" i="54"/>
  <c r="J140" i="17"/>
  <c r="E134" i="94"/>
  <c r="D134" i="94"/>
  <c r="G133" i="94"/>
  <c r="B141" i="20"/>
  <c r="F141" i="20"/>
  <c r="D144" i="30"/>
  <c r="B144" i="30" s="1"/>
  <c r="G143" i="30"/>
  <c r="I135" i="65"/>
  <c r="H135" i="65"/>
  <c r="H135" i="67"/>
  <c r="I135" i="67"/>
  <c r="B135" i="79"/>
  <c r="F135" i="79"/>
  <c r="F138" i="72"/>
  <c r="B138" i="72"/>
  <c r="H140" i="3"/>
  <c r="I140" i="3"/>
  <c r="F138" i="46"/>
  <c r="B138" i="46"/>
  <c r="I141" i="31"/>
  <c r="H141" i="31"/>
  <c r="I133" i="81"/>
  <c r="H133" i="81"/>
  <c r="B140" i="39"/>
  <c r="F140" i="39"/>
  <c r="D132" i="97"/>
  <c r="G131" i="97"/>
  <c r="E132" i="97"/>
  <c r="F134" i="86"/>
  <c r="B134" i="86"/>
  <c r="G141" i="17"/>
  <c r="D142" i="17"/>
  <c r="B142" i="17" s="1"/>
  <c r="B137" i="63"/>
  <c r="F137" i="63"/>
  <c r="I139" i="74"/>
  <c r="H139" i="74"/>
  <c r="E141" i="19"/>
  <c r="G140" i="19"/>
  <c r="D141" i="19"/>
  <c r="F142" i="24"/>
  <c r="I136" i="59"/>
  <c r="H136" i="59"/>
  <c r="B142" i="71"/>
  <c r="F142" i="71"/>
  <c r="I139" i="43"/>
  <c r="H139" i="43"/>
  <c r="I133" i="85"/>
  <c r="H133" i="85"/>
  <c r="I130" i="99"/>
  <c r="H130" i="99"/>
  <c r="B137" i="59"/>
  <c r="F137" i="59"/>
  <c r="I141" i="71"/>
  <c r="H141" i="71"/>
  <c r="F136" i="66"/>
  <c r="B136" i="66"/>
  <c r="H135" i="68"/>
  <c r="I135" i="68"/>
  <c r="I137" i="53"/>
  <c r="H137" i="53"/>
  <c r="B138" i="53"/>
  <c r="F138" i="53"/>
  <c r="I130" i="98"/>
  <c r="H130" i="98"/>
  <c r="B136" i="67"/>
  <c r="F136" i="67"/>
  <c r="F143" i="69"/>
  <c r="B143" i="69"/>
  <c r="I132" i="92"/>
  <c r="H132" i="92"/>
  <c r="D138" i="58"/>
  <c r="G137" i="58"/>
  <c r="E138" i="58"/>
  <c r="D140" i="41"/>
  <c r="G139" i="41"/>
  <c r="E140" i="41"/>
  <c r="G140" i="44"/>
  <c r="D141" i="44"/>
  <c r="E141" i="44"/>
  <c r="F134" i="81"/>
  <c r="B134" i="81"/>
  <c r="D133" i="93"/>
  <c r="G132" i="93"/>
  <c r="E133" i="93"/>
  <c r="H133" i="86"/>
  <c r="I133" i="86"/>
  <c r="H132" i="84"/>
  <c r="I132" i="84"/>
  <c r="B140" i="74"/>
  <c r="F140" i="74"/>
  <c r="H132" i="87"/>
  <c r="I132" i="87"/>
  <c r="F140" i="73"/>
  <c r="B140" i="73"/>
  <c r="I143" i="28"/>
  <c r="H143" i="28"/>
  <c r="F134" i="83"/>
  <c r="B134" i="83"/>
  <c r="I142" i="70"/>
  <c r="H142" i="70"/>
  <c r="H132" i="88"/>
  <c r="I132" i="88"/>
  <c r="B131" i="98"/>
  <c r="F131" i="98"/>
  <c r="F133" i="90"/>
  <c r="B133" i="90"/>
  <c r="F133" i="92"/>
  <c r="B133" i="92"/>
  <c r="J139" i="44"/>
  <c r="F135" i="75"/>
  <c r="B135" i="75"/>
  <c r="J130" i="97"/>
  <c r="J155" i="97" s="1"/>
  <c r="B133" i="84"/>
  <c r="F133" i="84"/>
  <c r="I140" i="18"/>
  <c r="H140" i="18"/>
  <c r="F133" i="87"/>
  <c r="B133" i="87"/>
  <c r="D139" i="45"/>
  <c r="G138" i="45"/>
  <c r="E139" i="45"/>
  <c r="I141" i="24"/>
  <c r="H141" i="24"/>
  <c r="B136" i="101" l="1"/>
  <c r="F136" i="101"/>
  <c r="D130" i="13"/>
  <c r="G129" i="13"/>
  <c r="D130" i="102"/>
  <c r="G129" i="102"/>
  <c r="E130" i="102"/>
  <c r="H135" i="101"/>
  <c r="I135" i="101"/>
  <c r="E143" i="23"/>
  <c r="F143" i="23" s="1"/>
  <c r="G143" i="23" s="1"/>
  <c r="I142" i="23"/>
  <c r="H142" i="23"/>
  <c r="G144" i="28"/>
  <c r="D144" i="29"/>
  <c r="B144" i="29" s="1"/>
  <c r="G142" i="32"/>
  <c r="I142" i="32" s="1"/>
  <c r="J139" i="39"/>
  <c r="J140" i="20"/>
  <c r="J140" i="18"/>
  <c r="J141" i="24"/>
  <c r="J134" i="79"/>
  <c r="J136" i="60"/>
  <c r="J142" i="27"/>
  <c r="J141" i="71"/>
  <c r="J139" i="43"/>
  <c r="J136" i="61"/>
  <c r="J134" i="75"/>
  <c r="J139" i="73"/>
  <c r="J142" i="69"/>
  <c r="J139" i="42"/>
  <c r="J142" i="29"/>
  <c r="J136" i="64"/>
  <c r="J137" i="55"/>
  <c r="J130" i="99"/>
  <c r="J155" i="99" s="1"/>
  <c r="J136" i="59"/>
  <c r="E142" i="17"/>
  <c r="F142" i="17" s="1"/>
  <c r="D143" i="17" s="1"/>
  <c r="B143" i="17" s="1"/>
  <c r="J140" i="3"/>
  <c r="I137" i="58"/>
  <c r="H137" i="58"/>
  <c r="D141" i="39"/>
  <c r="B141" i="39" s="1"/>
  <c r="G140" i="39"/>
  <c r="E141" i="39"/>
  <c r="J130" i="98"/>
  <c r="J155" i="98" s="1"/>
  <c r="B132" i="97"/>
  <c r="F132" i="97"/>
  <c r="D139" i="46"/>
  <c r="G138" i="46"/>
  <c r="E139" i="46"/>
  <c r="G136" i="65"/>
  <c r="D137" i="65"/>
  <c r="E137" i="65"/>
  <c r="D137" i="68"/>
  <c r="G136" i="68"/>
  <c r="E137" i="68"/>
  <c r="D139" i="55"/>
  <c r="G138" i="55"/>
  <c r="E139" i="55"/>
  <c r="G133" i="88"/>
  <c r="D134" i="88"/>
  <c r="E134" i="88"/>
  <c r="D142" i="20"/>
  <c r="B142" i="20" s="1"/>
  <c r="G141" i="20"/>
  <c r="E142" i="20"/>
  <c r="D142" i="3"/>
  <c r="B142" i="3" s="1"/>
  <c r="G141" i="3"/>
  <c r="E142" i="3"/>
  <c r="B138" i="58"/>
  <c r="F138" i="58"/>
  <c r="J140" i="21"/>
  <c r="G134" i="80"/>
  <c r="D135" i="80"/>
  <c r="E135" i="80"/>
  <c r="G140" i="42"/>
  <c r="D141" i="42"/>
  <c r="E141" i="42"/>
  <c r="D136" i="78"/>
  <c r="G135" i="78"/>
  <c r="E136" i="78"/>
  <c r="I138" i="45"/>
  <c r="H138" i="45"/>
  <c r="G133" i="92"/>
  <c r="D134" i="92"/>
  <c r="E134" i="92"/>
  <c r="J142" i="70"/>
  <c r="B141" i="44"/>
  <c r="F141" i="44"/>
  <c r="G138" i="53"/>
  <c r="D139" i="53"/>
  <c r="E139" i="53"/>
  <c r="I140" i="19"/>
  <c r="H140" i="19"/>
  <c r="I141" i="17"/>
  <c r="H141" i="17"/>
  <c r="I133" i="94"/>
  <c r="H133" i="94"/>
  <c r="J136" i="63"/>
  <c r="J137" i="72"/>
  <c r="G134" i="85"/>
  <c r="D135" i="85"/>
  <c r="E135" i="85"/>
  <c r="B135" i="77"/>
  <c r="F135" i="77"/>
  <c r="D144" i="27"/>
  <c r="B144" i="27" s="1"/>
  <c r="G143" i="27"/>
  <c r="J134" i="78"/>
  <c r="D142" i="18"/>
  <c r="B142" i="18" s="1"/>
  <c r="G141" i="18"/>
  <c r="J135" i="65"/>
  <c r="D138" i="60"/>
  <c r="G137" i="60"/>
  <c r="E138" i="60"/>
  <c r="G141" i="21"/>
  <c r="D142" i="21"/>
  <c r="E142" i="21"/>
  <c r="G141" i="34"/>
  <c r="D142" i="34"/>
  <c r="B142" i="34" s="1"/>
  <c r="H134" i="77"/>
  <c r="I134" i="77"/>
  <c r="B139" i="45"/>
  <c r="F139" i="45"/>
  <c r="G140" i="73"/>
  <c r="D141" i="73"/>
  <c r="E141" i="73"/>
  <c r="H140" i="44"/>
  <c r="I140" i="44"/>
  <c r="D139" i="72"/>
  <c r="G138" i="72"/>
  <c r="E139" i="72"/>
  <c r="B134" i="94"/>
  <c r="F134" i="94"/>
  <c r="G134" i="82"/>
  <c r="D135" i="82"/>
  <c r="E135" i="82"/>
  <c r="I134" i="76"/>
  <c r="H134" i="76"/>
  <c r="G140" i="43"/>
  <c r="D141" i="43"/>
  <c r="E141" i="43"/>
  <c r="G138" i="56"/>
  <c r="D139" i="56"/>
  <c r="E139" i="56"/>
  <c r="G131" i="99"/>
  <c r="D132" i="99"/>
  <c r="E132" i="99"/>
  <c r="G141" i="22"/>
  <c r="D142" i="22"/>
  <c r="B142" i="22" s="1"/>
  <c r="J137" i="56"/>
  <c r="J141" i="32"/>
  <c r="J137" i="57"/>
  <c r="H144" i="28"/>
  <c r="I144" i="28"/>
  <c r="D135" i="81"/>
  <c r="G134" i="81"/>
  <c r="E135" i="81"/>
  <c r="D143" i="24"/>
  <c r="B143" i="24" s="1"/>
  <c r="G142" i="24"/>
  <c r="D139" i="54"/>
  <c r="G138" i="54"/>
  <c r="E139" i="54"/>
  <c r="G132" i="95"/>
  <c r="D133" i="95"/>
  <c r="E133" i="95"/>
  <c r="J143" i="28"/>
  <c r="G136" i="66"/>
  <c r="D137" i="66"/>
  <c r="E137" i="66"/>
  <c r="G135" i="75"/>
  <c r="D136" i="75"/>
  <c r="E136" i="75"/>
  <c r="G133" i="90"/>
  <c r="D134" i="90"/>
  <c r="E134" i="90"/>
  <c r="G142" i="71"/>
  <c r="D143" i="71"/>
  <c r="E143" i="71"/>
  <c r="D135" i="86"/>
  <c r="E135" i="86" s="1"/>
  <c r="G134" i="86"/>
  <c r="D136" i="79"/>
  <c r="G135" i="79"/>
  <c r="E136" i="79"/>
  <c r="D143" i="31"/>
  <c r="G142" i="31"/>
  <c r="E143" i="31"/>
  <c r="F137" i="62"/>
  <c r="B137" i="62"/>
  <c r="B134" i="96"/>
  <c r="F134" i="96"/>
  <c r="G133" i="87"/>
  <c r="D134" i="87"/>
  <c r="E134" i="87"/>
  <c r="D132" i="98"/>
  <c r="G131" i="98"/>
  <c r="E132" i="98"/>
  <c r="E143" i="32"/>
  <c r="F143" i="32" s="1"/>
  <c r="H132" i="93"/>
  <c r="I132" i="93"/>
  <c r="H139" i="41"/>
  <c r="I139" i="41"/>
  <c r="D144" i="69"/>
  <c r="G143" i="69"/>
  <c r="E144" i="69"/>
  <c r="J137" i="53"/>
  <c r="J139" i="74"/>
  <c r="J141" i="31"/>
  <c r="E144" i="30"/>
  <c r="F144" i="30" s="1"/>
  <c r="D138" i="61"/>
  <c r="G137" i="61"/>
  <c r="E138" i="61"/>
  <c r="D134" i="89"/>
  <c r="G133" i="89"/>
  <c r="E134" i="89"/>
  <c r="H136" i="62"/>
  <c r="I136" i="62"/>
  <c r="D139" i="57"/>
  <c r="G138" i="57"/>
  <c r="E139" i="57"/>
  <c r="I133" i="96"/>
  <c r="H133" i="96"/>
  <c r="G137" i="64"/>
  <c r="D138" i="64"/>
  <c r="E138" i="64"/>
  <c r="D134" i="84"/>
  <c r="G133" i="84"/>
  <c r="E134" i="84"/>
  <c r="H143" i="29"/>
  <c r="I143" i="29"/>
  <c r="B141" i="19"/>
  <c r="F141" i="19"/>
  <c r="G134" i="83"/>
  <c r="D135" i="83"/>
  <c r="E135" i="83"/>
  <c r="G137" i="59"/>
  <c r="D138" i="59"/>
  <c r="E138" i="59"/>
  <c r="D134" i="91"/>
  <c r="G133" i="91"/>
  <c r="E134" i="91"/>
  <c r="B135" i="76"/>
  <c r="F135" i="76"/>
  <c r="E145" i="28"/>
  <c r="F145" i="28" s="1"/>
  <c r="G140" i="74"/>
  <c r="D141" i="74"/>
  <c r="E141" i="74"/>
  <c r="B133" i="93"/>
  <c r="F133" i="93"/>
  <c r="B140" i="41"/>
  <c r="F140" i="41"/>
  <c r="D137" i="67"/>
  <c r="G136" i="67"/>
  <c r="E137" i="67"/>
  <c r="J135" i="68"/>
  <c r="D138" i="63"/>
  <c r="G137" i="63"/>
  <c r="E138" i="63"/>
  <c r="I131" i="97"/>
  <c r="H131" i="97"/>
  <c r="J135" i="67"/>
  <c r="H143" i="30"/>
  <c r="I143" i="30"/>
  <c r="J137" i="54"/>
  <c r="J140" i="22"/>
  <c r="J137" i="46"/>
  <c r="J140" i="34"/>
  <c r="J135" i="66"/>
  <c r="G143" i="70"/>
  <c r="D144" i="70"/>
  <c r="E144" i="70"/>
  <c r="I129" i="102" l="1"/>
  <c r="H129" i="102"/>
  <c r="F130" i="102"/>
  <c r="B130" i="102"/>
  <c r="I129" i="13"/>
  <c r="H129" i="13"/>
  <c r="E130" i="13"/>
  <c r="F130" i="13" s="1"/>
  <c r="B130" i="13"/>
  <c r="D137" i="101"/>
  <c r="G136" i="101"/>
  <c r="E137" i="101"/>
  <c r="D144" i="23"/>
  <c r="B144" i="23" s="1"/>
  <c r="H142" i="32"/>
  <c r="J142" i="32" s="1"/>
  <c r="E144" i="29"/>
  <c r="F144" i="29" s="1"/>
  <c r="D145" i="29" s="1"/>
  <c r="B145" i="29" s="1"/>
  <c r="J142" i="23"/>
  <c r="I143" i="23"/>
  <c r="H143" i="23"/>
  <c r="J139" i="41"/>
  <c r="J140" i="19"/>
  <c r="J143" i="29"/>
  <c r="E142" i="22"/>
  <c r="F142" i="22" s="1"/>
  <c r="G142" i="22" s="1"/>
  <c r="J140" i="44"/>
  <c r="G142" i="17"/>
  <c r="H142" i="17" s="1"/>
  <c r="E142" i="34"/>
  <c r="F142" i="34" s="1"/>
  <c r="G142" i="34" s="1"/>
  <c r="I140" i="39"/>
  <c r="H140" i="39"/>
  <c r="G135" i="76"/>
  <c r="D136" i="76"/>
  <c r="E136" i="76"/>
  <c r="B132" i="98"/>
  <c r="F132" i="98"/>
  <c r="D141" i="41"/>
  <c r="G140" i="41"/>
  <c r="E141" i="41"/>
  <c r="B138" i="59"/>
  <c r="F138" i="59"/>
  <c r="F134" i="89"/>
  <c r="B134" i="89"/>
  <c r="H133" i="90"/>
  <c r="I133" i="90"/>
  <c r="F139" i="56"/>
  <c r="B139" i="56"/>
  <c r="B135" i="82"/>
  <c r="F135" i="82"/>
  <c r="B139" i="72"/>
  <c r="F139" i="72"/>
  <c r="J134" i="77"/>
  <c r="E144" i="27"/>
  <c r="F144" i="27" s="1"/>
  <c r="B134" i="92"/>
  <c r="F134" i="92"/>
  <c r="B141" i="42"/>
  <c r="F141" i="42"/>
  <c r="F142" i="3"/>
  <c r="I133" i="88"/>
  <c r="H133" i="88"/>
  <c r="B137" i="65"/>
  <c r="F137" i="65"/>
  <c r="F141" i="39"/>
  <c r="H137" i="59"/>
  <c r="I137" i="59"/>
  <c r="H143" i="69"/>
  <c r="I143" i="69"/>
  <c r="B133" i="95"/>
  <c r="F133" i="95"/>
  <c r="I133" i="92"/>
  <c r="H133" i="92"/>
  <c r="D134" i="93"/>
  <c r="G133" i="93"/>
  <c r="E134" i="93"/>
  <c r="H138" i="57"/>
  <c r="I138" i="57"/>
  <c r="B136" i="75"/>
  <c r="F136" i="75"/>
  <c r="E135" i="94"/>
  <c r="G134" i="94"/>
  <c r="D135" i="94"/>
  <c r="F138" i="60"/>
  <c r="B138" i="60"/>
  <c r="I138" i="55"/>
  <c r="H138" i="55"/>
  <c r="F138" i="63"/>
  <c r="B138" i="63"/>
  <c r="B135" i="83"/>
  <c r="F135" i="83"/>
  <c r="B134" i="84"/>
  <c r="F134" i="84"/>
  <c r="F139" i="57"/>
  <c r="B139" i="57"/>
  <c r="F138" i="61"/>
  <c r="B138" i="61"/>
  <c r="I142" i="31"/>
  <c r="H142" i="31"/>
  <c r="I135" i="75"/>
  <c r="H135" i="75"/>
  <c r="B135" i="81"/>
  <c r="F135" i="81"/>
  <c r="I141" i="22"/>
  <c r="H141" i="22"/>
  <c r="B141" i="43"/>
  <c r="F141" i="43"/>
  <c r="D136" i="77"/>
  <c r="G135" i="77"/>
  <c r="E136" i="77"/>
  <c r="I138" i="53"/>
  <c r="H138" i="53"/>
  <c r="J138" i="45"/>
  <c r="F135" i="80"/>
  <c r="B135" i="80"/>
  <c r="F142" i="20"/>
  <c r="F139" i="55"/>
  <c r="B139" i="55"/>
  <c r="I138" i="46"/>
  <c r="H138" i="46"/>
  <c r="E143" i="17"/>
  <c r="F143" i="17" s="1"/>
  <c r="I138" i="56"/>
  <c r="H138" i="56"/>
  <c r="I140" i="42"/>
  <c r="H140" i="42"/>
  <c r="H137" i="63"/>
  <c r="I137" i="63"/>
  <c r="H133" i="84"/>
  <c r="I133" i="84"/>
  <c r="H134" i="81"/>
  <c r="I134" i="81"/>
  <c r="F139" i="53"/>
  <c r="B139" i="53"/>
  <c r="F144" i="70"/>
  <c r="B144" i="70"/>
  <c r="J143" i="30"/>
  <c r="I134" i="83"/>
  <c r="H134" i="83"/>
  <c r="J136" i="62"/>
  <c r="G144" i="30"/>
  <c r="D145" i="30"/>
  <c r="B145" i="30" s="1"/>
  <c r="B134" i="87"/>
  <c r="F134" i="87"/>
  <c r="B143" i="31"/>
  <c r="F143" i="31"/>
  <c r="F143" i="71"/>
  <c r="B143" i="71"/>
  <c r="I138" i="54"/>
  <c r="H138" i="54"/>
  <c r="J144" i="28"/>
  <c r="H140" i="43"/>
  <c r="I140" i="43"/>
  <c r="F141" i="73"/>
  <c r="B141" i="73"/>
  <c r="H141" i="34"/>
  <c r="I141" i="34"/>
  <c r="E142" i="18"/>
  <c r="F142" i="18" s="1"/>
  <c r="D142" i="44"/>
  <c r="B142" i="44" s="1"/>
  <c r="G141" i="44"/>
  <c r="E142" i="44"/>
  <c r="H134" i="80"/>
  <c r="I134" i="80"/>
  <c r="I141" i="20"/>
  <c r="H141" i="20"/>
  <c r="B139" i="46"/>
  <c r="F139" i="46"/>
  <c r="I134" i="86"/>
  <c r="H134" i="86"/>
  <c r="H143" i="27"/>
  <c r="I143" i="27"/>
  <c r="H141" i="3"/>
  <c r="I141" i="3"/>
  <c r="I137" i="61"/>
  <c r="H137" i="61"/>
  <c r="H132" i="95"/>
  <c r="I132" i="95"/>
  <c r="H143" i="70"/>
  <c r="I143" i="70"/>
  <c r="H133" i="87"/>
  <c r="I133" i="87"/>
  <c r="I142" i="71"/>
  <c r="H142" i="71"/>
  <c r="B137" i="66"/>
  <c r="F137" i="66"/>
  <c r="F139" i="54"/>
  <c r="B139" i="54"/>
  <c r="B132" i="99"/>
  <c r="F132" i="99"/>
  <c r="H140" i="73"/>
  <c r="I140" i="73"/>
  <c r="H141" i="18"/>
  <c r="I141" i="18"/>
  <c r="H135" i="78"/>
  <c r="I135" i="78"/>
  <c r="H136" i="68"/>
  <c r="I136" i="68"/>
  <c r="G132" i="97"/>
  <c r="D133" i="97"/>
  <c r="E133" i="97"/>
  <c r="H131" i="98"/>
  <c r="I131" i="98"/>
  <c r="I134" i="82"/>
  <c r="H134" i="82"/>
  <c r="F135" i="86"/>
  <c r="B135" i="86"/>
  <c r="F141" i="74"/>
  <c r="B141" i="74"/>
  <c r="I133" i="91"/>
  <c r="H133" i="91"/>
  <c r="G141" i="19"/>
  <c r="D142" i="19"/>
  <c r="B142" i="19" s="1"/>
  <c r="B138" i="64"/>
  <c r="F138" i="64"/>
  <c r="I136" i="67"/>
  <c r="H136" i="67"/>
  <c r="H140" i="74"/>
  <c r="I140" i="74"/>
  <c r="F134" i="91"/>
  <c r="B134" i="91"/>
  <c r="H137" i="64"/>
  <c r="I137" i="64"/>
  <c r="D135" i="96"/>
  <c r="B135" i="96" s="1"/>
  <c r="G134" i="96"/>
  <c r="E135" i="96"/>
  <c r="I135" i="79"/>
  <c r="H135" i="79"/>
  <c r="H136" i="66"/>
  <c r="I136" i="66"/>
  <c r="E143" i="24"/>
  <c r="F143" i="24" s="1"/>
  <c r="H131" i="99"/>
  <c r="I131" i="99"/>
  <c r="J134" i="76"/>
  <c r="G139" i="45"/>
  <c r="D140" i="45"/>
  <c r="E140" i="45"/>
  <c r="B142" i="21"/>
  <c r="F142" i="21"/>
  <c r="F135" i="85"/>
  <c r="B135" i="85"/>
  <c r="J141" i="17"/>
  <c r="F136" i="78"/>
  <c r="B136" i="78"/>
  <c r="G138" i="58"/>
  <c r="D139" i="58"/>
  <c r="E139" i="58"/>
  <c r="F137" i="68"/>
  <c r="B137" i="68"/>
  <c r="D146" i="28"/>
  <c r="B146" i="28" s="1"/>
  <c r="G145" i="28"/>
  <c r="G137" i="62"/>
  <c r="D138" i="62"/>
  <c r="E138" i="62"/>
  <c r="I137" i="60"/>
  <c r="H137" i="60"/>
  <c r="H136" i="65"/>
  <c r="I136" i="65"/>
  <c r="F144" i="69"/>
  <c r="B144" i="69"/>
  <c r="B137" i="67"/>
  <c r="F137" i="67"/>
  <c r="I133" i="89"/>
  <c r="H133" i="89"/>
  <c r="G143" i="32"/>
  <c r="D144" i="32"/>
  <c r="B144" i="32" s="1"/>
  <c r="F136" i="79"/>
  <c r="B136" i="79"/>
  <c r="B134" i="90"/>
  <c r="F134" i="90"/>
  <c r="I142" i="24"/>
  <c r="H142" i="24"/>
  <c r="I138" i="72"/>
  <c r="H138" i="72"/>
  <c r="H141" i="21"/>
  <c r="I141" i="21"/>
  <c r="I134" i="85"/>
  <c r="H134" i="85"/>
  <c r="F134" i="88"/>
  <c r="B134" i="88"/>
  <c r="J137" i="58"/>
  <c r="G130" i="13" l="1"/>
  <c r="D131" i="13"/>
  <c r="J129" i="13"/>
  <c r="H136" i="101"/>
  <c r="I136" i="101"/>
  <c r="D131" i="102"/>
  <c r="B131" i="102" s="1"/>
  <c r="G130" i="102"/>
  <c r="E131" i="102"/>
  <c r="B137" i="101"/>
  <c r="F137" i="101"/>
  <c r="J129" i="102"/>
  <c r="G144" i="29"/>
  <c r="E144" i="23"/>
  <c r="F144" i="23" s="1"/>
  <c r="J143" i="23"/>
  <c r="D143" i="34"/>
  <c r="B143" i="34" s="1"/>
  <c r="I142" i="17"/>
  <c r="J142" i="17" s="1"/>
  <c r="J137" i="60"/>
  <c r="D143" i="22"/>
  <c r="B143" i="22" s="1"/>
  <c r="J141" i="34"/>
  <c r="E145" i="30"/>
  <c r="F145" i="30" s="1"/>
  <c r="D146" i="30" s="1"/>
  <c r="B146" i="30" s="1"/>
  <c r="J138" i="57"/>
  <c r="J136" i="66"/>
  <c r="J138" i="55"/>
  <c r="J135" i="79"/>
  <c r="J142" i="71"/>
  <c r="J137" i="61"/>
  <c r="J138" i="72"/>
  <c r="J137" i="64"/>
  <c r="E145" i="29"/>
  <c r="F145" i="29" s="1"/>
  <c r="G145" i="29" s="1"/>
  <c r="J135" i="78"/>
  <c r="J143" i="70"/>
  <c r="J143" i="27"/>
  <c r="J141" i="20"/>
  <c r="J140" i="43"/>
  <c r="J136" i="67"/>
  <c r="J136" i="68"/>
  <c r="J141" i="3"/>
  <c r="J143" i="69"/>
  <c r="J141" i="21"/>
  <c r="J141" i="18"/>
  <c r="E142" i="19"/>
  <c r="F142" i="19" s="1"/>
  <c r="G142" i="19" s="1"/>
  <c r="J140" i="42"/>
  <c r="J135" i="75"/>
  <c r="H141" i="44"/>
  <c r="I141" i="44"/>
  <c r="I144" i="30"/>
  <c r="H144" i="30"/>
  <c r="G139" i="53"/>
  <c r="D140" i="53"/>
  <c r="E140" i="53"/>
  <c r="G142" i="20"/>
  <c r="D143" i="20"/>
  <c r="B143" i="20" s="1"/>
  <c r="F136" i="77"/>
  <c r="B136" i="77"/>
  <c r="D139" i="60"/>
  <c r="G138" i="60"/>
  <c r="E139" i="60"/>
  <c r="E134" i="95"/>
  <c r="G133" i="95"/>
  <c r="D134" i="95"/>
  <c r="D145" i="27"/>
  <c r="B145" i="27" s="1"/>
  <c r="G144" i="27"/>
  <c r="B141" i="41"/>
  <c r="F141" i="41"/>
  <c r="G137" i="68"/>
  <c r="D138" i="68"/>
  <c r="E138" i="68"/>
  <c r="H141" i="19"/>
  <c r="I141" i="19"/>
  <c r="H132" i="97"/>
  <c r="I132" i="97"/>
  <c r="G137" i="67"/>
  <c r="D138" i="67"/>
  <c r="E138" i="67"/>
  <c r="G143" i="24"/>
  <c r="D144" i="24"/>
  <c r="B144" i="24" s="1"/>
  <c r="G143" i="71"/>
  <c r="D144" i="71"/>
  <c r="E144" i="71"/>
  <c r="G141" i="43"/>
  <c r="D142" i="43"/>
  <c r="B142" i="43" s="1"/>
  <c r="H133" i="93"/>
  <c r="I133" i="93"/>
  <c r="B134" i="93"/>
  <c r="F134" i="93"/>
  <c r="D137" i="79"/>
  <c r="G136" i="79"/>
  <c r="E137" i="79"/>
  <c r="I137" i="62"/>
  <c r="H137" i="62"/>
  <c r="G143" i="17"/>
  <c r="D144" i="17"/>
  <c r="B144" i="17" s="1"/>
  <c r="D143" i="3"/>
  <c r="B143" i="3" s="1"/>
  <c r="G142" i="3"/>
  <c r="D135" i="89"/>
  <c r="G134" i="89"/>
  <c r="E135" i="89"/>
  <c r="G135" i="83"/>
  <c r="D136" i="83"/>
  <c r="E136" i="83"/>
  <c r="D133" i="98"/>
  <c r="G132" i="98"/>
  <c r="E133" i="98"/>
  <c r="G135" i="80"/>
  <c r="D136" i="80"/>
  <c r="E136" i="80"/>
  <c r="H134" i="94"/>
  <c r="I134" i="94"/>
  <c r="I138" i="58"/>
  <c r="H138" i="58"/>
  <c r="E144" i="32"/>
  <c r="F144" i="32" s="1"/>
  <c r="D145" i="69"/>
  <c r="G144" i="69"/>
  <c r="E145" i="69"/>
  <c r="E146" i="28"/>
  <c r="F146" i="28" s="1"/>
  <c r="B140" i="45"/>
  <c r="F140" i="45"/>
  <c r="D135" i="91"/>
  <c r="G134" i="91"/>
  <c r="E135" i="91"/>
  <c r="G138" i="64"/>
  <c r="D139" i="64"/>
  <c r="E139" i="64"/>
  <c r="D142" i="74"/>
  <c r="G141" i="74"/>
  <c r="E142" i="74"/>
  <c r="D140" i="54"/>
  <c r="G139" i="54"/>
  <c r="E140" i="54"/>
  <c r="D135" i="87"/>
  <c r="G134" i="87"/>
  <c r="E135" i="87"/>
  <c r="J141" i="22"/>
  <c r="D139" i="61"/>
  <c r="G138" i="61"/>
  <c r="E139" i="61"/>
  <c r="G138" i="63"/>
  <c r="D139" i="63"/>
  <c r="E139" i="63"/>
  <c r="G136" i="75"/>
  <c r="D137" i="75"/>
  <c r="E137" i="75"/>
  <c r="J137" i="59"/>
  <c r="G141" i="42"/>
  <c r="D142" i="42"/>
  <c r="B142" i="42" s="1"/>
  <c r="D136" i="82"/>
  <c r="G135" i="82"/>
  <c r="E136" i="82"/>
  <c r="D139" i="59"/>
  <c r="G138" i="59"/>
  <c r="E139" i="59"/>
  <c r="F136" i="76"/>
  <c r="B136" i="76"/>
  <c r="D135" i="90"/>
  <c r="G134" i="90"/>
  <c r="E135" i="90"/>
  <c r="D140" i="46"/>
  <c r="G139" i="46"/>
  <c r="E140" i="46"/>
  <c r="G141" i="73"/>
  <c r="D142" i="73"/>
  <c r="E142" i="73"/>
  <c r="F139" i="58"/>
  <c r="B139" i="58"/>
  <c r="J136" i="65"/>
  <c r="H145" i="28"/>
  <c r="I145" i="28"/>
  <c r="G136" i="78"/>
  <c r="D137" i="78"/>
  <c r="E137" i="78"/>
  <c r="I139" i="45"/>
  <c r="H139" i="45"/>
  <c r="J140" i="74"/>
  <c r="D138" i="66"/>
  <c r="G137" i="66"/>
  <c r="E138" i="66"/>
  <c r="D143" i="18"/>
  <c r="B143" i="18" s="1"/>
  <c r="G142" i="18"/>
  <c r="J137" i="63"/>
  <c r="J138" i="46"/>
  <c r="J138" i="53"/>
  <c r="D136" i="81"/>
  <c r="G135" i="81"/>
  <c r="E136" i="81"/>
  <c r="I135" i="76"/>
  <c r="H135" i="76"/>
  <c r="D136" i="85"/>
  <c r="G135" i="85"/>
  <c r="E136" i="85"/>
  <c r="E143" i="21"/>
  <c r="D143" i="21"/>
  <c r="G142" i="21"/>
  <c r="G135" i="86"/>
  <c r="D136" i="86"/>
  <c r="E136" i="86" s="1"/>
  <c r="F138" i="62"/>
  <c r="B138" i="62"/>
  <c r="H144" i="29"/>
  <c r="I144" i="29"/>
  <c r="G143" i="31"/>
  <c r="D144" i="31"/>
  <c r="B144" i="31" s="1"/>
  <c r="J142" i="31"/>
  <c r="I143" i="32"/>
  <c r="H143" i="32"/>
  <c r="F135" i="96"/>
  <c r="G144" i="70"/>
  <c r="D145" i="70"/>
  <c r="E145" i="70"/>
  <c r="D140" i="57"/>
  <c r="G139" i="57"/>
  <c r="E140" i="57"/>
  <c r="D142" i="39"/>
  <c r="B142" i="39" s="1"/>
  <c r="G141" i="39"/>
  <c r="D135" i="92"/>
  <c r="G134" i="92"/>
  <c r="E135" i="92"/>
  <c r="J140" i="39"/>
  <c r="G132" i="99"/>
  <c r="D133" i="99"/>
  <c r="E133" i="99"/>
  <c r="B135" i="94"/>
  <c r="F135" i="94"/>
  <c r="J138" i="56"/>
  <c r="G139" i="72"/>
  <c r="D140" i="72"/>
  <c r="E140" i="72"/>
  <c r="D135" i="88"/>
  <c r="G134" i="88"/>
  <c r="E135" i="88"/>
  <c r="J142" i="24"/>
  <c r="I134" i="96"/>
  <c r="H134" i="96"/>
  <c r="H142" i="34"/>
  <c r="I142" i="34"/>
  <c r="B133" i="97"/>
  <c r="F133" i="97"/>
  <c r="J140" i="73"/>
  <c r="F142" i="44"/>
  <c r="J138" i="54"/>
  <c r="G139" i="55"/>
  <c r="D140" i="55"/>
  <c r="E140" i="55"/>
  <c r="H135" i="77"/>
  <c r="I135" i="77"/>
  <c r="D135" i="84"/>
  <c r="G134" i="84"/>
  <c r="E135" i="84"/>
  <c r="I142" i="22"/>
  <c r="H142" i="22"/>
  <c r="D138" i="65"/>
  <c r="G137" i="65"/>
  <c r="E138" i="65"/>
  <c r="D140" i="56"/>
  <c r="G139" i="56"/>
  <c r="E140" i="56"/>
  <c r="H140" i="41"/>
  <c r="I140" i="41"/>
  <c r="F131" i="102" l="1"/>
  <c r="H130" i="102"/>
  <c r="I130" i="102"/>
  <c r="J130" i="102" s="1"/>
  <c r="J155" i="102" s="1"/>
  <c r="D138" i="101"/>
  <c r="G137" i="101"/>
  <c r="E138" i="101"/>
  <c r="E131" i="13"/>
  <c r="F131" i="13" s="1"/>
  <c r="B131" i="13"/>
  <c r="I130" i="13"/>
  <c r="H130" i="13"/>
  <c r="G145" i="30"/>
  <c r="I145" i="30" s="1"/>
  <c r="G144" i="23"/>
  <c r="D145" i="23"/>
  <c r="B145" i="23" s="1"/>
  <c r="E143" i="22"/>
  <c r="F143" i="22" s="1"/>
  <c r="G143" i="22" s="1"/>
  <c r="E143" i="34"/>
  <c r="F143" i="34" s="1"/>
  <c r="G143" i="34" s="1"/>
  <c r="J144" i="29"/>
  <c r="J145" i="28"/>
  <c r="D146" i="29"/>
  <c r="B146" i="29" s="1"/>
  <c r="J138" i="58"/>
  <c r="E145" i="27"/>
  <c r="F145" i="27" s="1"/>
  <c r="D146" i="27" s="1"/>
  <c r="B146" i="27" s="1"/>
  <c r="E142" i="42"/>
  <c r="F142" i="42" s="1"/>
  <c r="D143" i="42" s="1"/>
  <c r="B143" i="42" s="1"/>
  <c r="E144" i="17"/>
  <c r="F144" i="17" s="1"/>
  <c r="D145" i="17" s="1"/>
  <c r="B145" i="17" s="1"/>
  <c r="J135" i="77"/>
  <c r="E143" i="18"/>
  <c r="F143" i="18" s="1"/>
  <c r="G143" i="18" s="1"/>
  <c r="E143" i="20"/>
  <c r="F143" i="20" s="1"/>
  <c r="D144" i="20" s="1"/>
  <c r="B144" i="20" s="1"/>
  <c r="J141" i="44"/>
  <c r="D143" i="19"/>
  <c r="B143" i="19" s="1"/>
  <c r="E144" i="24"/>
  <c r="F144" i="24" s="1"/>
  <c r="D145" i="24" s="1"/>
  <c r="B145" i="24" s="1"/>
  <c r="J141" i="19"/>
  <c r="E142" i="39"/>
  <c r="F142" i="39" s="1"/>
  <c r="G142" i="39" s="1"/>
  <c r="E146" i="30"/>
  <c r="F146" i="30" s="1"/>
  <c r="D147" i="30" s="1"/>
  <c r="B147" i="30" s="1"/>
  <c r="J143" i="32"/>
  <c r="F135" i="90"/>
  <c r="B135" i="90"/>
  <c r="E141" i="45"/>
  <c r="D141" i="45"/>
  <c r="G140" i="45"/>
  <c r="I141" i="43"/>
  <c r="H141" i="43"/>
  <c r="F138" i="67"/>
  <c r="B138" i="67"/>
  <c r="I137" i="68"/>
  <c r="H137" i="68"/>
  <c r="H142" i="20"/>
  <c r="I142" i="20"/>
  <c r="I134" i="87"/>
  <c r="H134" i="87"/>
  <c r="H136" i="79"/>
  <c r="I136" i="79"/>
  <c r="I143" i="31"/>
  <c r="H143" i="31"/>
  <c r="F135" i="87"/>
  <c r="B135" i="87"/>
  <c r="I137" i="67"/>
  <c r="H137" i="67"/>
  <c r="G142" i="44"/>
  <c r="D143" i="44"/>
  <c r="B143" i="44" s="1"/>
  <c r="I142" i="19"/>
  <c r="H142" i="19"/>
  <c r="D137" i="76"/>
  <c r="G136" i="76"/>
  <c r="E137" i="76"/>
  <c r="G134" i="93"/>
  <c r="D135" i="93"/>
  <c r="E135" i="93"/>
  <c r="F135" i="84"/>
  <c r="B135" i="84"/>
  <c r="D136" i="94"/>
  <c r="G135" i="94"/>
  <c r="E136" i="94"/>
  <c r="F135" i="92"/>
  <c r="B135" i="92"/>
  <c r="B145" i="70"/>
  <c r="F145" i="70"/>
  <c r="G135" i="96"/>
  <c r="D136" i="96"/>
  <c r="E136" i="96"/>
  <c r="I135" i="86"/>
  <c r="H135" i="86"/>
  <c r="J135" i="76"/>
  <c r="H141" i="42"/>
  <c r="I141" i="42"/>
  <c r="B139" i="64"/>
  <c r="F139" i="64"/>
  <c r="H135" i="83"/>
  <c r="I135" i="83"/>
  <c r="I143" i="71"/>
  <c r="H143" i="71"/>
  <c r="F139" i="60"/>
  <c r="B139" i="60"/>
  <c r="I139" i="53"/>
  <c r="H139" i="53"/>
  <c r="I135" i="85"/>
  <c r="H135" i="85"/>
  <c r="H141" i="74"/>
  <c r="I141" i="74"/>
  <c r="F139" i="63"/>
  <c r="B139" i="63"/>
  <c r="B136" i="83"/>
  <c r="F136" i="83"/>
  <c r="B144" i="71"/>
  <c r="F144" i="71"/>
  <c r="I144" i="70"/>
  <c r="H144" i="70"/>
  <c r="H142" i="21"/>
  <c r="I142" i="21"/>
  <c r="H142" i="18"/>
  <c r="I142" i="18"/>
  <c r="J139" i="45"/>
  <c r="D140" i="58"/>
  <c r="G139" i="58"/>
  <c r="E140" i="58"/>
  <c r="I145" i="29"/>
  <c r="H145" i="29"/>
  <c r="H138" i="59"/>
  <c r="I138" i="59"/>
  <c r="I138" i="61"/>
  <c r="H138" i="61"/>
  <c r="H138" i="64"/>
  <c r="I138" i="64"/>
  <c r="H144" i="69"/>
  <c r="I144" i="69"/>
  <c r="B136" i="80"/>
  <c r="F136" i="80"/>
  <c r="I143" i="17"/>
  <c r="H143" i="17"/>
  <c r="I144" i="27"/>
  <c r="H144" i="27"/>
  <c r="I139" i="55"/>
  <c r="H139" i="55"/>
  <c r="H139" i="57"/>
  <c r="I139" i="57"/>
  <c r="G138" i="62"/>
  <c r="D139" i="62"/>
  <c r="E139" i="62"/>
  <c r="H139" i="72"/>
  <c r="I139" i="72"/>
  <c r="B136" i="85"/>
  <c r="F136" i="85"/>
  <c r="H138" i="60"/>
  <c r="I138" i="60"/>
  <c r="B140" i="56"/>
  <c r="F140" i="56"/>
  <c r="G133" i="97"/>
  <c r="D134" i="97"/>
  <c r="E134" i="97"/>
  <c r="B139" i="59"/>
  <c r="F139" i="59"/>
  <c r="F139" i="61"/>
  <c r="B139" i="61"/>
  <c r="H139" i="54"/>
  <c r="I139" i="54"/>
  <c r="B145" i="69"/>
  <c r="F145" i="69"/>
  <c r="I135" i="80"/>
  <c r="H135" i="80"/>
  <c r="H134" i="89"/>
  <c r="I134" i="89"/>
  <c r="D137" i="77"/>
  <c r="G136" i="77"/>
  <c r="E137" i="77"/>
  <c r="J144" i="30"/>
  <c r="B140" i="72"/>
  <c r="F140" i="72"/>
  <c r="B136" i="82"/>
  <c r="F136" i="82"/>
  <c r="F133" i="98"/>
  <c r="B133" i="98"/>
  <c r="H139" i="46"/>
  <c r="I139" i="46"/>
  <c r="F142" i="74"/>
  <c r="B142" i="74"/>
  <c r="I134" i="84"/>
  <c r="H134" i="84"/>
  <c r="H134" i="92"/>
  <c r="I134" i="92"/>
  <c r="B136" i="86"/>
  <c r="F136" i="86"/>
  <c r="I138" i="63"/>
  <c r="H138" i="63"/>
  <c r="B140" i="53"/>
  <c r="F140" i="53"/>
  <c r="H137" i="65"/>
  <c r="I137" i="65"/>
  <c r="I134" i="88"/>
  <c r="H134" i="88"/>
  <c r="H141" i="39"/>
  <c r="I141" i="39"/>
  <c r="B143" i="21"/>
  <c r="F143" i="21"/>
  <c r="F138" i="65"/>
  <c r="B138" i="65"/>
  <c r="F135" i="88"/>
  <c r="B135" i="88"/>
  <c r="B133" i="99"/>
  <c r="F133" i="99"/>
  <c r="H135" i="81"/>
  <c r="I135" i="81"/>
  <c r="F137" i="78"/>
  <c r="B137" i="78"/>
  <c r="B142" i="73"/>
  <c r="F142" i="73"/>
  <c r="F137" i="75"/>
  <c r="B137" i="75"/>
  <c r="F140" i="54"/>
  <c r="B140" i="54"/>
  <c r="I134" i="91"/>
  <c r="H134" i="91"/>
  <c r="D145" i="32"/>
  <c r="B145" i="32" s="1"/>
  <c r="G144" i="32"/>
  <c r="B135" i="89"/>
  <c r="F135" i="89"/>
  <c r="J137" i="62"/>
  <c r="E142" i="43"/>
  <c r="F142" i="43" s="1"/>
  <c r="I143" i="24"/>
  <c r="H143" i="24"/>
  <c r="F134" i="95"/>
  <c r="B134" i="95"/>
  <c r="F138" i="66"/>
  <c r="B138" i="66"/>
  <c r="I142" i="3"/>
  <c r="H142" i="3"/>
  <c r="B140" i="57"/>
  <c r="F140" i="57"/>
  <c r="B137" i="79"/>
  <c r="F137" i="79"/>
  <c r="D142" i="41"/>
  <c r="B142" i="41" s="1"/>
  <c r="G141" i="41"/>
  <c r="H139" i="56"/>
  <c r="I139" i="56"/>
  <c r="B140" i="46"/>
  <c r="F140" i="46"/>
  <c r="D147" i="28"/>
  <c r="B147" i="28" s="1"/>
  <c r="G146" i="28"/>
  <c r="J140" i="41"/>
  <c r="J142" i="22"/>
  <c r="B140" i="55"/>
  <c r="F140" i="55"/>
  <c r="J142" i="34"/>
  <c r="H132" i="99"/>
  <c r="I132" i="99"/>
  <c r="E144" i="31"/>
  <c r="F144" i="31" s="1"/>
  <c r="B136" i="81"/>
  <c r="F136" i="81"/>
  <c r="H137" i="66"/>
  <c r="I137" i="66"/>
  <c r="H136" i="78"/>
  <c r="I136" i="78"/>
  <c r="H141" i="73"/>
  <c r="I141" i="73"/>
  <c r="I134" i="90"/>
  <c r="H134" i="90"/>
  <c r="I135" i="82"/>
  <c r="H135" i="82"/>
  <c r="H136" i="75"/>
  <c r="I136" i="75"/>
  <c r="F135" i="91"/>
  <c r="B135" i="91"/>
  <c r="H132" i="98"/>
  <c r="I132" i="98"/>
  <c r="E143" i="3"/>
  <c r="F143" i="3" s="1"/>
  <c r="F138" i="68"/>
  <c r="B138" i="68"/>
  <c r="H133" i="95"/>
  <c r="I133" i="95"/>
  <c r="D144" i="34" l="1"/>
  <c r="B144" i="34" s="1"/>
  <c r="D132" i="13"/>
  <c r="G131" i="13"/>
  <c r="H137" i="101"/>
  <c r="I137" i="101"/>
  <c r="F138" i="101"/>
  <c r="B138" i="101"/>
  <c r="J130" i="13"/>
  <c r="J155" i="13" s="1"/>
  <c r="D132" i="102"/>
  <c r="G131" i="102"/>
  <c r="E132" i="102"/>
  <c r="D144" i="22"/>
  <c r="B144" i="22" s="1"/>
  <c r="H145" i="30"/>
  <c r="J145" i="30" s="1"/>
  <c r="G144" i="24"/>
  <c r="H144" i="24" s="1"/>
  <c r="G143" i="20"/>
  <c r="I143" i="20" s="1"/>
  <c r="H144" i="23"/>
  <c r="I144" i="23"/>
  <c r="E145" i="23"/>
  <c r="F145" i="23" s="1"/>
  <c r="E146" i="29"/>
  <c r="F146" i="29" s="1"/>
  <c r="G146" i="29" s="1"/>
  <c r="I146" i="29" s="1"/>
  <c r="D143" i="39"/>
  <c r="B143" i="39" s="1"/>
  <c r="E143" i="19"/>
  <c r="F143" i="19" s="1"/>
  <c r="G143" i="19" s="1"/>
  <c r="H143" i="19" s="1"/>
  <c r="J141" i="74"/>
  <c r="G144" i="17"/>
  <c r="I144" i="17" s="1"/>
  <c r="G145" i="27"/>
  <c r="I145" i="27" s="1"/>
  <c r="J144" i="69"/>
  <c r="J142" i="20"/>
  <c r="G142" i="42"/>
  <c r="I142" i="42" s="1"/>
  <c r="E143" i="42"/>
  <c r="F143" i="42" s="1"/>
  <c r="G143" i="42" s="1"/>
  <c r="J142" i="19"/>
  <c r="E147" i="28"/>
  <c r="F147" i="28" s="1"/>
  <c r="G147" i="28" s="1"/>
  <c r="J139" i="57"/>
  <c r="D144" i="18"/>
  <c r="J139" i="55"/>
  <c r="J138" i="60"/>
  <c r="J142" i="21"/>
  <c r="J138" i="63"/>
  <c r="J143" i="17"/>
  <c r="J138" i="61"/>
  <c r="J139" i="53"/>
  <c r="J137" i="65"/>
  <c r="J138" i="59"/>
  <c r="J142" i="18"/>
  <c r="J144" i="70"/>
  <c r="J137" i="66"/>
  <c r="J139" i="72"/>
  <c r="G146" i="30"/>
  <c r="I146" i="30" s="1"/>
  <c r="J139" i="54"/>
  <c r="J141" i="42"/>
  <c r="E143" i="44"/>
  <c r="F143" i="44" s="1"/>
  <c r="G143" i="44" s="1"/>
  <c r="J138" i="64"/>
  <c r="B134" i="97"/>
  <c r="F134" i="97"/>
  <c r="D140" i="61"/>
  <c r="G139" i="61"/>
  <c r="E140" i="61"/>
  <c r="I146" i="28"/>
  <c r="H146" i="28"/>
  <c r="E145" i="32"/>
  <c r="F145" i="32" s="1"/>
  <c r="G137" i="75"/>
  <c r="D138" i="75"/>
  <c r="E138" i="75"/>
  <c r="J136" i="75"/>
  <c r="J136" i="78"/>
  <c r="E142" i="41"/>
  <c r="F142" i="41" s="1"/>
  <c r="E144" i="34"/>
  <c r="F144" i="34" s="1"/>
  <c r="D139" i="66"/>
  <c r="G138" i="66"/>
  <c r="E139" i="66"/>
  <c r="D135" i="95"/>
  <c r="G134" i="95"/>
  <c r="E135" i="95"/>
  <c r="I144" i="32"/>
  <c r="H144" i="32"/>
  <c r="G142" i="73"/>
  <c r="D143" i="73"/>
  <c r="E143" i="73"/>
  <c r="D134" i="99"/>
  <c r="G133" i="99"/>
  <c r="E134" i="99"/>
  <c r="E147" i="30"/>
  <c r="F147" i="30" s="1"/>
  <c r="G136" i="86"/>
  <c r="D137" i="86"/>
  <c r="E137" i="86" s="1"/>
  <c r="J139" i="46"/>
  <c r="D146" i="69"/>
  <c r="G145" i="69"/>
  <c r="E146" i="69"/>
  <c r="G135" i="92"/>
  <c r="D136" i="92"/>
  <c r="E136" i="92"/>
  <c r="I134" i="93"/>
  <c r="H134" i="93"/>
  <c r="H142" i="44"/>
  <c r="I142" i="44"/>
  <c r="D139" i="67"/>
  <c r="G138" i="67"/>
  <c r="E139" i="67"/>
  <c r="G140" i="46"/>
  <c r="D141" i="46"/>
  <c r="E141" i="46"/>
  <c r="D137" i="80"/>
  <c r="G136" i="80"/>
  <c r="E137" i="80"/>
  <c r="H133" i="97"/>
  <c r="I133" i="97"/>
  <c r="G139" i="63"/>
  <c r="D140" i="63"/>
  <c r="E140" i="63"/>
  <c r="I135" i="94"/>
  <c r="H135" i="94"/>
  <c r="H136" i="76"/>
  <c r="I136" i="76"/>
  <c r="J141" i="43"/>
  <c r="G143" i="3"/>
  <c r="D144" i="3"/>
  <c r="B144" i="3" s="1"/>
  <c r="G137" i="79"/>
  <c r="D138" i="79"/>
  <c r="E138" i="79"/>
  <c r="D141" i="57"/>
  <c r="B141" i="57" s="1"/>
  <c r="G140" i="57"/>
  <c r="E141" i="57"/>
  <c r="D143" i="43"/>
  <c r="B143" i="43" s="1"/>
  <c r="G142" i="43"/>
  <c r="G137" i="78"/>
  <c r="D138" i="78"/>
  <c r="E138" i="78"/>
  <c r="D136" i="88"/>
  <c r="G135" i="88"/>
  <c r="E136" i="88"/>
  <c r="J141" i="39"/>
  <c r="E145" i="17"/>
  <c r="F145" i="17" s="1"/>
  <c r="G133" i="98"/>
  <c r="D134" i="98"/>
  <c r="E134" i="98"/>
  <c r="F137" i="77"/>
  <c r="B137" i="77"/>
  <c r="D141" i="56"/>
  <c r="G140" i="56"/>
  <c r="E141" i="56"/>
  <c r="J144" i="27"/>
  <c r="I142" i="39"/>
  <c r="H142" i="39"/>
  <c r="E146" i="27"/>
  <c r="F146" i="27" s="1"/>
  <c r="B136" i="96"/>
  <c r="F136" i="96"/>
  <c r="F136" i="94"/>
  <c r="B136" i="94"/>
  <c r="B137" i="76"/>
  <c r="F137" i="76"/>
  <c r="H140" i="45"/>
  <c r="I140" i="45"/>
  <c r="H141" i="41"/>
  <c r="I141" i="41"/>
  <c r="J143" i="24"/>
  <c r="H136" i="77"/>
  <c r="I136" i="77"/>
  <c r="D140" i="60"/>
  <c r="G139" i="60"/>
  <c r="E140" i="60"/>
  <c r="D140" i="64"/>
  <c r="G139" i="64"/>
  <c r="E140" i="64"/>
  <c r="J137" i="67"/>
  <c r="G136" i="81"/>
  <c r="D137" i="81"/>
  <c r="E137" i="81"/>
  <c r="E144" i="20"/>
  <c r="F144" i="20" s="1"/>
  <c r="G136" i="82"/>
  <c r="D137" i="82"/>
  <c r="E137" i="82"/>
  <c r="B139" i="62"/>
  <c r="F139" i="62"/>
  <c r="E145" i="24"/>
  <c r="F145" i="24" s="1"/>
  <c r="J145" i="29"/>
  <c r="H143" i="18"/>
  <c r="I143" i="18"/>
  <c r="H135" i="96"/>
  <c r="I135" i="96"/>
  <c r="G135" i="87"/>
  <c r="D136" i="87"/>
  <c r="E136" i="87"/>
  <c r="B141" i="45"/>
  <c r="F141" i="45"/>
  <c r="H143" i="34"/>
  <c r="I143" i="34"/>
  <c r="G138" i="68"/>
  <c r="D139" i="68"/>
  <c r="E139" i="68"/>
  <c r="G140" i="54"/>
  <c r="D141" i="54"/>
  <c r="E141" i="54"/>
  <c r="D139" i="65"/>
  <c r="G138" i="65"/>
  <c r="E139" i="65"/>
  <c r="I138" i="62"/>
  <c r="H138" i="62"/>
  <c r="H143" i="22"/>
  <c r="I143" i="22"/>
  <c r="D146" i="70"/>
  <c r="G145" i="70"/>
  <c r="E146" i="70"/>
  <c r="G135" i="84"/>
  <c r="D136" i="84"/>
  <c r="E136" i="84"/>
  <c r="G135" i="89"/>
  <c r="D136" i="89"/>
  <c r="E136" i="89"/>
  <c r="G144" i="71"/>
  <c r="D145" i="71"/>
  <c r="E145" i="71"/>
  <c r="J141" i="73"/>
  <c r="G144" i="31"/>
  <c r="D145" i="31"/>
  <c r="B145" i="31" s="1"/>
  <c r="J139" i="56"/>
  <c r="J142" i="3"/>
  <c r="H143" i="20"/>
  <c r="D144" i="21"/>
  <c r="B144" i="21" s="1"/>
  <c r="G143" i="21"/>
  <c r="D141" i="72"/>
  <c r="G140" i="72"/>
  <c r="E141" i="72"/>
  <c r="D140" i="59"/>
  <c r="G139" i="59"/>
  <c r="E140" i="59"/>
  <c r="I139" i="58"/>
  <c r="H139" i="58"/>
  <c r="J143" i="31"/>
  <c r="J137" i="68"/>
  <c r="G140" i="53"/>
  <c r="D141" i="53"/>
  <c r="E141" i="53"/>
  <c r="D141" i="55"/>
  <c r="G140" i="55"/>
  <c r="E141" i="55"/>
  <c r="G135" i="91"/>
  <c r="D136" i="91"/>
  <c r="E136" i="91"/>
  <c r="D143" i="74"/>
  <c r="G142" i="74"/>
  <c r="E143" i="74"/>
  <c r="D137" i="85"/>
  <c r="G136" i="85"/>
  <c r="E137" i="85"/>
  <c r="B140" i="58"/>
  <c r="F140" i="58"/>
  <c r="D137" i="83"/>
  <c r="G136" i="83"/>
  <c r="E137" i="83"/>
  <c r="J143" i="71"/>
  <c r="B135" i="93"/>
  <c r="F135" i="93"/>
  <c r="J136" i="79"/>
  <c r="D136" i="90"/>
  <c r="G135" i="90"/>
  <c r="E136" i="90"/>
  <c r="I144" i="24" l="1"/>
  <c r="G138" i="101"/>
  <c r="D139" i="101"/>
  <c r="E139" i="101"/>
  <c r="F132" i="102"/>
  <c r="B132" i="102"/>
  <c r="I131" i="13"/>
  <c r="H131" i="13"/>
  <c r="E144" i="22"/>
  <c r="F144" i="22" s="1"/>
  <c r="D145" i="22" s="1"/>
  <c r="B145" i="22" s="1"/>
  <c r="I131" i="102"/>
  <c r="H131" i="102"/>
  <c r="E132" i="13"/>
  <c r="F132" i="13" s="1"/>
  <c r="B132" i="13"/>
  <c r="H146" i="29"/>
  <c r="J146" i="29" s="1"/>
  <c r="I143" i="19"/>
  <c r="J143" i="19" s="1"/>
  <c r="H145" i="27"/>
  <c r="J145" i="27" s="1"/>
  <c r="J144" i="23"/>
  <c r="D148" i="28"/>
  <c r="B148" i="28" s="1"/>
  <c r="H144" i="17"/>
  <c r="J144" i="17" s="1"/>
  <c r="G145" i="23"/>
  <c r="D146" i="23"/>
  <c r="E143" i="39"/>
  <c r="F143" i="39" s="1"/>
  <c r="D144" i="39" s="1"/>
  <c r="B144" i="39" s="1"/>
  <c r="D147" i="29"/>
  <c r="B147" i="29" s="1"/>
  <c r="D144" i="19"/>
  <c r="B144" i="19" s="1"/>
  <c r="H142" i="42"/>
  <c r="J142" i="42" s="1"/>
  <c r="D144" i="42"/>
  <c r="B144" i="42" s="1"/>
  <c r="D144" i="44"/>
  <c r="B144" i="44" s="1"/>
  <c r="J144" i="24"/>
  <c r="J136" i="77"/>
  <c r="J138" i="62"/>
  <c r="J143" i="20"/>
  <c r="E145" i="31"/>
  <c r="F145" i="31" s="1"/>
  <c r="H146" i="30"/>
  <c r="J146" i="30" s="1"/>
  <c r="J146" i="28"/>
  <c r="B144" i="18"/>
  <c r="E144" i="18"/>
  <c r="F144" i="18" s="1"/>
  <c r="J141" i="41"/>
  <c r="E144" i="21"/>
  <c r="F144" i="21" s="1"/>
  <c r="G144" i="21" s="1"/>
  <c r="J142" i="39"/>
  <c r="F136" i="90"/>
  <c r="B136" i="90"/>
  <c r="B137" i="83"/>
  <c r="F137" i="83"/>
  <c r="F143" i="74"/>
  <c r="B143" i="74"/>
  <c r="I140" i="55"/>
  <c r="H140" i="55"/>
  <c r="H140" i="72"/>
  <c r="I140" i="72"/>
  <c r="I144" i="31"/>
  <c r="H144" i="31"/>
  <c r="J143" i="22"/>
  <c r="B139" i="65"/>
  <c r="F139" i="65"/>
  <c r="J143" i="18"/>
  <c r="H136" i="81"/>
  <c r="I136" i="81"/>
  <c r="F141" i="57"/>
  <c r="I136" i="80"/>
  <c r="H136" i="80"/>
  <c r="J142" i="44"/>
  <c r="B141" i="54"/>
  <c r="F141" i="54"/>
  <c r="H133" i="98"/>
  <c r="I133" i="98"/>
  <c r="F146" i="69"/>
  <c r="B146" i="69"/>
  <c r="F135" i="95"/>
  <c r="B135" i="95"/>
  <c r="H135" i="91"/>
  <c r="I135" i="91"/>
  <c r="B141" i="53"/>
  <c r="F141" i="53"/>
  <c r="J139" i="58"/>
  <c r="I143" i="21"/>
  <c r="H143" i="21"/>
  <c r="B145" i="71"/>
  <c r="F145" i="71"/>
  <c r="F136" i="84"/>
  <c r="B136" i="84"/>
  <c r="H140" i="54"/>
  <c r="I140" i="54"/>
  <c r="I139" i="64"/>
  <c r="H139" i="64"/>
  <c r="D146" i="17"/>
  <c r="B146" i="17" s="1"/>
  <c r="G145" i="17"/>
  <c r="E143" i="43"/>
  <c r="F143" i="43" s="1"/>
  <c r="J136" i="76"/>
  <c r="B140" i="63"/>
  <c r="F140" i="63"/>
  <c r="B141" i="46"/>
  <c r="F141" i="46"/>
  <c r="F138" i="75"/>
  <c r="B138" i="75"/>
  <c r="G134" i="97"/>
  <c r="D135" i="97"/>
  <c r="E135" i="97"/>
  <c r="G140" i="58"/>
  <c r="D141" i="58"/>
  <c r="E141" i="58"/>
  <c r="F141" i="72"/>
  <c r="B141" i="72"/>
  <c r="I145" i="69"/>
  <c r="H145" i="69"/>
  <c r="H139" i="61"/>
  <c r="I139" i="61"/>
  <c r="B134" i="99"/>
  <c r="F134" i="99"/>
  <c r="B140" i="61"/>
  <c r="F140" i="61"/>
  <c r="H136" i="85"/>
  <c r="I136" i="85"/>
  <c r="I140" i="53"/>
  <c r="H140" i="53"/>
  <c r="I147" i="28"/>
  <c r="H147" i="28"/>
  <c r="H144" i="71"/>
  <c r="I144" i="71"/>
  <c r="I135" i="84"/>
  <c r="H135" i="84"/>
  <c r="F136" i="87"/>
  <c r="B136" i="87"/>
  <c r="B140" i="64"/>
  <c r="F140" i="64"/>
  <c r="J140" i="45"/>
  <c r="G146" i="27"/>
  <c r="D147" i="27"/>
  <c r="B147" i="27" s="1"/>
  <c r="H140" i="56"/>
  <c r="I140" i="56"/>
  <c r="I142" i="43"/>
  <c r="H142" i="43"/>
  <c r="B138" i="79"/>
  <c r="F138" i="79"/>
  <c r="H139" i="63"/>
  <c r="I139" i="63"/>
  <c r="I140" i="46"/>
  <c r="H140" i="46"/>
  <c r="B143" i="73"/>
  <c r="F143" i="73"/>
  <c r="H138" i="66"/>
  <c r="I138" i="66"/>
  <c r="I137" i="75"/>
  <c r="H137" i="75"/>
  <c r="D142" i="45"/>
  <c r="B142" i="45" s="1"/>
  <c r="G141" i="45"/>
  <c r="G136" i="94"/>
  <c r="D137" i="94"/>
  <c r="E137" i="94"/>
  <c r="F138" i="78"/>
  <c r="B138" i="78"/>
  <c r="H143" i="3"/>
  <c r="I143" i="3"/>
  <c r="I133" i="99"/>
  <c r="H133" i="99"/>
  <c r="H137" i="78"/>
  <c r="I137" i="78"/>
  <c r="F139" i="68"/>
  <c r="B139" i="68"/>
  <c r="D146" i="24"/>
  <c r="B146" i="24" s="1"/>
  <c r="G145" i="24"/>
  <c r="D145" i="20"/>
  <c r="B145" i="20" s="1"/>
  <c r="G144" i="20"/>
  <c r="B141" i="56"/>
  <c r="F141" i="56"/>
  <c r="H137" i="79"/>
  <c r="I137" i="79"/>
  <c r="B136" i="92"/>
  <c r="F136" i="92"/>
  <c r="B137" i="86"/>
  <c r="F137" i="86"/>
  <c r="I142" i="73"/>
  <c r="H142" i="73"/>
  <c r="F139" i="66"/>
  <c r="B139" i="66"/>
  <c r="G145" i="32"/>
  <c r="D146" i="32"/>
  <c r="B146" i="32" s="1"/>
  <c r="B137" i="82"/>
  <c r="F137" i="82"/>
  <c r="F137" i="80"/>
  <c r="B137" i="80"/>
  <c r="F136" i="91"/>
  <c r="B136" i="91"/>
  <c r="F137" i="85"/>
  <c r="B137" i="85"/>
  <c r="I135" i="87"/>
  <c r="H135" i="87"/>
  <c r="H143" i="42"/>
  <c r="I143" i="42"/>
  <c r="B140" i="59"/>
  <c r="F140" i="59"/>
  <c r="F136" i="89"/>
  <c r="B136" i="89"/>
  <c r="H145" i="70"/>
  <c r="I145" i="70"/>
  <c r="I138" i="68"/>
  <c r="H138" i="68"/>
  <c r="D140" i="62"/>
  <c r="G139" i="62"/>
  <c r="E140" i="62"/>
  <c r="I139" i="60"/>
  <c r="H139" i="60"/>
  <c r="D138" i="76"/>
  <c r="G137" i="76"/>
  <c r="E138" i="76"/>
  <c r="H135" i="88"/>
  <c r="I135" i="88"/>
  <c r="I138" i="67"/>
  <c r="H138" i="67"/>
  <c r="I135" i="92"/>
  <c r="H135" i="92"/>
  <c r="I136" i="86"/>
  <c r="H136" i="86"/>
  <c r="D145" i="34"/>
  <c r="B145" i="34" s="1"/>
  <c r="G144" i="34"/>
  <c r="B141" i="55"/>
  <c r="F141" i="55"/>
  <c r="H143" i="44"/>
  <c r="I143" i="44"/>
  <c r="B134" i="98"/>
  <c r="F134" i="98"/>
  <c r="I140" i="57"/>
  <c r="H140" i="57"/>
  <c r="I134" i="95"/>
  <c r="H134" i="95"/>
  <c r="D136" i="93"/>
  <c r="G135" i="93"/>
  <c r="E136" i="93"/>
  <c r="H136" i="82"/>
  <c r="I136" i="82"/>
  <c r="G136" i="96"/>
  <c r="D137" i="96"/>
  <c r="E137" i="96"/>
  <c r="I139" i="59"/>
  <c r="H139" i="59"/>
  <c r="H135" i="90"/>
  <c r="I135" i="90"/>
  <c r="I136" i="83"/>
  <c r="H136" i="83"/>
  <c r="I142" i="74"/>
  <c r="H142" i="74"/>
  <c r="I135" i="89"/>
  <c r="H135" i="89"/>
  <c r="B146" i="70"/>
  <c r="F146" i="70"/>
  <c r="H138" i="65"/>
  <c r="I138" i="65"/>
  <c r="J143" i="34"/>
  <c r="B137" i="81"/>
  <c r="F137" i="81"/>
  <c r="B140" i="60"/>
  <c r="F140" i="60"/>
  <c r="G137" i="77"/>
  <c r="D138" i="77"/>
  <c r="E138" i="77"/>
  <c r="F136" i="88"/>
  <c r="B136" i="88"/>
  <c r="E144" i="3"/>
  <c r="F144" i="3" s="1"/>
  <c r="B139" i="67"/>
  <c r="F139" i="67"/>
  <c r="D148" i="30"/>
  <c r="B148" i="30" s="1"/>
  <c r="G147" i="30"/>
  <c r="J144" i="32"/>
  <c r="G142" i="41"/>
  <c r="D143" i="41"/>
  <c r="B143" i="41" s="1"/>
  <c r="D133" i="13" l="1"/>
  <c r="G132" i="13"/>
  <c r="E145" i="22"/>
  <c r="F145" i="22" s="1"/>
  <c r="D133" i="102"/>
  <c r="G132" i="102"/>
  <c r="E133" i="102"/>
  <c r="G144" i="22"/>
  <c r="H144" i="22" s="1"/>
  <c r="B139" i="101"/>
  <c r="F139" i="101"/>
  <c r="H138" i="101"/>
  <c r="I138" i="101"/>
  <c r="E148" i="28"/>
  <c r="F148" i="28" s="1"/>
  <c r="G148" i="28" s="1"/>
  <c r="E144" i="39"/>
  <c r="F144" i="39" s="1"/>
  <c r="D145" i="39" s="1"/>
  <c r="B145" i="39" s="1"/>
  <c r="E147" i="29"/>
  <c r="F147" i="29" s="1"/>
  <c r="G147" i="29" s="1"/>
  <c r="I147" i="29" s="1"/>
  <c r="E144" i="19"/>
  <c r="F144" i="19" s="1"/>
  <c r="G144" i="19" s="1"/>
  <c r="I144" i="19" s="1"/>
  <c r="G143" i="39"/>
  <c r="I143" i="39" s="1"/>
  <c r="B146" i="23"/>
  <c r="E146" i="23"/>
  <c r="F146" i="23" s="1"/>
  <c r="I145" i="23"/>
  <c r="H145" i="23"/>
  <c r="E144" i="42"/>
  <c r="F144" i="42" s="1"/>
  <c r="D145" i="42" s="1"/>
  <c r="B145" i="42" s="1"/>
  <c r="E144" i="44"/>
  <c r="F144" i="44" s="1"/>
  <c r="D145" i="44" s="1"/>
  <c r="B145" i="44" s="1"/>
  <c r="J139" i="61"/>
  <c r="J140" i="54"/>
  <c r="J142" i="74"/>
  <c r="J138" i="66"/>
  <c r="D145" i="21"/>
  <c r="B145" i="21" s="1"/>
  <c r="D146" i="31"/>
  <c r="B146" i="31" s="1"/>
  <c r="J144" i="71"/>
  <c r="G145" i="31"/>
  <c r="H145" i="31" s="1"/>
  <c r="J143" i="42"/>
  <c r="E148" i="30"/>
  <c r="F148" i="30" s="1"/>
  <c r="G148" i="30" s="1"/>
  <c r="J143" i="44"/>
  <c r="J138" i="65"/>
  <c r="J143" i="21"/>
  <c r="G144" i="18"/>
  <c r="D145" i="18"/>
  <c r="J145" i="70"/>
  <c r="E146" i="32"/>
  <c r="F146" i="32" s="1"/>
  <c r="D147" i="32" s="1"/>
  <c r="B147" i="32" s="1"/>
  <c r="J140" i="46"/>
  <c r="J140" i="53"/>
  <c r="J140" i="55"/>
  <c r="J139" i="63"/>
  <c r="E147" i="27"/>
  <c r="F147" i="27" s="1"/>
  <c r="G147" i="27" s="1"/>
  <c r="J140" i="57"/>
  <c r="E145" i="20"/>
  <c r="F145" i="20" s="1"/>
  <c r="D146" i="20" s="1"/>
  <c r="B146" i="20" s="1"/>
  <c r="J140" i="72"/>
  <c r="H139" i="62"/>
  <c r="I139" i="62"/>
  <c r="D137" i="87"/>
  <c r="G136" i="87"/>
  <c r="E137" i="87"/>
  <c r="D142" i="72"/>
  <c r="G141" i="72"/>
  <c r="E142" i="72"/>
  <c r="D139" i="75"/>
  <c r="G138" i="75"/>
  <c r="E139" i="75"/>
  <c r="H145" i="17"/>
  <c r="I145" i="17"/>
  <c r="G145" i="71"/>
  <c r="D146" i="71"/>
  <c r="E146" i="71"/>
  <c r="G141" i="54"/>
  <c r="D142" i="54"/>
  <c r="E142" i="54"/>
  <c r="J137" i="75"/>
  <c r="B141" i="58"/>
  <c r="F141" i="58"/>
  <c r="J139" i="59"/>
  <c r="I144" i="21"/>
  <c r="H144" i="21"/>
  <c r="D135" i="98"/>
  <c r="G134" i="98"/>
  <c r="E135" i="98"/>
  <c r="E145" i="34"/>
  <c r="F145" i="34" s="1"/>
  <c r="J138" i="67"/>
  <c r="H137" i="76"/>
  <c r="I137" i="76"/>
  <c r="J138" i="68"/>
  <c r="G140" i="59"/>
  <c r="D141" i="59"/>
  <c r="E141" i="59"/>
  <c r="D138" i="86"/>
  <c r="E138" i="86" s="1"/>
  <c r="G137" i="86"/>
  <c r="J137" i="78"/>
  <c r="D139" i="79"/>
  <c r="G138" i="79"/>
  <c r="E139" i="79"/>
  <c r="H146" i="27"/>
  <c r="I146" i="27"/>
  <c r="I140" i="58"/>
  <c r="H140" i="58"/>
  <c r="G140" i="63"/>
  <c r="D141" i="63"/>
  <c r="E141" i="63"/>
  <c r="J139" i="64"/>
  <c r="D136" i="95"/>
  <c r="G135" i="95"/>
  <c r="E136" i="95"/>
  <c r="D144" i="74"/>
  <c r="G143" i="74"/>
  <c r="E144" i="74"/>
  <c r="D141" i="60"/>
  <c r="G140" i="60"/>
  <c r="E141" i="60"/>
  <c r="G144" i="3"/>
  <c r="D145" i="3"/>
  <c r="B145" i="3" s="1"/>
  <c r="D135" i="99"/>
  <c r="G134" i="99"/>
  <c r="E135" i="99"/>
  <c r="G141" i="46"/>
  <c r="D142" i="46"/>
  <c r="B142" i="46" s="1"/>
  <c r="D140" i="65"/>
  <c r="G139" i="65"/>
  <c r="E140" i="65"/>
  <c r="G139" i="68"/>
  <c r="D140" i="68"/>
  <c r="E140" i="68"/>
  <c r="D139" i="78"/>
  <c r="G138" i="78"/>
  <c r="E139" i="78"/>
  <c r="D137" i="88"/>
  <c r="G136" i="88"/>
  <c r="E137" i="88"/>
  <c r="H147" i="30"/>
  <c r="I147" i="30"/>
  <c r="I144" i="34"/>
  <c r="H144" i="34"/>
  <c r="B138" i="76"/>
  <c r="F138" i="76"/>
  <c r="D137" i="91"/>
  <c r="G136" i="91"/>
  <c r="E137" i="91"/>
  <c r="H144" i="20"/>
  <c r="I144" i="20"/>
  <c r="B137" i="94"/>
  <c r="F137" i="94"/>
  <c r="D138" i="83"/>
  <c r="G137" i="83"/>
  <c r="E138" i="83"/>
  <c r="I142" i="41"/>
  <c r="H142" i="41"/>
  <c r="B140" i="62"/>
  <c r="F140" i="62"/>
  <c r="D138" i="81"/>
  <c r="G137" i="81"/>
  <c r="E138" i="81"/>
  <c r="F138" i="77"/>
  <c r="B138" i="77"/>
  <c r="B137" i="96"/>
  <c r="F137" i="96"/>
  <c r="I135" i="93"/>
  <c r="H135" i="93"/>
  <c r="D137" i="92"/>
  <c r="G136" i="92"/>
  <c r="E137" i="92"/>
  <c r="H136" i="94"/>
  <c r="I136" i="94"/>
  <c r="G143" i="73"/>
  <c r="D144" i="73"/>
  <c r="E144" i="73"/>
  <c r="D141" i="64"/>
  <c r="G140" i="64"/>
  <c r="E141" i="64"/>
  <c r="B135" i="97"/>
  <c r="F135" i="97"/>
  <c r="D147" i="69"/>
  <c r="G146" i="69"/>
  <c r="E147" i="69"/>
  <c r="J144" i="31"/>
  <c r="D142" i="57"/>
  <c r="G141" i="57"/>
  <c r="E142" i="57"/>
  <c r="D140" i="67"/>
  <c r="G139" i="67"/>
  <c r="E140" i="67"/>
  <c r="I137" i="77"/>
  <c r="H137" i="77"/>
  <c r="I136" i="96"/>
  <c r="H136" i="96"/>
  <c r="B136" i="93"/>
  <c r="F136" i="93"/>
  <c r="J139" i="60"/>
  <c r="D138" i="80"/>
  <c r="G137" i="80"/>
  <c r="E138" i="80"/>
  <c r="I145" i="32"/>
  <c r="H145" i="32"/>
  <c r="E146" i="24"/>
  <c r="F146" i="24" s="1"/>
  <c r="E142" i="45"/>
  <c r="F142" i="45" s="1"/>
  <c r="J142" i="43"/>
  <c r="J147" i="28"/>
  <c r="J145" i="69"/>
  <c r="H134" i="97"/>
  <c r="I134" i="97"/>
  <c r="D144" i="43"/>
  <c r="B144" i="43" s="1"/>
  <c r="G143" i="43"/>
  <c r="G141" i="53"/>
  <c r="D142" i="53"/>
  <c r="E142" i="53"/>
  <c r="D140" i="66"/>
  <c r="G139" i="66"/>
  <c r="E140" i="66"/>
  <c r="G141" i="56"/>
  <c r="D142" i="56"/>
  <c r="E142" i="56"/>
  <c r="D138" i="85"/>
  <c r="G137" i="85"/>
  <c r="E138" i="85"/>
  <c r="J142" i="73"/>
  <c r="E143" i="41"/>
  <c r="F143" i="41" s="1"/>
  <c r="D146" i="22"/>
  <c r="B146" i="22" s="1"/>
  <c r="G145" i="22"/>
  <c r="D147" i="70"/>
  <c r="G146" i="70"/>
  <c r="E147" i="70"/>
  <c r="D142" i="55"/>
  <c r="G141" i="55"/>
  <c r="E142" i="55"/>
  <c r="G136" i="89"/>
  <c r="D137" i="89"/>
  <c r="E137" i="89"/>
  <c r="D138" i="82"/>
  <c r="G137" i="82"/>
  <c r="E138" i="82"/>
  <c r="J137" i="79"/>
  <c r="I145" i="24"/>
  <c r="H145" i="24"/>
  <c r="J143" i="3"/>
  <c r="H141" i="45"/>
  <c r="I141" i="45"/>
  <c r="J140" i="56"/>
  <c r="G140" i="61"/>
  <c r="D141" i="61"/>
  <c r="E141" i="61"/>
  <c r="E146" i="17"/>
  <c r="F146" i="17" s="1"/>
  <c r="D137" i="84"/>
  <c r="G136" i="84"/>
  <c r="E137" i="84"/>
  <c r="D137" i="90"/>
  <c r="G136" i="90"/>
  <c r="E137" i="90"/>
  <c r="H132" i="102" l="1"/>
  <c r="I132" i="102"/>
  <c r="I144" i="22"/>
  <c r="J144" i="22" s="1"/>
  <c r="B133" i="102"/>
  <c r="F133" i="102"/>
  <c r="I132" i="13"/>
  <c r="H132" i="13"/>
  <c r="D140" i="101"/>
  <c r="G139" i="101"/>
  <c r="E140" i="101"/>
  <c r="E133" i="13"/>
  <c r="F133" i="13" s="1"/>
  <c r="B133" i="13"/>
  <c r="G144" i="39"/>
  <c r="H144" i="39" s="1"/>
  <c r="G144" i="42"/>
  <c r="I144" i="42" s="1"/>
  <c r="D145" i="19"/>
  <c r="B145" i="19" s="1"/>
  <c r="H147" i="29"/>
  <c r="J147" i="29" s="1"/>
  <c r="D149" i="28"/>
  <c r="B149" i="28" s="1"/>
  <c r="I145" i="31"/>
  <c r="J145" i="31" s="1"/>
  <c r="H143" i="39"/>
  <c r="J143" i="39" s="1"/>
  <c r="D148" i="29"/>
  <c r="B148" i="29" s="1"/>
  <c r="H144" i="19"/>
  <c r="J144" i="19" s="1"/>
  <c r="G144" i="44"/>
  <c r="I144" i="44" s="1"/>
  <c r="J145" i="23"/>
  <c r="D147" i="23"/>
  <c r="B147" i="23" s="1"/>
  <c r="G146" i="23"/>
  <c r="E145" i="21"/>
  <c r="F145" i="21" s="1"/>
  <c r="D146" i="21" s="1"/>
  <c r="B146" i="21" s="1"/>
  <c r="G146" i="32"/>
  <c r="H146" i="32" s="1"/>
  <c r="G145" i="20"/>
  <c r="I145" i="20" s="1"/>
  <c r="D149" i="30"/>
  <c r="B149" i="30" s="1"/>
  <c r="E146" i="31"/>
  <c r="F146" i="31" s="1"/>
  <c r="J139" i="62"/>
  <c r="E146" i="20"/>
  <c r="F146" i="20" s="1"/>
  <c r="D147" i="20" s="1"/>
  <c r="B147" i="20" s="1"/>
  <c r="B145" i="18"/>
  <c r="E145" i="18"/>
  <c r="F145" i="18" s="1"/>
  <c r="J141" i="45"/>
  <c r="J146" i="27"/>
  <c r="I144" i="18"/>
  <c r="H144" i="18"/>
  <c r="E142" i="46"/>
  <c r="F142" i="46" s="1"/>
  <c r="D143" i="46" s="1"/>
  <c r="B143" i="46" s="1"/>
  <c r="E145" i="44"/>
  <c r="F145" i="44" s="1"/>
  <c r="D146" i="44" s="1"/>
  <c r="B146" i="44" s="1"/>
  <c r="E147" i="32"/>
  <c r="F147" i="32" s="1"/>
  <c r="G147" i="32" s="1"/>
  <c r="E146" i="22"/>
  <c r="F146" i="22" s="1"/>
  <c r="G146" i="22" s="1"/>
  <c r="D148" i="27"/>
  <c r="B148" i="27" s="1"/>
  <c r="J137" i="77"/>
  <c r="J147" i="30"/>
  <c r="E145" i="42"/>
  <c r="F145" i="42" s="1"/>
  <c r="G145" i="42" s="1"/>
  <c r="E145" i="3"/>
  <c r="F145" i="3" s="1"/>
  <c r="G145" i="3" s="1"/>
  <c r="B140" i="66"/>
  <c r="F140" i="66"/>
  <c r="H140" i="60"/>
  <c r="I140" i="60"/>
  <c r="H145" i="22"/>
  <c r="I145" i="22"/>
  <c r="B144" i="74"/>
  <c r="F144" i="74"/>
  <c r="F135" i="98"/>
  <c r="B135" i="98"/>
  <c r="B141" i="61"/>
  <c r="F141" i="61"/>
  <c r="G143" i="41"/>
  <c r="D144" i="41"/>
  <c r="B144" i="41" s="1"/>
  <c r="D138" i="96"/>
  <c r="G137" i="96"/>
  <c r="E138" i="96"/>
  <c r="F137" i="90"/>
  <c r="B137" i="90"/>
  <c r="I140" i="61"/>
  <c r="H140" i="61"/>
  <c r="B142" i="55"/>
  <c r="F142" i="55"/>
  <c r="B142" i="56"/>
  <c r="F142" i="56"/>
  <c r="H139" i="66"/>
  <c r="I139" i="66"/>
  <c r="E144" i="43"/>
  <c r="F144" i="43" s="1"/>
  <c r="D143" i="45"/>
  <c r="B143" i="45" s="1"/>
  <c r="G142" i="45"/>
  <c r="B142" i="57"/>
  <c r="F142" i="57"/>
  <c r="E145" i="39"/>
  <c r="F145" i="39" s="1"/>
  <c r="D141" i="62"/>
  <c r="G140" i="62"/>
  <c r="E141" i="62"/>
  <c r="J144" i="34"/>
  <c r="F139" i="78"/>
  <c r="B139" i="78"/>
  <c r="B136" i="95"/>
  <c r="F136" i="95"/>
  <c r="J145" i="17"/>
  <c r="G146" i="24"/>
  <c r="D147" i="24"/>
  <c r="B147" i="24" s="1"/>
  <c r="F138" i="82"/>
  <c r="B138" i="82"/>
  <c r="I137" i="85"/>
  <c r="H137" i="85"/>
  <c r="D137" i="93"/>
  <c r="B137" i="93" s="1"/>
  <c r="G136" i="93"/>
  <c r="E137" i="93"/>
  <c r="G138" i="77"/>
  <c r="D139" i="77"/>
  <c r="E139" i="77"/>
  <c r="D138" i="94"/>
  <c r="G137" i="94"/>
  <c r="E138" i="94"/>
  <c r="H136" i="91"/>
  <c r="I136" i="91"/>
  <c r="B140" i="68"/>
  <c r="F140" i="68"/>
  <c r="B141" i="60"/>
  <c r="F141" i="60"/>
  <c r="I138" i="79"/>
  <c r="H138" i="79"/>
  <c r="F138" i="86"/>
  <c r="B138" i="86"/>
  <c r="D146" i="34"/>
  <c r="B146" i="34" s="1"/>
  <c r="G145" i="34"/>
  <c r="B137" i="87"/>
  <c r="F137" i="87"/>
  <c r="H136" i="84"/>
  <c r="I136" i="84"/>
  <c r="F147" i="70"/>
  <c r="B147" i="70"/>
  <c r="F138" i="85"/>
  <c r="B138" i="85"/>
  <c r="J145" i="32"/>
  <c r="I140" i="64"/>
  <c r="H140" i="64"/>
  <c r="I136" i="92"/>
  <c r="H136" i="92"/>
  <c r="J142" i="41"/>
  <c r="F137" i="91"/>
  <c r="B137" i="91"/>
  <c r="H139" i="68"/>
  <c r="I139" i="68"/>
  <c r="I134" i="99"/>
  <c r="H134" i="99"/>
  <c r="B141" i="63"/>
  <c r="F141" i="63"/>
  <c r="F139" i="79"/>
  <c r="B139" i="79"/>
  <c r="B142" i="54"/>
  <c r="F142" i="54"/>
  <c r="I138" i="75"/>
  <c r="H138" i="75"/>
  <c r="I141" i="46"/>
  <c r="H141" i="46"/>
  <c r="B140" i="67"/>
  <c r="F140" i="67"/>
  <c r="B137" i="84"/>
  <c r="F137" i="84"/>
  <c r="F137" i="89"/>
  <c r="B137" i="89"/>
  <c r="H146" i="69"/>
  <c r="I146" i="69"/>
  <c r="B141" i="64"/>
  <c r="F141" i="64"/>
  <c r="B137" i="92"/>
  <c r="F137" i="92"/>
  <c r="J144" i="20"/>
  <c r="D139" i="76"/>
  <c r="G138" i="76"/>
  <c r="E139" i="76"/>
  <c r="I136" i="88"/>
  <c r="H136" i="88"/>
  <c r="F135" i="99"/>
  <c r="B135" i="99"/>
  <c r="I143" i="74"/>
  <c r="H143" i="74"/>
  <c r="H140" i="63"/>
  <c r="I140" i="63"/>
  <c r="B141" i="59"/>
  <c r="F141" i="59"/>
  <c r="I134" i="98"/>
  <c r="H134" i="98"/>
  <c r="H141" i="54"/>
  <c r="I141" i="54"/>
  <c r="F139" i="75"/>
  <c r="B139" i="75"/>
  <c r="H137" i="86"/>
  <c r="I137" i="86"/>
  <c r="I136" i="87"/>
  <c r="H136" i="87"/>
  <c r="G146" i="17"/>
  <c r="D147" i="17"/>
  <c r="B147" i="17" s="1"/>
  <c r="I148" i="30"/>
  <c r="H148" i="30"/>
  <c r="H137" i="83"/>
  <c r="I137" i="83"/>
  <c r="I139" i="65"/>
  <c r="H139" i="65"/>
  <c r="J145" i="24"/>
  <c r="H147" i="27"/>
  <c r="I147" i="27"/>
  <c r="B142" i="53"/>
  <c r="F142" i="53"/>
  <c r="B138" i="80"/>
  <c r="F138" i="80"/>
  <c r="G135" i="97"/>
  <c r="D136" i="97"/>
  <c r="E136" i="97"/>
  <c r="F144" i="73"/>
  <c r="B144" i="73"/>
  <c r="H137" i="81"/>
  <c r="I137" i="81"/>
  <c r="B138" i="83"/>
  <c r="F138" i="83"/>
  <c r="B140" i="65"/>
  <c r="F140" i="65"/>
  <c r="J140" i="58"/>
  <c r="H148" i="28"/>
  <c r="I148" i="28"/>
  <c r="B146" i="71"/>
  <c r="F146" i="71"/>
  <c r="H141" i="72"/>
  <c r="I141" i="72"/>
  <c r="I137" i="82"/>
  <c r="H137" i="82"/>
  <c r="I141" i="56"/>
  <c r="H141" i="56"/>
  <c r="H143" i="43"/>
  <c r="I143" i="43"/>
  <c r="I139" i="67"/>
  <c r="H139" i="67"/>
  <c r="H146" i="70"/>
  <c r="I146" i="70"/>
  <c r="H136" i="89"/>
  <c r="I136" i="89"/>
  <c r="I137" i="80"/>
  <c r="H137" i="80"/>
  <c r="F147" i="69"/>
  <c r="B147" i="69"/>
  <c r="B137" i="88"/>
  <c r="F137" i="88"/>
  <c r="I140" i="59"/>
  <c r="H140" i="59"/>
  <c r="I136" i="90"/>
  <c r="H136" i="90"/>
  <c r="I141" i="55"/>
  <c r="H141" i="55"/>
  <c r="H141" i="53"/>
  <c r="I141" i="53"/>
  <c r="H141" i="57"/>
  <c r="I141" i="57"/>
  <c r="I143" i="73"/>
  <c r="H143" i="73"/>
  <c r="F138" i="81"/>
  <c r="B138" i="81"/>
  <c r="H138" i="78"/>
  <c r="I138" i="78"/>
  <c r="I144" i="3"/>
  <c r="H144" i="3"/>
  <c r="I135" i="95"/>
  <c r="H135" i="95"/>
  <c r="J137" i="76"/>
  <c r="J144" i="21"/>
  <c r="D142" i="58"/>
  <c r="G141" i="58"/>
  <c r="E142" i="58"/>
  <c r="I145" i="71"/>
  <c r="H145" i="71"/>
  <c r="F142" i="72"/>
  <c r="B142" i="72"/>
  <c r="G133" i="13" l="1"/>
  <c r="D134" i="13"/>
  <c r="G133" i="102"/>
  <c r="D134" i="102"/>
  <c r="E134" i="102"/>
  <c r="F140" i="101"/>
  <c r="B140" i="101"/>
  <c r="H139" i="101"/>
  <c r="I139" i="101"/>
  <c r="I144" i="39"/>
  <c r="J144" i="39" s="1"/>
  <c r="H144" i="42"/>
  <c r="J144" i="42" s="1"/>
  <c r="H145" i="20"/>
  <c r="J145" i="20" s="1"/>
  <c r="E149" i="28"/>
  <c r="F149" i="28" s="1"/>
  <c r="D150" i="28" s="1"/>
  <c r="B150" i="28" s="1"/>
  <c r="E145" i="19"/>
  <c r="F145" i="19" s="1"/>
  <c r="D146" i="19" s="1"/>
  <c r="B146" i="19" s="1"/>
  <c r="D146" i="42"/>
  <c r="B146" i="42" s="1"/>
  <c r="E148" i="29"/>
  <c r="F148" i="29" s="1"/>
  <c r="H144" i="44"/>
  <c r="J144" i="44" s="1"/>
  <c r="G146" i="20"/>
  <c r="H146" i="20" s="1"/>
  <c r="I146" i="32"/>
  <c r="J146" i="32" s="1"/>
  <c r="I146" i="23"/>
  <c r="H146" i="23"/>
  <c r="E147" i="23"/>
  <c r="F147" i="23" s="1"/>
  <c r="D148" i="32"/>
  <c r="B148" i="32" s="1"/>
  <c r="G145" i="21"/>
  <c r="E149" i="30"/>
  <c r="F149" i="30" s="1"/>
  <c r="G149" i="30" s="1"/>
  <c r="E146" i="21"/>
  <c r="F146" i="21" s="1"/>
  <c r="G146" i="21" s="1"/>
  <c r="E148" i="27"/>
  <c r="F148" i="27" s="1"/>
  <c r="G148" i="27" s="1"/>
  <c r="D146" i="3"/>
  <c r="B146" i="3" s="1"/>
  <c r="G142" i="46"/>
  <c r="H142" i="46" s="1"/>
  <c r="E143" i="46"/>
  <c r="F143" i="46" s="1"/>
  <c r="G143" i="46" s="1"/>
  <c r="D147" i="22"/>
  <c r="B147" i="22" s="1"/>
  <c r="G146" i="31"/>
  <c r="D147" i="31"/>
  <c r="E147" i="20"/>
  <c r="F147" i="20" s="1"/>
  <c r="D148" i="20" s="1"/>
  <c r="B148" i="20" s="1"/>
  <c r="J140" i="59"/>
  <c r="G145" i="44"/>
  <c r="H145" i="44" s="1"/>
  <c r="J139" i="66"/>
  <c r="J141" i="53"/>
  <c r="J144" i="18"/>
  <c r="E147" i="24"/>
  <c r="F147" i="24" s="1"/>
  <c r="G147" i="24" s="1"/>
  <c r="D146" i="18"/>
  <c r="G145" i="18"/>
  <c r="E146" i="44"/>
  <c r="F146" i="44" s="1"/>
  <c r="G146" i="44" s="1"/>
  <c r="J140" i="61"/>
  <c r="J144" i="3"/>
  <c r="J141" i="54"/>
  <c r="J146" i="69"/>
  <c r="J140" i="60"/>
  <c r="J141" i="46"/>
  <c r="J148" i="30"/>
  <c r="E147" i="17"/>
  <c r="F147" i="17" s="1"/>
  <c r="G147" i="17" s="1"/>
  <c r="G138" i="83"/>
  <c r="D139" i="83"/>
  <c r="E139" i="83"/>
  <c r="J143" i="43"/>
  <c r="J141" i="72"/>
  <c r="B136" i="97"/>
  <c r="F136" i="97"/>
  <c r="J147" i="27"/>
  <c r="D138" i="89"/>
  <c r="G137" i="89"/>
  <c r="E138" i="89"/>
  <c r="D142" i="63"/>
  <c r="B142" i="63" s="1"/>
  <c r="G141" i="63"/>
  <c r="E142" i="63"/>
  <c r="G137" i="87"/>
  <c r="D138" i="87"/>
  <c r="E138" i="87"/>
  <c r="D139" i="86"/>
  <c r="E139" i="86" s="1"/>
  <c r="G138" i="86"/>
  <c r="B141" i="62"/>
  <c r="F141" i="62"/>
  <c r="J145" i="22"/>
  <c r="H141" i="58"/>
  <c r="I141" i="58"/>
  <c r="H143" i="41"/>
  <c r="I143" i="41"/>
  <c r="G146" i="71"/>
  <c r="D147" i="71"/>
  <c r="E147" i="71"/>
  <c r="I145" i="42"/>
  <c r="H145" i="42"/>
  <c r="J138" i="79"/>
  <c r="G141" i="61"/>
  <c r="D142" i="61"/>
  <c r="E142" i="61"/>
  <c r="J141" i="56"/>
  <c r="I146" i="17"/>
  <c r="H146" i="17"/>
  <c r="D142" i="64"/>
  <c r="B142" i="64" s="1"/>
  <c r="G141" i="64"/>
  <c r="G140" i="67"/>
  <c r="D141" i="67"/>
  <c r="E141" i="67"/>
  <c r="J138" i="75"/>
  <c r="D139" i="85"/>
  <c r="G138" i="85"/>
  <c r="E139" i="85"/>
  <c r="D142" i="60"/>
  <c r="B142" i="60" s="1"/>
  <c r="G141" i="60"/>
  <c r="E142" i="60"/>
  <c r="B138" i="94"/>
  <c r="F138" i="94"/>
  <c r="F137" i="93"/>
  <c r="D143" i="57"/>
  <c r="B143" i="57" s="1"/>
  <c r="G142" i="57"/>
  <c r="G137" i="90"/>
  <c r="D138" i="90"/>
  <c r="E138" i="90"/>
  <c r="D138" i="92"/>
  <c r="G137" i="92"/>
  <c r="E138" i="92"/>
  <c r="D137" i="95"/>
  <c r="G136" i="95"/>
  <c r="E137" i="95"/>
  <c r="D145" i="43"/>
  <c r="B145" i="43" s="1"/>
  <c r="G144" i="43"/>
  <c r="B142" i="58"/>
  <c r="F142" i="58"/>
  <c r="I145" i="3"/>
  <c r="H145" i="3"/>
  <c r="G138" i="80"/>
  <c r="D139" i="80"/>
  <c r="E139" i="80"/>
  <c r="J139" i="65"/>
  <c r="D142" i="59"/>
  <c r="B142" i="59" s="1"/>
  <c r="G141" i="59"/>
  <c r="E142" i="59"/>
  <c r="H137" i="94"/>
  <c r="I137" i="94"/>
  <c r="D146" i="39"/>
  <c r="B146" i="39" s="1"/>
  <c r="G145" i="39"/>
  <c r="J138" i="78"/>
  <c r="G138" i="81"/>
  <c r="D139" i="81"/>
  <c r="E139" i="81"/>
  <c r="J141" i="55"/>
  <c r="D138" i="88"/>
  <c r="G137" i="88"/>
  <c r="E138" i="88"/>
  <c r="J146" i="70"/>
  <c r="J148" i="28"/>
  <c r="D143" i="53"/>
  <c r="B143" i="53" s="1"/>
  <c r="G142" i="53"/>
  <c r="D140" i="75"/>
  <c r="G139" i="75"/>
  <c r="E140" i="75"/>
  <c r="J140" i="63"/>
  <c r="G142" i="54"/>
  <c r="D143" i="54"/>
  <c r="B143" i="54" s="1"/>
  <c r="J139" i="68"/>
  <c r="J140" i="64"/>
  <c r="E146" i="34"/>
  <c r="F146" i="34" s="1"/>
  <c r="I136" i="93"/>
  <c r="H136" i="93"/>
  <c r="G138" i="82"/>
  <c r="D139" i="82"/>
  <c r="E139" i="82"/>
  <c r="D140" i="78"/>
  <c r="G139" i="78"/>
  <c r="E140" i="78"/>
  <c r="D143" i="56"/>
  <c r="B143" i="56" s="1"/>
  <c r="G142" i="56"/>
  <c r="I135" i="97"/>
  <c r="H135" i="97"/>
  <c r="D138" i="84"/>
  <c r="G137" i="84"/>
  <c r="E138" i="84"/>
  <c r="G147" i="70"/>
  <c r="D148" i="70"/>
  <c r="E148" i="70"/>
  <c r="D136" i="98"/>
  <c r="G135" i="98"/>
  <c r="E136" i="98"/>
  <c r="G135" i="99"/>
  <c r="D136" i="99"/>
  <c r="E136" i="99"/>
  <c r="D143" i="72"/>
  <c r="G142" i="72"/>
  <c r="E143" i="72"/>
  <c r="H138" i="76"/>
  <c r="I138" i="76"/>
  <c r="D141" i="68"/>
  <c r="G140" i="68"/>
  <c r="E141" i="68"/>
  <c r="F139" i="76"/>
  <c r="B139" i="76"/>
  <c r="H146" i="22"/>
  <c r="I146" i="22"/>
  <c r="H138" i="77"/>
  <c r="I138" i="77"/>
  <c r="E143" i="45"/>
  <c r="F143" i="45" s="1"/>
  <c r="D143" i="55"/>
  <c r="B143" i="55" s="1"/>
  <c r="G142" i="55"/>
  <c r="B138" i="96"/>
  <c r="F138" i="96"/>
  <c r="G144" i="74"/>
  <c r="D145" i="74"/>
  <c r="E145" i="74"/>
  <c r="G140" i="66"/>
  <c r="D141" i="66"/>
  <c r="E141" i="66"/>
  <c r="D141" i="65"/>
  <c r="B141" i="65" s="1"/>
  <c r="G140" i="65"/>
  <c r="E141" i="65"/>
  <c r="H145" i="34"/>
  <c r="I145" i="34"/>
  <c r="F139" i="77"/>
  <c r="B139" i="77"/>
  <c r="I137" i="96"/>
  <c r="H137" i="96"/>
  <c r="J143" i="73"/>
  <c r="D145" i="73"/>
  <c r="G144" i="73"/>
  <c r="E145" i="73"/>
  <c r="J145" i="71"/>
  <c r="J141" i="57"/>
  <c r="D148" i="69"/>
  <c r="G147" i="69"/>
  <c r="E148" i="69"/>
  <c r="J139" i="67"/>
  <c r="H147" i="32"/>
  <c r="I147" i="32"/>
  <c r="G149" i="28"/>
  <c r="J143" i="74"/>
  <c r="G139" i="79"/>
  <c r="D140" i="79"/>
  <c r="E140" i="79"/>
  <c r="D138" i="91"/>
  <c r="G137" i="91"/>
  <c r="E138" i="91"/>
  <c r="I146" i="24"/>
  <c r="H146" i="24"/>
  <c r="I140" i="62"/>
  <c r="H140" i="62"/>
  <c r="H142" i="45"/>
  <c r="I142" i="45"/>
  <c r="E144" i="41"/>
  <c r="F144" i="41" s="1"/>
  <c r="B134" i="102" l="1"/>
  <c r="F134" i="102"/>
  <c r="H133" i="102"/>
  <c r="I133" i="102"/>
  <c r="D141" i="101"/>
  <c r="G140" i="101"/>
  <c r="E141" i="101"/>
  <c r="E134" i="13"/>
  <c r="F134" i="13" s="1"/>
  <c r="B134" i="13"/>
  <c r="I133" i="13"/>
  <c r="H133" i="13"/>
  <c r="I146" i="20"/>
  <c r="G145" i="19"/>
  <c r="I145" i="19" s="1"/>
  <c r="E146" i="42"/>
  <c r="F146" i="42" s="1"/>
  <c r="G146" i="42" s="1"/>
  <c r="G148" i="29"/>
  <c r="D149" i="29"/>
  <c r="B149" i="29" s="1"/>
  <c r="I142" i="46"/>
  <c r="J142" i="46" s="1"/>
  <c r="E148" i="32"/>
  <c r="F148" i="32" s="1"/>
  <c r="G148" i="32" s="1"/>
  <c r="H148" i="32" s="1"/>
  <c r="I145" i="44"/>
  <c r="J145" i="44" s="1"/>
  <c r="D150" i="30"/>
  <c r="B150" i="30" s="1"/>
  <c r="E146" i="3"/>
  <c r="F146" i="3" s="1"/>
  <c r="D147" i="3" s="1"/>
  <c r="B147" i="3" s="1"/>
  <c r="G147" i="20"/>
  <c r="H147" i="20" s="1"/>
  <c r="G147" i="23"/>
  <c r="D148" i="23"/>
  <c r="B148" i="23" s="1"/>
  <c r="J146" i="23"/>
  <c r="D147" i="21"/>
  <c r="B147" i="21" s="1"/>
  <c r="E147" i="22"/>
  <c r="F147" i="22" s="1"/>
  <c r="G147" i="22" s="1"/>
  <c r="I145" i="21"/>
  <c r="H145" i="21"/>
  <c r="D149" i="27"/>
  <c r="B149" i="27" s="1"/>
  <c r="D148" i="24"/>
  <c r="B148" i="24" s="1"/>
  <c r="D144" i="46"/>
  <c r="B144" i="46" s="1"/>
  <c r="E148" i="20"/>
  <c r="F148" i="20" s="1"/>
  <c r="G148" i="20" s="1"/>
  <c r="D147" i="44"/>
  <c r="B147" i="44" s="1"/>
  <c r="E146" i="19"/>
  <c r="F146" i="19" s="1"/>
  <c r="G146" i="19" s="1"/>
  <c r="B147" i="31"/>
  <c r="E147" i="31"/>
  <c r="F147" i="31" s="1"/>
  <c r="I146" i="31"/>
  <c r="H146" i="31"/>
  <c r="F141" i="65"/>
  <c r="G141" i="65" s="1"/>
  <c r="E143" i="53"/>
  <c r="F143" i="53" s="1"/>
  <c r="G143" i="53" s="1"/>
  <c r="E145" i="43"/>
  <c r="F145" i="43" s="1"/>
  <c r="G145" i="43" s="1"/>
  <c r="E142" i="64"/>
  <c r="F142" i="64" s="1"/>
  <c r="G142" i="64" s="1"/>
  <c r="I145" i="18"/>
  <c r="H145" i="18"/>
  <c r="E143" i="56"/>
  <c r="F143" i="56" s="1"/>
  <c r="G143" i="56" s="1"/>
  <c r="B146" i="18"/>
  <c r="E146" i="18"/>
  <c r="F146" i="18" s="1"/>
  <c r="D148" i="17"/>
  <c r="B148" i="17" s="1"/>
  <c r="F142" i="59"/>
  <c r="G142" i="59" s="1"/>
  <c r="J142" i="45"/>
  <c r="J138" i="77"/>
  <c r="J145" i="3"/>
  <c r="J146" i="17"/>
  <c r="J140" i="62"/>
  <c r="J147" i="32"/>
  <c r="J143" i="41"/>
  <c r="F140" i="79"/>
  <c r="B140" i="79"/>
  <c r="B145" i="74"/>
  <c r="F145" i="74"/>
  <c r="I142" i="57"/>
  <c r="H142" i="57"/>
  <c r="H144" i="74"/>
  <c r="I144" i="74"/>
  <c r="H142" i="53"/>
  <c r="I142" i="53"/>
  <c r="J146" i="20"/>
  <c r="B148" i="69"/>
  <c r="F148" i="69"/>
  <c r="H144" i="73"/>
  <c r="I144" i="73"/>
  <c r="G143" i="45"/>
  <c r="D144" i="45"/>
  <c r="B144" i="45" s="1"/>
  <c r="J146" i="22"/>
  <c r="I147" i="70"/>
  <c r="H147" i="70"/>
  <c r="F139" i="82"/>
  <c r="B139" i="82"/>
  <c r="E146" i="39"/>
  <c r="F146" i="39" s="1"/>
  <c r="G142" i="58"/>
  <c r="D143" i="58"/>
  <c r="E143" i="58"/>
  <c r="E143" i="57"/>
  <c r="F143" i="57" s="1"/>
  <c r="I140" i="67"/>
  <c r="H140" i="67"/>
  <c r="I146" i="71"/>
  <c r="H146" i="71"/>
  <c r="F142" i="63"/>
  <c r="G136" i="97"/>
  <c r="D137" i="97"/>
  <c r="E137" i="97"/>
  <c r="I138" i="82"/>
  <c r="H138" i="82"/>
  <c r="I147" i="17"/>
  <c r="H147" i="17"/>
  <c r="H137" i="84"/>
  <c r="I137" i="84"/>
  <c r="B138" i="88"/>
  <c r="F138" i="88"/>
  <c r="F139" i="80"/>
  <c r="B139" i="80"/>
  <c r="J146" i="24"/>
  <c r="H140" i="65"/>
  <c r="I140" i="65"/>
  <c r="G138" i="96"/>
  <c r="D139" i="96"/>
  <c r="E139" i="96"/>
  <c r="G139" i="76"/>
  <c r="D140" i="76"/>
  <c r="E140" i="76"/>
  <c r="J138" i="76"/>
  <c r="F138" i="84"/>
  <c r="B138" i="84"/>
  <c r="I138" i="80"/>
  <c r="H138" i="80"/>
  <c r="I144" i="43"/>
  <c r="H144" i="43"/>
  <c r="G137" i="93"/>
  <c r="D138" i="93"/>
  <c r="E138" i="93"/>
  <c r="H138" i="85"/>
  <c r="I138" i="85"/>
  <c r="I148" i="27"/>
  <c r="H148" i="27"/>
  <c r="I146" i="21"/>
  <c r="H146" i="21"/>
  <c r="J141" i="58"/>
  <c r="I138" i="86"/>
  <c r="H138" i="86"/>
  <c r="B139" i="83"/>
  <c r="F139" i="83"/>
  <c r="I146" i="44"/>
  <c r="H146" i="44"/>
  <c r="B136" i="99"/>
  <c r="F136" i="99"/>
  <c r="I142" i="54"/>
  <c r="H142" i="54"/>
  <c r="H145" i="39"/>
  <c r="I145" i="39"/>
  <c r="I139" i="79"/>
  <c r="H139" i="79"/>
  <c r="H147" i="24"/>
  <c r="I147" i="24"/>
  <c r="I142" i="56"/>
  <c r="H142" i="56"/>
  <c r="B138" i="92"/>
  <c r="F138" i="92"/>
  <c r="H135" i="98"/>
  <c r="I135" i="98"/>
  <c r="D147" i="34"/>
  <c r="B147" i="34" s="1"/>
  <c r="G146" i="34"/>
  <c r="G138" i="94"/>
  <c r="D139" i="94"/>
  <c r="E139" i="94"/>
  <c r="F139" i="85"/>
  <c r="B139" i="85"/>
  <c r="B139" i="86"/>
  <c r="F139" i="86"/>
  <c r="I137" i="89"/>
  <c r="H137" i="89"/>
  <c r="I138" i="83"/>
  <c r="H138" i="83"/>
  <c r="I149" i="30"/>
  <c r="H149" i="30"/>
  <c r="G139" i="77"/>
  <c r="D140" i="77"/>
  <c r="E140" i="77"/>
  <c r="D145" i="41"/>
  <c r="B145" i="41" s="1"/>
  <c r="G144" i="41"/>
  <c r="E150" i="28"/>
  <c r="F150" i="28" s="1"/>
  <c r="J145" i="34"/>
  <c r="E143" i="55"/>
  <c r="F143" i="55" s="1"/>
  <c r="B136" i="98"/>
  <c r="F136" i="98"/>
  <c r="H139" i="78"/>
  <c r="I139" i="78"/>
  <c r="H139" i="75"/>
  <c r="I139" i="75"/>
  <c r="F139" i="81"/>
  <c r="B139" i="81"/>
  <c r="H141" i="64"/>
  <c r="I141" i="64"/>
  <c r="B142" i="61"/>
  <c r="F142" i="61"/>
  <c r="J145" i="42"/>
  <c r="F138" i="89"/>
  <c r="B138" i="89"/>
  <c r="B140" i="78"/>
  <c r="F140" i="78"/>
  <c r="B140" i="75"/>
  <c r="F140" i="75"/>
  <c r="I138" i="81"/>
  <c r="H138" i="81"/>
  <c r="H141" i="59"/>
  <c r="I141" i="59"/>
  <c r="H136" i="95"/>
  <c r="I136" i="95"/>
  <c r="B138" i="90"/>
  <c r="F138" i="90"/>
  <c r="F142" i="60"/>
  <c r="H141" i="61"/>
  <c r="I141" i="61"/>
  <c r="D142" i="62"/>
  <c r="G141" i="62"/>
  <c r="E142" i="62"/>
  <c r="F138" i="87"/>
  <c r="B138" i="87"/>
  <c r="B145" i="73"/>
  <c r="F145" i="73"/>
  <c r="I137" i="88"/>
  <c r="H137" i="88"/>
  <c r="I137" i="92"/>
  <c r="H137" i="92"/>
  <c r="I141" i="63"/>
  <c r="H141" i="63"/>
  <c r="H135" i="99"/>
  <c r="I135" i="99"/>
  <c r="H137" i="91"/>
  <c r="I137" i="91"/>
  <c r="B141" i="66"/>
  <c r="F141" i="66"/>
  <c r="I142" i="55"/>
  <c r="H142" i="55"/>
  <c r="I140" i="68"/>
  <c r="H140" i="68"/>
  <c r="I142" i="72"/>
  <c r="H142" i="72"/>
  <c r="B138" i="91"/>
  <c r="F138" i="91"/>
  <c r="H149" i="28"/>
  <c r="I149" i="28"/>
  <c r="I147" i="69"/>
  <c r="H147" i="69"/>
  <c r="H140" i="66"/>
  <c r="I140" i="66"/>
  <c r="B141" i="68"/>
  <c r="F141" i="68"/>
  <c r="B143" i="72"/>
  <c r="F143" i="72"/>
  <c r="B148" i="70"/>
  <c r="F148" i="70"/>
  <c r="E143" i="54"/>
  <c r="F143" i="54" s="1"/>
  <c r="F137" i="95"/>
  <c r="B137" i="95"/>
  <c r="H137" i="90"/>
  <c r="I137" i="90"/>
  <c r="H141" i="60"/>
  <c r="I141" i="60"/>
  <c r="B141" i="67"/>
  <c r="F141" i="67"/>
  <c r="B147" i="71"/>
  <c r="F147" i="71"/>
  <c r="I137" i="87"/>
  <c r="H137" i="87"/>
  <c r="I143" i="46"/>
  <c r="H143" i="46"/>
  <c r="I147" i="20" l="1"/>
  <c r="G134" i="13"/>
  <c r="D135" i="13"/>
  <c r="H140" i="101"/>
  <c r="I140" i="101"/>
  <c r="B141" i="101"/>
  <c r="F141" i="101"/>
  <c r="D147" i="42"/>
  <c r="B147" i="42" s="1"/>
  <c r="D135" i="102"/>
  <c r="G134" i="102"/>
  <c r="E135" i="102"/>
  <c r="D149" i="20"/>
  <c r="B149" i="20" s="1"/>
  <c r="H145" i="19"/>
  <c r="J145" i="19" s="1"/>
  <c r="I148" i="32"/>
  <c r="J148" i="32" s="1"/>
  <c r="D149" i="32"/>
  <c r="B149" i="32" s="1"/>
  <c r="E150" i="30"/>
  <c r="F150" i="30" s="1"/>
  <c r="D151" i="30" s="1"/>
  <c r="B151" i="30" s="1"/>
  <c r="E149" i="29"/>
  <c r="F149" i="29" s="1"/>
  <c r="D150" i="29" s="1"/>
  <c r="B150" i="29" s="1"/>
  <c r="D148" i="22"/>
  <c r="B148" i="22" s="1"/>
  <c r="G146" i="3"/>
  <c r="H146" i="3" s="1"/>
  <c r="I148" i="29"/>
  <c r="H148" i="29"/>
  <c r="E149" i="27"/>
  <c r="F149" i="27" s="1"/>
  <c r="D150" i="27" s="1"/>
  <c r="B150" i="27" s="1"/>
  <c r="E147" i="3"/>
  <c r="F147" i="3" s="1"/>
  <c r="G147" i="3" s="1"/>
  <c r="I147" i="3" s="1"/>
  <c r="E148" i="23"/>
  <c r="F148" i="23" s="1"/>
  <c r="D149" i="23" s="1"/>
  <c r="B149" i="23" s="1"/>
  <c r="H147" i="23"/>
  <c r="I147" i="23"/>
  <c r="D147" i="19"/>
  <c r="B147" i="19" s="1"/>
  <c r="D146" i="43"/>
  <c r="B146" i="43" s="1"/>
  <c r="E147" i="21"/>
  <c r="F147" i="21" s="1"/>
  <c r="D148" i="21" s="1"/>
  <c r="B148" i="21" s="1"/>
  <c r="E148" i="24"/>
  <c r="F148" i="24" s="1"/>
  <c r="D149" i="24" s="1"/>
  <c r="B149" i="24" s="1"/>
  <c r="J145" i="21"/>
  <c r="D144" i="53"/>
  <c r="B144" i="53" s="1"/>
  <c r="D142" i="65"/>
  <c r="B142" i="65" s="1"/>
  <c r="E148" i="17"/>
  <c r="F148" i="17" s="1"/>
  <c r="D149" i="17" s="1"/>
  <c r="B149" i="17" s="1"/>
  <c r="E147" i="44"/>
  <c r="F147" i="44" s="1"/>
  <c r="D148" i="44" s="1"/>
  <c r="B148" i="44" s="1"/>
  <c r="E144" i="46"/>
  <c r="F144" i="46" s="1"/>
  <c r="D145" i="46" s="1"/>
  <c r="B145" i="46" s="1"/>
  <c r="E145" i="41"/>
  <c r="F145" i="41" s="1"/>
  <c r="G145" i="41" s="1"/>
  <c r="J146" i="71"/>
  <c r="D144" i="56"/>
  <c r="B144" i="56" s="1"/>
  <c r="J142" i="56"/>
  <c r="J141" i="63"/>
  <c r="J149" i="28"/>
  <c r="J142" i="55"/>
  <c r="J146" i="31"/>
  <c r="G147" i="31"/>
  <c r="D148" i="31"/>
  <c r="B148" i="31" s="1"/>
  <c r="D143" i="64"/>
  <c r="B143" i="64" s="1"/>
  <c r="H146" i="19"/>
  <c r="I146" i="19"/>
  <c r="J139" i="78"/>
  <c r="J143" i="46"/>
  <c r="J141" i="64"/>
  <c r="J145" i="39"/>
  <c r="G146" i="18"/>
  <c r="D147" i="18"/>
  <c r="B147" i="18" s="1"/>
  <c r="D143" i="59"/>
  <c r="B143" i="59" s="1"/>
  <c r="J145" i="18"/>
  <c r="J139" i="75"/>
  <c r="E147" i="34"/>
  <c r="F147" i="34" s="1"/>
  <c r="D148" i="34" s="1"/>
  <c r="B148" i="34" s="1"/>
  <c r="J141" i="60"/>
  <c r="J144" i="74"/>
  <c r="J147" i="70"/>
  <c r="J146" i="44"/>
  <c r="E147" i="42"/>
  <c r="F147" i="42" s="1"/>
  <c r="J141" i="61"/>
  <c r="J141" i="59"/>
  <c r="G143" i="55"/>
  <c r="D144" i="55"/>
  <c r="B144" i="55" s="1"/>
  <c r="I139" i="77"/>
  <c r="H139" i="77"/>
  <c r="I138" i="94"/>
  <c r="H138" i="94"/>
  <c r="J147" i="24"/>
  <c r="D137" i="99"/>
  <c r="G136" i="99"/>
  <c r="E137" i="99"/>
  <c r="D147" i="39"/>
  <c r="B147" i="39" s="1"/>
  <c r="G146" i="39"/>
  <c r="J142" i="53"/>
  <c r="D148" i="71"/>
  <c r="B148" i="71" s="1"/>
  <c r="G147" i="71"/>
  <c r="E148" i="71"/>
  <c r="D144" i="72"/>
  <c r="B144" i="72" s="1"/>
  <c r="G143" i="72"/>
  <c r="E144" i="72"/>
  <c r="G139" i="81"/>
  <c r="D140" i="81"/>
  <c r="E140" i="81"/>
  <c r="G138" i="92"/>
  <c r="D139" i="92"/>
  <c r="E139" i="92"/>
  <c r="I143" i="45"/>
  <c r="H143" i="45"/>
  <c r="G141" i="68"/>
  <c r="D142" i="68"/>
  <c r="E142" i="68"/>
  <c r="G150" i="28"/>
  <c r="D151" i="28"/>
  <c r="B151" i="28" s="1"/>
  <c r="H138" i="96"/>
  <c r="I138" i="96"/>
  <c r="I143" i="53"/>
  <c r="H143" i="53"/>
  <c r="D139" i="90"/>
  <c r="G138" i="90"/>
  <c r="E139" i="90"/>
  <c r="H146" i="34"/>
  <c r="I146" i="34"/>
  <c r="J139" i="79"/>
  <c r="B138" i="93"/>
  <c r="F138" i="93"/>
  <c r="D139" i="84"/>
  <c r="G138" i="84"/>
  <c r="E139" i="84"/>
  <c r="J140" i="65"/>
  <c r="G138" i="88"/>
  <c r="D139" i="88"/>
  <c r="E139" i="88"/>
  <c r="J140" i="67"/>
  <c r="J144" i="73"/>
  <c r="D143" i="60"/>
  <c r="B143" i="60" s="1"/>
  <c r="G142" i="60"/>
  <c r="I142" i="64"/>
  <c r="H142" i="64"/>
  <c r="D144" i="54"/>
  <c r="B144" i="54" s="1"/>
  <c r="G143" i="54"/>
  <c r="D139" i="87"/>
  <c r="G138" i="87"/>
  <c r="E139" i="87"/>
  <c r="G140" i="75"/>
  <c r="D141" i="75"/>
  <c r="E141" i="75"/>
  <c r="I144" i="41"/>
  <c r="H144" i="41"/>
  <c r="I148" i="20"/>
  <c r="H148" i="20"/>
  <c r="H137" i="93"/>
  <c r="I137" i="93"/>
  <c r="F137" i="97"/>
  <c r="B137" i="97"/>
  <c r="D144" i="57"/>
  <c r="B144" i="57" s="1"/>
  <c r="G143" i="57"/>
  <c r="D146" i="74"/>
  <c r="B146" i="74" s="1"/>
  <c r="G145" i="74"/>
  <c r="D138" i="95"/>
  <c r="G137" i="95"/>
  <c r="E138" i="95"/>
  <c r="J140" i="68"/>
  <c r="G142" i="61"/>
  <c r="D143" i="61"/>
  <c r="B143" i="61" s="1"/>
  <c r="D139" i="91"/>
  <c r="G138" i="91"/>
  <c r="E139" i="91"/>
  <c r="D142" i="66"/>
  <c r="G141" i="66"/>
  <c r="E142" i="66"/>
  <c r="H147" i="22"/>
  <c r="I147" i="22"/>
  <c r="J140" i="66"/>
  <c r="I143" i="56"/>
  <c r="H143" i="56"/>
  <c r="D140" i="85"/>
  <c r="G139" i="85"/>
  <c r="E140" i="85"/>
  <c r="H145" i="43"/>
  <c r="I145" i="43"/>
  <c r="J146" i="21"/>
  <c r="J147" i="17"/>
  <c r="I136" i="97"/>
  <c r="H136" i="97"/>
  <c r="D149" i="69"/>
  <c r="B149" i="69" s="1"/>
  <c r="G148" i="69"/>
  <c r="E149" i="69"/>
  <c r="H141" i="65"/>
  <c r="I141" i="65"/>
  <c r="J147" i="69"/>
  <c r="I146" i="42"/>
  <c r="H146" i="42"/>
  <c r="G141" i="67"/>
  <c r="D142" i="67"/>
  <c r="E142" i="67"/>
  <c r="D149" i="70"/>
  <c r="G148" i="70"/>
  <c r="E149" i="70"/>
  <c r="D146" i="73"/>
  <c r="G145" i="73"/>
  <c r="E146" i="73"/>
  <c r="H141" i="62"/>
  <c r="I141" i="62"/>
  <c r="G140" i="78"/>
  <c r="D141" i="78"/>
  <c r="E141" i="78"/>
  <c r="G136" i="98"/>
  <c r="D137" i="98"/>
  <c r="E137" i="98"/>
  <c r="B140" i="76"/>
  <c r="F140" i="76"/>
  <c r="D143" i="63"/>
  <c r="B143" i="63" s="1"/>
  <c r="G142" i="63"/>
  <c r="B143" i="58"/>
  <c r="F143" i="58"/>
  <c r="B139" i="96"/>
  <c r="F139" i="96"/>
  <c r="D140" i="80"/>
  <c r="G139" i="80"/>
  <c r="E140" i="80"/>
  <c r="G139" i="82"/>
  <c r="D140" i="82"/>
  <c r="E140" i="82"/>
  <c r="J142" i="72"/>
  <c r="J147" i="20"/>
  <c r="B142" i="62"/>
  <c r="F142" i="62"/>
  <c r="D139" i="89"/>
  <c r="G138" i="89"/>
  <c r="E139" i="89"/>
  <c r="I142" i="59"/>
  <c r="H142" i="59"/>
  <c r="B140" i="77"/>
  <c r="F140" i="77"/>
  <c r="J149" i="30"/>
  <c r="D140" i="86"/>
  <c r="E140" i="86" s="1"/>
  <c r="G139" i="86"/>
  <c r="B139" i="94"/>
  <c r="F139" i="94"/>
  <c r="J142" i="54"/>
  <c r="D140" i="83"/>
  <c r="G139" i="83"/>
  <c r="E140" i="83"/>
  <c r="J148" i="27"/>
  <c r="J144" i="43"/>
  <c r="H139" i="76"/>
  <c r="I139" i="76"/>
  <c r="H142" i="58"/>
  <c r="I142" i="58"/>
  <c r="E144" i="45"/>
  <c r="F144" i="45" s="1"/>
  <c r="J142" i="57"/>
  <c r="G140" i="79"/>
  <c r="D141" i="79"/>
  <c r="E141" i="79"/>
  <c r="F135" i="102" l="1"/>
  <c r="B135" i="102"/>
  <c r="D142" i="101"/>
  <c r="G141" i="101"/>
  <c r="E142" i="101"/>
  <c r="E135" i="13"/>
  <c r="F135" i="13" s="1"/>
  <c r="B135" i="13"/>
  <c r="I134" i="102"/>
  <c r="H134" i="102"/>
  <c r="H134" i="13"/>
  <c r="I134" i="13"/>
  <c r="G150" i="30"/>
  <c r="I150" i="30" s="1"/>
  <c r="E149" i="32"/>
  <c r="F149" i="32" s="1"/>
  <c r="D150" i="32" s="1"/>
  <c r="B150" i="32" s="1"/>
  <c r="E149" i="20"/>
  <c r="F149" i="20" s="1"/>
  <c r="G149" i="20" s="1"/>
  <c r="H149" i="20" s="1"/>
  <c r="E148" i="22"/>
  <c r="F148" i="22" s="1"/>
  <c r="D149" i="22" s="1"/>
  <c r="B149" i="22" s="1"/>
  <c r="G149" i="29"/>
  <c r="H149" i="29" s="1"/>
  <c r="E150" i="29"/>
  <c r="F150" i="29" s="1"/>
  <c r="G150" i="29" s="1"/>
  <c r="G148" i="24"/>
  <c r="H148" i="24" s="1"/>
  <c r="G149" i="27"/>
  <c r="I149" i="27" s="1"/>
  <c r="E150" i="27"/>
  <c r="F150" i="27" s="1"/>
  <c r="D151" i="27" s="1"/>
  <c r="B151" i="27" s="1"/>
  <c r="I146" i="3"/>
  <c r="J146" i="3" s="1"/>
  <c r="D148" i="3"/>
  <c r="B148" i="3" s="1"/>
  <c r="J148" i="29"/>
  <c r="H147" i="3"/>
  <c r="J147" i="3" s="1"/>
  <c r="E144" i="53"/>
  <c r="F144" i="53" s="1"/>
  <c r="G144" i="53" s="1"/>
  <c r="I144" i="53" s="1"/>
  <c r="G148" i="23"/>
  <c r="H148" i="23" s="1"/>
  <c r="E147" i="19"/>
  <c r="F147" i="19" s="1"/>
  <c r="D148" i="19" s="1"/>
  <c r="B148" i="19" s="1"/>
  <c r="G147" i="44"/>
  <c r="H147" i="44" s="1"/>
  <c r="E145" i="46"/>
  <c r="F145" i="46" s="1"/>
  <c r="D146" i="46" s="1"/>
  <c r="B146" i="46" s="1"/>
  <c r="G147" i="21"/>
  <c r="H147" i="21" s="1"/>
  <c r="E148" i="21"/>
  <c r="F148" i="21" s="1"/>
  <c r="D149" i="21" s="1"/>
  <c r="B149" i="21" s="1"/>
  <c r="J147" i="23"/>
  <c r="E149" i="23"/>
  <c r="F149" i="23" s="1"/>
  <c r="E146" i="43"/>
  <c r="F146" i="43" s="1"/>
  <c r="G146" i="43" s="1"/>
  <c r="I146" i="43" s="1"/>
  <c r="G144" i="46"/>
  <c r="H144" i="46" s="1"/>
  <c r="E142" i="65"/>
  <c r="F142" i="65" s="1"/>
  <c r="G142" i="65" s="1"/>
  <c r="D146" i="41"/>
  <c r="B146" i="41" s="1"/>
  <c r="E148" i="31"/>
  <c r="F148" i="31" s="1"/>
  <c r="D149" i="31" s="1"/>
  <c r="B149" i="31" s="1"/>
  <c r="G148" i="17"/>
  <c r="I148" i="17" s="1"/>
  <c r="E143" i="59"/>
  <c r="F143" i="59" s="1"/>
  <c r="D144" i="59" s="1"/>
  <c r="B144" i="59" s="1"/>
  <c r="E144" i="55"/>
  <c r="F144" i="55" s="1"/>
  <c r="D145" i="55" s="1"/>
  <c r="B145" i="55" s="1"/>
  <c r="G147" i="34"/>
  <c r="H147" i="34" s="1"/>
  <c r="E144" i="56"/>
  <c r="F144" i="56" s="1"/>
  <c r="E143" i="61"/>
  <c r="F143" i="61" s="1"/>
  <c r="D144" i="61" s="1"/>
  <c r="B144" i="61" s="1"/>
  <c r="E143" i="64"/>
  <c r="F143" i="64" s="1"/>
  <c r="D144" i="64" s="1"/>
  <c r="B144" i="64" s="1"/>
  <c r="J146" i="19"/>
  <c r="H147" i="31"/>
  <c r="I147" i="31"/>
  <c r="E151" i="28"/>
  <c r="F151" i="28" s="1"/>
  <c r="G151" i="28" s="1"/>
  <c r="E147" i="39"/>
  <c r="F147" i="39" s="1"/>
  <c r="G147" i="39" s="1"/>
  <c r="E147" i="18"/>
  <c r="F147" i="18" s="1"/>
  <c r="D148" i="18" s="1"/>
  <c r="B148" i="18" s="1"/>
  <c r="J139" i="76"/>
  <c r="J146" i="34"/>
  <c r="I146" i="18"/>
  <c r="H146" i="18"/>
  <c r="J141" i="62"/>
  <c r="E149" i="24"/>
  <c r="F149" i="24" s="1"/>
  <c r="G149" i="24" s="1"/>
  <c r="F144" i="72"/>
  <c r="G144" i="72" s="1"/>
  <c r="J142" i="58"/>
  <c r="J142" i="59"/>
  <c r="E151" i="30"/>
  <c r="F151" i="30" s="1"/>
  <c r="J142" i="64"/>
  <c r="J139" i="77"/>
  <c r="B141" i="79"/>
  <c r="F141" i="79"/>
  <c r="B142" i="67"/>
  <c r="F142" i="67"/>
  <c r="D140" i="94"/>
  <c r="G139" i="94"/>
  <c r="E140" i="94"/>
  <c r="D141" i="76"/>
  <c r="G140" i="76"/>
  <c r="E141" i="76"/>
  <c r="B140" i="83"/>
  <c r="F140" i="83"/>
  <c r="I139" i="86"/>
  <c r="H139" i="86"/>
  <c r="H138" i="89"/>
  <c r="I138" i="89"/>
  <c r="I142" i="63"/>
  <c r="H142" i="63"/>
  <c r="B137" i="98"/>
  <c r="F137" i="98"/>
  <c r="H145" i="73"/>
  <c r="I145" i="73"/>
  <c r="J146" i="42"/>
  <c r="I148" i="69"/>
  <c r="H148" i="69"/>
  <c r="F140" i="85"/>
  <c r="B140" i="85"/>
  <c r="E149" i="17"/>
  <c r="F149" i="17" s="1"/>
  <c r="E146" i="74"/>
  <c r="F146" i="74" s="1"/>
  <c r="I138" i="84"/>
  <c r="H138" i="84"/>
  <c r="B142" i="68"/>
  <c r="F142" i="68"/>
  <c r="F139" i="92"/>
  <c r="B139" i="92"/>
  <c r="F148" i="71"/>
  <c r="I136" i="99"/>
  <c r="H136" i="99"/>
  <c r="I138" i="91"/>
  <c r="H138" i="91"/>
  <c r="H145" i="74"/>
  <c r="I145" i="74"/>
  <c r="H138" i="92"/>
  <c r="I138" i="92"/>
  <c r="H147" i="71"/>
  <c r="I147" i="71"/>
  <c r="F137" i="99"/>
  <c r="B137" i="99"/>
  <c r="H140" i="79"/>
  <c r="I140" i="79"/>
  <c r="B139" i="91"/>
  <c r="F139" i="91"/>
  <c r="G137" i="97"/>
  <c r="D138" i="97"/>
  <c r="E138" i="97"/>
  <c r="J144" i="41"/>
  <c r="B139" i="87"/>
  <c r="F139" i="87"/>
  <c r="G138" i="93"/>
  <c r="D139" i="93"/>
  <c r="E139" i="93"/>
  <c r="D141" i="77"/>
  <c r="G140" i="77"/>
  <c r="E141" i="77"/>
  <c r="B140" i="82"/>
  <c r="F140" i="82"/>
  <c r="D140" i="96"/>
  <c r="G139" i="96"/>
  <c r="E140" i="96"/>
  <c r="B141" i="78"/>
  <c r="F141" i="78"/>
  <c r="H148" i="70"/>
  <c r="I148" i="70"/>
  <c r="J141" i="65"/>
  <c r="H150" i="30"/>
  <c r="J143" i="56"/>
  <c r="J147" i="22"/>
  <c r="E148" i="34"/>
  <c r="F148" i="34" s="1"/>
  <c r="H142" i="61"/>
  <c r="I142" i="61"/>
  <c r="J143" i="53"/>
  <c r="I150" i="28"/>
  <c r="H150" i="28"/>
  <c r="J143" i="45"/>
  <c r="B140" i="81"/>
  <c r="F140" i="81"/>
  <c r="H143" i="55"/>
  <c r="I143" i="55"/>
  <c r="B139" i="84"/>
  <c r="F139" i="84"/>
  <c r="I145" i="41"/>
  <c r="H145" i="41"/>
  <c r="H141" i="68"/>
  <c r="I141" i="68"/>
  <c r="D143" i="62"/>
  <c r="B143" i="62" s="1"/>
  <c r="G142" i="62"/>
  <c r="H141" i="67"/>
  <c r="I141" i="67"/>
  <c r="D145" i="45"/>
  <c r="B145" i="45" s="1"/>
  <c r="G144" i="45"/>
  <c r="H139" i="82"/>
  <c r="I139" i="82"/>
  <c r="H140" i="78"/>
  <c r="I140" i="78"/>
  <c r="B149" i="70"/>
  <c r="F149" i="70"/>
  <c r="J145" i="43"/>
  <c r="F139" i="88"/>
  <c r="B139" i="88"/>
  <c r="I139" i="81"/>
  <c r="H139" i="81"/>
  <c r="I138" i="88"/>
  <c r="H138" i="88"/>
  <c r="I146" i="39"/>
  <c r="H146" i="39"/>
  <c r="F139" i="89"/>
  <c r="B139" i="89"/>
  <c r="B146" i="73"/>
  <c r="F146" i="73"/>
  <c r="G143" i="58"/>
  <c r="D144" i="58"/>
  <c r="B144" i="58" s="1"/>
  <c r="H139" i="80"/>
  <c r="I139" i="80"/>
  <c r="I141" i="66"/>
  <c r="H141" i="66"/>
  <c r="I137" i="95"/>
  <c r="H137" i="95"/>
  <c r="E144" i="57"/>
  <c r="F144" i="57" s="1"/>
  <c r="B141" i="75"/>
  <c r="F141" i="75"/>
  <c r="E144" i="54"/>
  <c r="F144" i="54" s="1"/>
  <c r="E143" i="60"/>
  <c r="F143" i="60" s="1"/>
  <c r="I149" i="20"/>
  <c r="H138" i="90"/>
  <c r="I138" i="90"/>
  <c r="H143" i="72"/>
  <c r="I143" i="72"/>
  <c r="B140" i="86"/>
  <c r="F140" i="86"/>
  <c r="I136" i="98"/>
  <c r="H136" i="98"/>
  <c r="I138" i="87"/>
  <c r="H138" i="87"/>
  <c r="I139" i="83"/>
  <c r="H139" i="83"/>
  <c r="E148" i="44"/>
  <c r="F148" i="44" s="1"/>
  <c r="B140" i="80"/>
  <c r="F140" i="80"/>
  <c r="E143" i="63"/>
  <c r="F143" i="63" s="1"/>
  <c r="F149" i="69"/>
  <c r="I139" i="85"/>
  <c r="H139" i="85"/>
  <c r="B142" i="66"/>
  <c r="F142" i="66"/>
  <c r="B138" i="95"/>
  <c r="F138" i="95"/>
  <c r="I143" i="57"/>
  <c r="H143" i="57"/>
  <c r="J148" i="20"/>
  <c r="H140" i="75"/>
  <c r="I140" i="75"/>
  <c r="H143" i="54"/>
  <c r="I143" i="54"/>
  <c r="H142" i="60"/>
  <c r="I142" i="60"/>
  <c r="B139" i="90"/>
  <c r="F139" i="90"/>
  <c r="G147" i="42"/>
  <c r="D148" i="42"/>
  <c r="B148" i="42" s="1"/>
  <c r="G135" i="13" l="1"/>
  <c r="D136" i="13"/>
  <c r="H141" i="101"/>
  <c r="I141" i="101"/>
  <c r="F142" i="101"/>
  <c r="B142" i="101"/>
  <c r="G149" i="32"/>
  <c r="I149" i="32" s="1"/>
  <c r="G135" i="102"/>
  <c r="D136" i="102"/>
  <c r="B136" i="102" s="1"/>
  <c r="E136" i="102"/>
  <c r="F136" i="102" s="1"/>
  <c r="I148" i="24"/>
  <c r="E149" i="22"/>
  <c r="F149" i="22" s="1"/>
  <c r="D150" i="22" s="1"/>
  <c r="B150" i="22" s="1"/>
  <c r="D150" i="20"/>
  <c r="B150" i="20" s="1"/>
  <c r="G148" i="22"/>
  <c r="I148" i="22" s="1"/>
  <c r="D143" i="65"/>
  <c r="B143" i="65" s="1"/>
  <c r="G150" i="27"/>
  <c r="H150" i="27" s="1"/>
  <c r="I149" i="29"/>
  <c r="J149" i="29" s="1"/>
  <c r="E146" i="46"/>
  <c r="F146" i="46" s="1"/>
  <c r="D147" i="46" s="1"/>
  <c r="B147" i="46" s="1"/>
  <c r="D151" i="29"/>
  <c r="E151" i="29" s="1"/>
  <c r="F151" i="29" s="1"/>
  <c r="H149" i="27"/>
  <c r="J149" i="27" s="1"/>
  <c r="E148" i="3"/>
  <c r="F148" i="3" s="1"/>
  <c r="G148" i="3" s="1"/>
  <c r="I148" i="3" s="1"/>
  <c r="I147" i="21"/>
  <c r="J147" i="21" s="1"/>
  <c r="D145" i="53"/>
  <c r="B145" i="53" s="1"/>
  <c r="H144" i="53"/>
  <c r="J144" i="53" s="1"/>
  <c r="I148" i="23"/>
  <c r="J148" i="23" s="1"/>
  <c r="I147" i="44"/>
  <c r="J147" i="44" s="1"/>
  <c r="G143" i="59"/>
  <c r="H143" i="59" s="1"/>
  <c r="E149" i="21"/>
  <c r="F149" i="21" s="1"/>
  <c r="D150" i="21" s="1"/>
  <c r="B150" i="21" s="1"/>
  <c r="G145" i="46"/>
  <c r="H145" i="46" s="1"/>
  <c r="G147" i="19"/>
  <c r="H147" i="19" s="1"/>
  <c r="H146" i="43"/>
  <c r="J146" i="43" s="1"/>
  <c r="D145" i="72"/>
  <c r="B145" i="72" s="1"/>
  <c r="G148" i="21"/>
  <c r="I148" i="21" s="1"/>
  <c r="I144" i="46"/>
  <c r="J144" i="46" s="1"/>
  <c r="D150" i="23"/>
  <c r="B150" i="23" s="1"/>
  <c r="G149" i="23"/>
  <c r="D147" i="43"/>
  <c r="E146" i="41"/>
  <c r="F146" i="41" s="1"/>
  <c r="G146" i="41" s="1"/>
  <c r="D148" i="39"/>
  <c r="B148" i="39" s="1"/>
  <c r="I147" i="34"/>
  <c r="J147" i="34" s="1"/>
  <c r="G148" i="31"/>
  <c r="I148" i="31" s="1"/>
  <c r="H148" i="17"/>
  <c r="J148" i="17" s="1"/>
  <c r="D152" i="28"/>
  <c r="B152" i="28" s="1"/>
  <c r="G143" i="61"/>
  <c r="H143" i="61" s="1"/>
  <c r="G144" i="55"/>
  <c r="H144" i="55" s="1"/>
  <c r="I150" i="29"/>
  <c r="H150" i="29"/>
  <c r="E144" i="61"/>
  <c r="F144" i="61" s="1"/>
  <c r="D145" i="61" s="1"/>
  <c r="B145" i="61" s="1"/>
  <c r="G144" i="56"/>
  <c r="D145" i="56"/>
  <c r="E144" i="64"/>
  <c r="F144" i="64" s="1"/>
  <c r="D145" i="64" s="1"/>
  <c r="B145" i="64" s="1"/>
  <c r="G143" i="64"/>
  <c r="D150" i="24"/>
  <c r="B150" i="24" s="1"/>
  <c r="G147" i="18"/>
  <c r="H147" i="18" s="1"/>
  <c r="E148" i="19"/>
  <c r="F148" i="19" s="1"/>
  <c r="D149" i="19" s="1"/>
  <c r="B149" i="19" s="1"/>
  <c r="E148" i="18"/>
  <c r="F148" i="18" s="1"/>
  <c r="G148" i="18" s="1"/>
  <c r="E149" i="31"/>
  <c r="F149" i="31" s="1"/>
  <c r="J147" i="31"/>
  <c r="J143" i="54"/>
  <c r="E151" i="27"/>
  <c r="F151" i="27" s="1"/>
  <c r="G151" i="27" s="1"/>
  <c r="J146" i="18"/>
  <c r="J140" i="79"/>
  <c r="J142" i="61"/>
  <c r="E145" i="45"/>
  <c r="F145" i="45" s="1"/>
  <c r="G145" i="45" s="1"/>
  <c r="E143" i="62"/>
  <c r="F143" i="62" s="1"/>
  <c r="G143" i="62" s="1"/>
  <c r="E148" i="42"/>
  <c r="F148" i="42" s="1"/>
  <c r="D149" i="42" s="1"/>
  <c r="B149" i="42" s="1"/>
  <c r="J143" i="72"/>
  <c r="J141" i="66"/>
  <c r="J140" i="78"/>
  <c r="D152" i="30"/>
  <c r="B152" i="30" s="1"/>
  <c r="E144" i="59"/>
  <c r="F144" i="59" s="1"/>
  <c r="G144" i="59" s="1"/>
  <c r="E150" i="32"/>
  <c r="F150" i="32" s="1"/>
  <c r="G151" i="30"/>
  <c r="H151" i="30" s="1"/>
  <c r="J149" i="20"/>
  <c r="J145" i="41"/>
  <c r="E144" i="58"/>
  <c r="F144" i="58" s="1"/>
  <c r="G144" i="58" s="1"/>
  <c r="D143" i="66"/>
  <c r="B143" i="66" s="1"/>
  <c r="G142" i="66"/>
  <c r="J142" i="60"/>
  <c r="J143" i="57"/>
  <c r="G148" i="44"/>
  <c r="D149" i="44"/>
  <c r="B149" i="44" s="1"/>
  <c r="G144" i="54"/>
  <c r="D145" i="54"/>
  <c r="B145" i="54" s="1"/>
  <c r="J141" i="67"/>
  <c r="J141" i="68"/>
  <c r="J143" i="55"/>
  <c r="J150" i="30"/>
  <c r="B141" i="77"/>
  <c r="F141" i="77"/>
  <c r="J147" i="71"/>
  <c r="D150" i="17"/>
  <c r="B150" i="17" s="1"/>
  <c r="G149" i="17"/>
  <c r="B141" i="76"/>
  <c r="F141" i="76"/>
  <c r="D138" i="98"/>
  <c r="G137" i="98"/>
  <c r="E138" i="98"/>
  <c r="D147" i="73"/>
  <c r="B147" i="73" s="1"/>
  <c r="G146" i="73"/>
  <c r="G140" i="81"/>
  <c r="D141" i="81"/>
  <c r="E141" i="81"/>
  <c r="H139" i="96"/>
  <c r="I139" i="96"/>
  <c r="G142" i="68"/>
  <c r="D143" i="68"/>
  <c r="B143" i="68" s="1"/>
  <c r="G140" i="85"/>
  <c r="D141" i="85"/>
  <c r="E141" i="85"/>
  <c r="I139" i="94"/>
  <c r="H139" i="94"/>
  <c r="G149" i="69"/>
  <c r="D150" i="69"/>
  <c r="B150" i="69" s="1"/>
  <c r="D142" i="75"/>
  <c r="G141" i="75"/>
  <c r="E142" i="75"/>
  <c r="H143" i="58"/>
  <c r="I143" i="58"/>
  <c r="D140" i="87"/>
  <c r="G139" i="87"/>
  <c r="E140" i="87"/>
  <c r="I147" i="42"/>
  <c r="H147" i="42"/>
  <c r="H147" i="39"/>
  <c r="I147" i="39"/>
  <c r="D140" i="88"/>
  <c r="G139" i="88"/>
  <c r="E140" i="88"/>
  <c r="I142" i="65"/>
  <c r="H142" i="65"/>
  <c r="B140" i="96"/>
  <c r="F140" i="96"/>
  <c r="E145" i="55"/>
  <c r="F145" i="55" s="1"/>
  <c r="B140" i="94"/>
  <c r="F140" i="94"/>
  <c r="G143" i="63"/>
  <c r="D144" i="63"/>
  <c r="B144" i="63" s="1"/>
  <c r="D139" i="95"/>
  <c r="G138" i="95"/>
  <c r="E139" i="95"/>
  <c r="I144" i="72"/>
  <c r="H144" i="72"/>
  <c r="G139" i="92"/>
  <c r="D140" i="92"/>
  <c r="E140" i="92"/>
  <c r="G139" i="90"/>
  <c r="D140" i="90"/>
  <c r="E140" i="90"/>
  <c r="J140" i="75"/>
  <c r="G144" i="57"/>
  <c r="D145" i="57"/>
  <c r="B145" i="57" s="1"/>
  <c r="D150" i="70"/>
  <c r="B150" i="70" s="1"/>
  <c r="G149" i="70"/>
  <c r="G139" i="84"/>
  <c r="D140" i="84"/>
  <c r="E140" i="84"/>
  <c r="J148" i="70"/>
  <c r="E141" i="82"/>
  <c r="G140" i="82"/>
  <c r="D141" i="82"/>
  <c r="J148" i="69"/>
  <c r="J142" i="63"/>
  <c r="D141" i="83"/>
  <c r="B141" i="83" s="1"/>
  <c r="G140" i="83"/>
  <c r="E141" i="83"/>
  <c r="D143" i="67"/>
  <c r="B143" i="67" s="1"/>
  <c r="G142" i="67"/>
  <c r="F139" i="93"/>
  <c r="B139" i="93"/>
  <c r="B138" i="97"/>
  <c r="F138" i="97"/>
  <c r="I151" i="28"/>
  <c r="H151" i="28"/>
  <c r="H149" i="24"/>
  <c r="I149" i="24"/>
  <c r="H138" i="93"/>
  <c r="I138" i="93"/>
  <c r="H137" i="97"/>
  <c r="I137" i="97"/>
  <c r="J145" i="74"/>
  <c r="D142" i="79"/>
  <c r="B142" i="79" s="1"/>
  <c r="G141" i="79"/>
  <c r="E142" i="79"/>
  <c r="D140" i="89"/>
  <c r="G139" i="89"/>
  <c r="E140" i="89"/>
  <c r="D149" i="34"/>
  <c r="B149" i="34" s="1"/>
  <c r="G148" i="34"/>
  <c r="G140" i="80"/>
  <c r="D141" i="80"/>
  <c r="E141" i="80"/>
  <c r="I144" i="45"/>
  <c r="H144" i="45"/>
  <c r="I142" i="62"/>
  <c r="H142" i="62"/>
  <c r="J150" i="28"/>
  <c r="G141" i="78"/>
  <c r="D142" i="78"/>
  <c r="E142" i="78"/>
  <c r="D141" i="86"/>
  <c r="E141" i="86" s="1"/>
  <c r="G140" i="86"/>
  <c r="G143" i="60"/>
  <c r="D144" i="60"/>
  <c r="B144" i="60" s="1"/>
  <c r="J146" i="39"/>
  <c r="H140" i="77"/>
  <c r="I140" i="77"/>
  <c r="J148" i="24"/>
  <c r="D140" i="91"/>
  <c r="G139" i="91"/>
  <c r="E140" i="91"/>
  <c r="D138" i="99"/>
  <c r="G137" i="99"/>
  <c r="E138" i="99"/>
  <c r="G148" i="71"/>
  <c r="D149" i="71"/>
  <c r="B149" i="71" s="1"/>
  <c r="G146" i="74"/>
  <c r="D147" i="74"/>
  <c r="B147" i="74" s="1"/>
  <c r="J145" i="73"/>
  <c r="H140" i="76"/>
  <c r="I140" i="76"/>
  <c r="H149" i="32" l="1"/>
  <c r="I135" i="102"/>
  <c r="H135" i="102"/>
  <c r="D143" i="101"/>
  <c r="G142" i="101"/>
  <c r="E143" i="101"/>
  <c r="G136" i="102"/>
  <c r="D137" i="102"/>
  <c r="E137" i="102"/>
  <c r="E136" i="13"/>
  <c r="F136" i="13" s="1"/>
  <c r="B136" i="13"/>
  <c r="H135" i="13"/>
  <c r="I135" i="13"/>
  <c r="I150" i="27"/>
  <c r="J150" i="27" s="1"/>
  <c r="E150" i="20"/>
  <c r="F150" i="20" s="1"/>
  <c r="G150" i="20" s="1"/>
  <c r="E143" i="65"/>
  <c r="F143" i="65" s="1"/>
  <c r="D144" i="65" s="1"/>
  <c r="B144" i="65" s="1"/>
  <c r="G149" i="22"/>
  <c r="H149" i="22" s="1"/>
  <c r="E150" i="22"/>
  <c r="F150" i="22" s="1"/>
  <c r="G150" i="22" s="1"/>
  <c r="E147" i="46"/>
  <c r="F147" i="46" s="1"/>
  <c r="D148" i="46" s="1"/>
  <c r="B148" i="46" s="1"/>
  <c r="B151" i="29"/>
  <c r="H148" i="22"/>
  <c r="J148" i="22" s="1"/>
  <c r="H148" i="3"/>
  <c r="J148" i="3" s="1"/>
  <c r="G146" i="46"/>
  <c r="H146" i="46" s="1"/>
  <c r="D149" i="3"/>
  <c r="B149" i="3" s="1"/>
  <c r="I143" i="59"/>
  <c r="J143" i="59" s="1"/>
  <c r="E145" i="53"/>
  <c r="F145" i="53" s="1"/>
  <c r="D146" i="53" s="1"/>
  <c r="B146" i="53" s="1"/>
  <c r="G149" i="21"/>
  <c r="I149" i="21" s="1"/>
  <c r="I145" i="46"/>
  <c r="J145" i="46" s="1"/>
  <c r="D147" i="41"/>
  <c r="B147" i="41" s="1"/>
  <c r="E145" i="72"/>
  <c r="F145" i="72" s="1"/>
  <c r="G145" i="72" s="1"/>
  <c r="E148" i="39"/>
  <c r="F148" i="39" s="1"/>
  <c r="G148" i="39" s="1"/>
  <c r="D145" i="59"/>
  <c r="B145" i="59" s="1"/>
  <c r="G144" i="64"/>
  <c r="I144" i="64" s="1"/>
  <c r="I147" i="19"/>
  <c r="J147" i="19" s="1"/>
  <c r="H148" i="21"/>
  <c r="J148" i="21" s="1"/>
  <c r="E150" i="23"/>
  <c r="F150" i="23" s="1"/>
  <c r="G150" i="23" s="1"/>
  <c r="I144" i="55"/>
  <c r="J144" i="55" s="1"/>
  <c r="G144" i="61"/>
  <c r="I144" i="61" s="1"/>
  <c r="I147" i="18"/>
  <c r="J147" i="18" s="1"/>
  <c r="B147" i="43"/>
  <c r="E147" i="43"/>
  <c r="F147" i="43" s="1"/>
  <c r="H149" i="23"/>
  <c r="I149" i="23"/>
  <c r="I143" i="61"/>
  <c r="J143" i="61" s="1"/>
  <c r="H148" i="31"/>
  <c r="J148" i="31" s="1"/>
  <c r="E152" i="28"/>
  <c r="F152" i="28" s="1"/>
  <c r="G152" i="28" s="1"/>
  <c r="I152" i="28" s="1"/>
  <c r="D152" i="27"/>
  <c r="B152" i="27" s="1"/>
  <c r="J150" i="29"/>
  <c r="G148" i="19"/>
  <c r="H148" i="19" s="1"/>
  <c r="D152" i="29"/>
  <c r="B152" i="29" s="1"/>
  <c r="G151" i="29"/>
  <c r="J149" i="24"/>
  <c r="E145" i="64"/>
  <c r="F145" i="64" s="1"/>
  <c r="D146" i="64" s="1"/>
  <c r="B146" i="64" s="1"/>
  <c r="E150" i="24"/>
  <c r="F150" i="24" s="1"/>
  <c r="I143" i="64"/>
  <c r="H143" i="64"/>
  <c r="I151" i="30"/>
  <c r="J151" i="30" s="1"/>
  <c r="B145" i="56"/>
  <c r="E145" i="56"/>
  <c r="F145" i="56" s="1"/>
  <c r="H144" i="56"/>
  <c r="I144" i="56"/>
  <c r="D144" i="62"/>
  <c r="B144" i="62" s="1"/>
  <c r="E147" i="74"/>
  <c r="F147" i="74" s="1"/>
  <c r="G147" i="74" s="1"/>
  <c r="D149" i="18"/>
  <c r="B149" i="18" s="1"/>
  <c r="D145" i="58"/>
  <c r="B145" i="58" s="1"/>
  <c r="G148" i="42"/>
  <c r="H148" i="42" s="1"/>
  <c r="E145" i="57"/>
  <c r="F145" i="57" s="1"/>
  <c r="G145" i="57" s="1"/>
  <c r="D150" i="31"/>
  <c r="B150" i="31" s="1"/>
  <c r="G149" i="31"/>
  <c r="F142" i="79"/>
  <c r="D143" i="79" s="1"/>
  <c r="B143" i="79" s="1"/>
  <c r="D146" i="45"/>
  <c r="B146" i="45" s="1"/>
  <c r="E149" i="19"/>
  <c r="F149" i="19" s="1"/>
  <c r="J140" i="76"/>
  <c r="E143" i="66"/>
  <c r="F143" i="66" s="1"/>
  <c r="G143" i="66" s="1"/>
  <c r="E144" i="63"/>
  <c r="F144" i="63" s="1"/>
  <c r="G144" i="63" s="1"/>
  <c r="I148" i="18"/>
  <c r="H148" i="18"/>
  <c r="E145" i="61"/>
  <c r="F145" i="61" s="1"/>
  <c r="G145" i="61" s="1"/>
  <c r="E149" i="42"/>
  <c r="F149" i="42" s="1"/>
  <c r="D150" i="42" s="1"/>
  <c r="E145" i="54"/>
  <c r="F145" i="54" s="1"/>
  <c r="D146" i="54" s="1"/>
  <c r="B146" i="54" s="1"/>
  <c r="J149" i="32"/>
  <c r="E150" i="69"/>
  <c r="F150" i="69" s="1"/>
  <c r="D151" i="69" s="1"/>
  <c r="B151" i="69" s="1"/>
  <c r="J144" i="45"/>
  <c r="J147" i="39"/>
  <c r="J144" i="72"/>
  <c r="E143" i="67"/>
  <c r="F143" i="67" s="1"/>
  <c r="G143" i="67" s="1"/>
  <c r="E147" i="73"/>
  <c r="F147" i="73" s="1"/>
  <c r="D148" i="73" s="1"/>
  <c r="B148" i="73" s="1"/>
  <c r="D151" i="32"/>
  <c r="B151" i="32" s="1"/>
  <c r="G150" i="32"/>
  <c r="J142" i="65"/>
  <c r="E152" i="30"/>
  <c r="F152" i="30" s="1"/>
  <c r="H137" i="99"/>
  <c r="I137" i="99"/>
  <c r="H139" i="90"/>
  <c r="I139" i="90"/>
  <c r="F138" i="99"/>
  <c r="B138" i="99"/>
  <c r="I143" i="60"/>
  <c r="H143" i="60"/>
  <c r="I144" i="57"/>
  <c r="H144" i="57"/>
  <c r="G140" i="94"/>
  <c r="D141" i="94"/>
  <c r="E141" i="94"/>
  <c r="B140" i="87"/>
  <c r="F140" i="87"/>
  <c r="D142" i="77"/>
  <c r="B142" i="77" s="1"/>
  <c r="G141" i="77"/>
  <c r="E142" i="77"/>
  <c r="E144" i="60"/>
  <c r="F144" i="60" s="1"/>
  <c r="J142" i="62"/>
  <c r="B140" i="89"/>
  <c r="F140" i="89"/>
  <c r="F141" i="83"/>
  <c r="H140" i="82"/>
  <c r="I140" i="82"/>
  <c r="F140" i="90"/>
  <c r="B140" i="90"/>
  <c r="D141" i="96"/>
  <c r="G140" i="96"/>
  <c r="E141" i="96"/>
  <c r="J143" i="58"/>
  <c r="E143" i="68"/>
  <c r="F143" i="68" s="1"/>
  <c r="H149" i="17"/>
  <c r="I149" i="17"/>
  <c r="E150" i="21"/>
  <c r="F150" i="21" s="1"/>
  <c r="I140" i="81"/>
  <c r="H140" i="81"/>
  <c r="H146" i="74"/>
  <c r="I146" i="74"/>
  <c r="H140" i="86"/>
  <c r="I140" i="86"/>
  <c r="E149" i="34"/>
  <c r="F149" i="34" s="1"/>
  <c r="B140" i="92"/>
  <c r="F140" i="92"/>
  <c r="I138" i="95"/>
  <c r="H138" i="95"/>
  <c r="B140" i="88"/>
  <c r="F140" i="88"/>
  <c r="H141" i="75"/>
  <c r="I141" i="75"/>
  <c r="H146" i="73"/>
  <c r="I146" i="73"/>
  <c r="I144" i="54"/>
  <c r="H144" i="54"/>
  <c r="D139" i="97"/>
  <c r="G138" i="97"/>
  <c r="E139" i="97"/>
  <c r="B141" i="81"/>
  <c r="F141" i="81"/>
  <c r="H139" i="88"/>
  <c r="I139" i="88"/>
  <c r="J147" i="42"/>
  <c r="I143" i="62"/>
  <c r="H143" i="62"/>
  <c r="H142" i="68"/>
  <c r="I142" i="68"/>
  <c r="E149" i="71"/>
  <c r="F149" i="71" s="1"/>
  <c r="H139" i="91"/>
  <c r="I139" i="91"/>
  <c r="H144" i="58"/>
  <c r="I144" i="58"/>
  <c r="B141" i="86"/>
  <c r="F141" i="86"/>
  <c r="I148" i="34"/>
  <c r="H148" i="34"/>
  <c r="G139" i="93"/>
  <c r="D140" i="93"/>
  <c r="E140" i="93"/>
  <c r="B140" i="84"/>
  <c r="F140" i="84"/>
  <c r="H139" i="92"/>
  <c r="I139" i="92"/>
  <c r="F139" i="95"/>
  <c r="B139" i="95"/>
  <c r="I143" i="63"/>
  <c r="H143" i="63"/>
  <c r="I139" i="87"/>
  <c r="H139" i="87"/>
  <c r="B142" i="75"/>
  <c r="F142" i="75"/>
  <c r="H151" i="27"/>
  <c r="I151" i="27"/>
  <c r="E149" i="44"/>
  <c r="F149" i="44" s="1"/>
  <c r="I145" i="45"/>
  <c r="H145" i="45"/>
  <c r="I140" i="83"/>
  <c r="H140" i="83"/>
  <c r="H141" i="79"/>
  <c r="I141" i="79"/>
  <c r="B140" i="91"/>
  <c r="F140" i="91"/>
  <c r="I144" i="59"/>
  <c r="H144" i="59"/>
  <c r="H141" i="78"/>
  <c r="I141" i="78"/>
  <c r="B141" i="80"/>
  <c r="F141" i="80"/>
  <c r="H142" i="67"/>
  <c r="I142" i="67"/>
  <c r="E150" i="70"/>
  <c r="F150" i="70" s="1"/>
  <c r="B141" i="85"/>
  <c r="F141" i="85"/>
  <c r="G143" i="65"/>
  <c r="H137" i="98"/>
  <c r="I137" i="98"/>
  <c r="I148" i="44"/>
  <c r="H148" i="44"/>
  <c r="I142" i="66"/>
  <c r="H142" i="66"/>
  <c r="H146" i="41"/>
  <c r="I146" i="41"/>
  <c r="B142" i="78"/>
  <c r="F142" i="78"/>
  <c r="H139" i="84"/>
  <c r="I139" i="84"/>
  <c r="E142" i="76"/>
  <c r="D142" i="76"/>
  <c r="G141" i="76"/>
  <c r="H148" i="71"/>
  <c r="I148" i="71"/>
  <c r="J140" i="77"/>
  <c r="I140" i="80"/>
  <c r="H140" i="80"/>
  <c r="H139" i="89"/>
  <c r="I139" i="89"/>
  <c r="J151" i="28"/>
  <c r="B141" i="82"/>
  <c r="F141" i="82"/>
  <c r="H149" i="70"/>
  <c r="I149" i="70"/>
  <c r="G145" i="55"/>
  <c r="D146" i="55"/>
  <c r="B146" i="55" s="1"/>
  <c r="I149" i="69"/>
  <c r="H149" i="69"/>
  <c r="I140" i="85"/>
  <c r="H140" i="85"/>
  <c r="B138" i="98"/>
  <c r="F138" i="98"/>
  <c r="E150" i="17"/>
  <c r="F150" i="17" s="1"/>
  <c r="I136" i="102" l="1"/>
  <c r="H136" i="102"/>
  <c r="D151" i="20"/>
  <c r="H142" i="101"/>
  <c r="I142" i="101"/>
  <c r="D137" i="13"/>
  <c r="G136" i="13"/>
  <c r="F143" i="101"/>
  <c r="B143" i="101"/>
  <c r="B137" i="102"/>
  <c r="F137" i="102"/>
  <c r="D151" i="22"/>
  <c r="B151" i="22" s="1"/>
  <c r="E148" i="46"/>
  <c r="F148" i="46" s="1"/>
  <c r="D149" i="46" s="1"/>
  <c r="B149" i="46" s="1"/>
  <c r="G147" i="46"/>
  <c r="I147" i="46" s="1"/>
  <c r="I149" i="22"/>
  <c r="J149" i="22" s="1"/>
  <c r="E146" i="53"/>
  <c r="F146" i="53" s="1"/>
  <c r="G146" i="53" s="1"/>
  <c r="I146" i="53" s="1"/>
  <c r="H149" i="21"/>
  <c r="J149" i="21" s="1"/>
  <c r="I146" i="46"/>
  <c r="J146" i="46" s="1"/>
  <c r="E149" i="3"/>
  <c r="F149" i="3" s="1"/>
  <c r="G149" i="3" s="1"/>
  <c r="I149" i="3" s="1"/>
  <c r="G142" i="79"/>
  <c r="H142" i="79" s="1"/>
  <c r="G145" i="53"/>
  <c r="D146" i="72"/>
  <c r="B146" i="72" s="1"/>
  <c r="E147" i="41"/>
  <c r="F147" i="41" s="1"/>
  <c r="D148" i="41" s="1"/>
  <c r="E145" i="59"/>
  <c r="F145" i="59" s="1"/>
  <c r="G145" i="59" s="1"/>
  <c r="H145" i="59" s="1"/>
  <c r="D149" i="39"/>
  <c r="B149" i="39" s="1"/>
  <c r="H144" i="64"/>
  <c r="J144" i="64" s="1"/>
  <c r="D144" i="66"/>
  <c r="B144" i="66" s="1"/>
  <c r="H144" i="61"/>
  <c r="J144" i="61" s="1"/>
  <c r="D151" i="23"/>
  <c r="B151" i="23" s="1"/>
  <c r="B151" i="20"/>
  <c r="E151" i="20"/>
  <c r="F151" i="20" s="1"/>
  <c r="H150" i="20"/>
  <c r="I150" i="20"/>
  <c r="I148" i="42"/>
  <c r="J148" i="42" s="1"/>
  <c r="E152" i="27"/>
  <c r="F152" i="27" s="1"/>
  <c r="D153" i="27" s="1"/>
  <c r="B153" i="27" s="1"/>
  <c r="H152" i="28"/>
  <c r="J152" i="28" s="1"/>
  <c r="D153" i="28"/>
  <c r="B153" i="28" s="1"/>
  <c r="G149" i="42"/>
  <c r="H149" i="42" s="1"/>
  <c r="J149" i="23"/>
  <c r="H150" i="23"/>
  <c r="I150" i="23"/>
  <c r="D148" i="43"/>
  <c r="G147" i="43"/>
  <c r="I148" i="19"/>
  <c r="J148" i="19" s="1"/>
  <c r="D146" i="57"/>
  <c r="B146" i="57" s="1"/>
  <c r="D148" i="74"/>
  <c r="B148" i="74" s="1"/>
  <c r="E152" i="29"/>
  <c r="F152" i="29" s="1"/>
  <c r="D153" i="29" s="1"/>
  <c r="I151" i="29"/>
  <c r="H151" i="29"/>
  <c r="G145" i="64"/>
  <c r="H145" i="64" s="1"/>
  <c r="E144" i="62"/>
  <c r="F144" i="62" s="1"/>
  <c r="G144" i="62" s="1"/>
  <c r="E150" i="31"/>
  <c r="F150" i="31" s="1"/>
  <c r="G150" i="31" s="1"/>
  <c r="G145" i="56"/>
  <c r="D146" i="56"/>
  <c r="D145" i="63"/>
  <c r="B145" i="63" s="1"/>
  <c r="G145" i="54"/>
  <c r="H145" i="54" s="1"/>
  <c r="E149" i="18"/>
  <c r="F149" i="18" s="1"/>
  <c r="G149" i="18" s="1"/>
  <c r="J143" i="64"/>
  <c r="J144" i="56"/>
  <c r="G150" i="24"/>
  <c r="D151" i="24"/>
  <c r="E145" i="58"/>
  <c r="F145" i="58" s="1"/>
  <c r="G145" i="58" s="1"/>
  <c r="I145" i="58" s="1"/>
  <c r="H149" i="31"/>
  <c r="I149" i="31"/>
  <c r="G147" i="73"/>
  <c r="H147" i="73" s="1"/>
  <c r="D144" i="67"/>
  <c r="B144" i="67" s="1"/>
  <c r="D150" i="19"/>
  <c r="B150" i="19" s="1"/>
  <c r="G149" i="19"/>
  <c r="J148" i="18"/>
  <c r="E146" i="45"/>
  <c r="F146" i="45" s="1"/>
  <c r="J142" i="67"/>
  <c r="J146" i="74"/>
  <c r="D146" i="61"/>
  <c r="B146" i="61" s="1"/>
  <c r="J142" i="66"/>
  <c r="F142" i="77"/>
  <c r="D143" i="77" s="1"/>
  <c r="B143" i="77" s="1"/>
  <c r="J145" i="45"/>
  <c r="J148" i="44"/>
  <c r="J141" i="79"/>
  <c r="J146" i="41"/>
  <c r="E144" i="65"/>
  <c r="F144" i="65" s="1"/>
  <c r="D145" i="65" s="1"/>
  <c r="B145" i="65" s="1"/>
  <c r="J141" i="75"/>
  <c r="G150" i="69"/>
  <c r="H150" i="69" s="1"/>
  <c r="E151" i="32"/>
  <c r="F151" i="32" s="1"/>
  <c r="I150" i="32"/>
  <c r="H150" i="32"/>
  <c r="J144" i="59"/>
  <c r="J146" i="73"/>
  <c r="E148" i="73"/>
  <c r="F148" i="73" s="1"/>
  <c r="G148" i="73" s="1"/>
  <c r="J149" i="69"/>
  <c r="J148" i="71"/>
  <c r="J151" i="27"/>
  <c r="J149" i="17"/>
  <c r="G152" i="30"/>
  <c r="D153" i="30"/>
  <c r="B153" i="30" s="1"/>
  <c r="E151" i="69"/>
  <c r="F151" i="69" s="1"/>
  <c r="D152" i="69" s="1"/>
  <c r="B152" i="69" s="1"/>
  <c r="E146" i="55"/>
  <c r="F146" i="55" s="1"/>
  <c r="D147" i="55" s="1"/>
  <c r="B147" i="55" s="1"/>
  <c r="H141" i="76"/>
  <c r="I141" i="76"/>
  <c r="G141" i="81"/>
  <c r="D142" i="81"/>
  <c r="E142" i="81"/>
  <c r="J144" i="54"/>
  <c r="I145" i="72"/>
  <c r="H145" i="72"/>
  <c r="I150" i="22"/>
  <c r="H150" i="22"/>
  <c r="D141" i="90"/>
  <c r="G140" i="90"/>
  <c r="E141" i="90"/>
  <c r="G144" i="60"/>
  <c r="D145" i="60"/>
  <c r="B145" i="60" s="1"/>
  <c r="J144" i="57"/>
  <c r="J148" i="34"/>
  <c r="J143" i="62"/>
  <c r="G140" i="88"/>
  <c r="D141" i="88"/>
  <c r="E141" i="88"/>
  <c r="D144" i="68"/>
  <c r="B144" i="68" s="1"/>
  <c r="G143" i="68"/>
  <c r="D141" i="92"/>
  <c r="G140" i="92"/>
  <c r="E141" i="92"/>
  <c r="H143" i="67"/>
  <c r="I143" i="67"/>
  <c r="H143" i="65"/>
  <c r="I143" i="65"/>
  <c r="G142" i="75"/>
  <c r="D143" i="75"/>
  <c r="B143" i="75" s="1"/>
  <c r="J143" i="63"/>
  <c r="D142" i="86"/>
  <c r="B142" i="86" s="1"/>
  <c r="G141" i="86"/>
  <c r="D150" i="71"/>
  <c r="B150" i="71" s="1"/>
  <c r="G149" i="71"/>
  <c r="D151" i="21"/>
  <c r="B151" i="21" s="1"/>
  <c r="G150" i="21"/>
  <c r="I141" i="77"/>
  <c r="H141" i="77"/>
  <c r="G140" i="87"/>
  <c r="D141" i="87"/>
  <c r="E141" i="87"/>
  <c r="J143" i="60"/>
  <c r="G150" i="70"/>
  <c r="D151" i="70"/>
  <c r="B151" i="70" s="1"/>
  <c r="B142" i="76"/>
  <c r="F142" i="76"/>
  <c r="D151" i="17"/>
  <c r="B151" i="17" s="1"/>
  <c r="G150" i="17"/>
  <c r="I147" i="74"/>
  <c r="H147" i="74"/>
  <c r="I145" i="57"/>
  <c r="H145" i="57"/>
  <c r="G141" i="83"/>
  <c r="D142" i="83"/>
  <c r="E142" i="83"/>
  <c r="D141" i="84"/>
  <c r="G140" i="84"/>
  <c r="E141" i="84"/>
  <c r="I145" i="55"/>
  <c r="H145" i="55"/>
  <c r="G142" i="78"/>
  <c r="D143" i="78"/>
  <c r="B143" i="78" s="1"/>
  <c r="G141" i="85"/>
  <c r="D142" i="85"/>
  <c r="E142" i="85"/>
  <c r="H148" i="39"/>
  <c r="I148" i="39"/>
  <c r="G138" i="98"/>
  <c r="D139" i="98"/>
  <c r="E139" i="98"/>
  <c r="J149" i="70"/>
  <c r="E142" i="80"/>
  <c r="D142" i="80"/>
  <c r="G141" i="80"/>
  <c r="D140" i="95"/>
  <c r="G139" i="95"/>
  <c r="E140" i="95"/>
  <c r="B140" i="93"/>
  <c r="F140" i="93"/>
  <c r="J144" i="58"/>
  <c r="I144" i="63"/>
  <c r="H144" i="63"/>
  <c r="D150" i="34"/>
  <c r="B150" i="34" s="1"/>
  <c r="G149" i="34"/>
  <c r="G140" i="89"/>
  <c r="D141" i="89"/>
  <c r="E141" i="89"/>
  <c r="G138" i="99"/>
  <c r="D139" i="99"/>
  <c r="E139" i="99"/>
  <c r="H145" i="61"/>
  <c r="I145" i="61"/>
  <c r="E150" i="42"/>
  <c r="F150" i="42" s="1"/>
  <c r="B150" i="42"/>
  <c r="G140" i="91"/>
  <c r="D141" i="91"/>
  <c r="E141" i="91"/>
  <c r="I139" i="93"/>
  <c r="H139" i="93"/>
  <c r="E146" i="64"/>
  <c r="F146" i="64" s="1"/>
  <c r="I138" i="97"/>
  <c r="H138" i="97"/>
  <c r="G148" i="46"/>
  <c r="H140" i="96"/>
  <c r="I140" i="96"/>
  <c r="B141" i="94"/>
  <c r="F141" i="94"/>
  <c r="E146" i="54"/>
  <c r="F146" i="54" s="1"/>
  <c r="G141" i="82"/>
  <c r="D142" i="82"/>
  <c r="E142" i="82"/>
  <c r="H143" i="66"/>
  <c r="I143" i="66"/>
  <c r="J141" i="78"/>
  <c r="E143" i="79"/>
  <c r="F143" i="79" s="1"/>
  <c r="G149" i="44"/>
  <c r="D150" i="44"/>
  <c r="J142" i="68"/>
  <c r="F139" i="97"/>
  <c r="B139" i="97"/>
  <c r="B141" i="96"/>
  <c r="F141" i="96"/>
  <c r="H140" i="94"/>
  <c r="I140" i="94"/>
  <c r="D144" i="101" l="1"/>
  <c r="G143" i="101"/>
  <c r="E144" i="101"/>
  <c r="E137" i="13"/>
  <c r="B137" i="13"/>
  <c r="F137" i="13"/>
  <c r="H136" i="13"/>
  <c r="I136" i="13"/>
  <c r="G137" i="102"/>
  <c r="D138" i="102"/>
  <c r="E138" i="102"/>
  <c r="E142" i="86"/>
  <c r="H146" i="53"/>
  <c r="H147" i="46"/>
  <c r="J147" i="46" s="1"/>
  <c r="E151" i="22"/>
  <c r="F151" i="22" s="1"/>
  <c r="D152" i="22" s="1"/>
  <c r="B152" i="22" s="1"/>
  <c r="I142" i="79"/>
  <c r="D147" i="53"/>
  <c r="B147" i="53" s="1"/>
  <c r="E146" i="72"/>
  <c r="F146" i="72" s="1"/>
  <c r="D147" i="72" s="1"/>
  <c r="B147" i="72" s="1"/>
  <c r="G147" i="41"/>
  <c r="H147" i="41" s="1"/>
  <c r="D150" i="3"/>
  <c r="B150" i="3" s="1"/>
  <c r="H149" i="3"/>
  <c r="J149" i="3" s="1"/>
  <c r="D146" i="59"/>
  <c r="B146" i="59" s="1"/>
  <c r="E149" i="39"/>
  <c r="F149" i="39" s="1"/>
  <c r="G149" i="39" s="1"/>
  <c r="I145" i="59"/>
  <c r="J145" i="59" s="1"/>
  <c r="I145" i="53"/>
  <c r="H145" i="53"/>
  <c r="I145" i="54"/>
  <c r="J145" i="54" s="1"/>
  <c r="E144" i="66"/>
  <c r="F144" i="66" s="1"/>
  <c r="G144" i="66" s="1"/>
  <c r="H144" i="66" s="1"/>
  <c r="I149" i="42"/>
  <c r="J149" i="42" s="1"/>
  <c r="J150" i="20"/>
  <c r="E151" i="23"/>
  <c r="F151" i="23" s="1"/>
  <c r="G151" i="23" s="1"/>
  <c r="H151" i="23" s="1"/>
  <c r="G152" i="27"/>
  <c r="H152" i="27" s="1"/>
  <c r="E153" i="28"/>
  <c r="F153" i="28" s="1"/>
  <c r="D154" i="28" s="1"/>
  <c r="I145" i="64"/>
  <c r="J145" i="64" s="1"/>
  <c r="G151" i="20"/>
  <c r="D152" i="20"/>
  <c r="J150" i="23"/>
  <c r="H145" i="58"/>
  <c r="J145" i="58" s="1"/>
  <c r="E145" i="63"/>
  <c r="F145" i="63" s="1"/>
  <c r="D146" i="63" s="1"/>
  <c r="B146" i="63" s="1"/>
  <c r="I147" i="43"/>
  <c r="H147" i="43"/>
  <c r="B148" i="43"/>
  <c r="E148" i="43"/>
  <c r="F148" i="43" s="1"/>
  <c r="E146" i="57"/>
  <c r="F146" i="57" s="1"/>
  <c r="D147" i="57" s="1"/>
  <c r="B147" i="57" s="1"/>
  <c r="D151" i="31"/>
  <c r="B151" i="31" s="1"/>
  <c r="I147" i="73"/>
  <c r="J147" i="73" s="1"/>
  <c r="E148" i="74"/>
  <c r="F148" i="74" s="1"/>
  <c r="D149" i="74" s="1"/>
  <c r="B149" i="74" s="1"/>
  <c r="G144" i="65"/>
  <c r="H144" i="65" s="1"/>
  <c r="G152" i="29"/>
  <c r="H152" i="29" s="1"/>
  <c r="J149" i="31"/>
  <c r="I150" i="69"/>
  <c r="J150" i="69" s="1"/>
  <c r="D149" i="73"/>
  <c r="B149" i="73" s="1"/>
  <c r="J151" i="29"/>
  <c r="B153" i="29"/>
  <c r="E153" i="29"/>
  <c r="F153" i="29" s="1"/>
  <c r="G142" i="77"/>
  <c r="I142" i="77" s="1"/>
  <c r="D145" i="62"/>
  <c r="B145" i="62" s="1"/>
  <c r="E151" i="17"/>
  <c r="F151" i="17" s="1"/>
  <c r="D152" i="17" s="1"/>
  <c r="B152" i="17" s="1"/>
  <c r="D150" i="18"/>
  <c r="B150" i="18" s="1"/>
  <c r="D146" i="58"/>
  <c r="B146" i="58" s="1"/>
  <c r="B151" i="24"/>
  <c r="E151" i="24"/>
  <c r="F151" i="24" s="1"/>
  <c r="H150" i="24"/>
  <c r="I150" i="24"/>
  <c r="B146" i="56"/>
  <c r="E146" i="56"/>
  <c r="F146" i="56" s="1"/>
  <c r="E150" i="19"/>
  <c r="F150" i="19" s="1"/>
  <c r="G150" i="19" s="1"/>
  <c r="I145" i="56"/>
  <c r="H145" i="56"/>
  <c r="E152" i="69"/>
  <c r="F152" i="69" s="1"/>
  <c r="G152" i="69" s="1"/>
  <c r="G146" i="55"/>
  <c r="H146" i="55" s="1"/>
  <c r="G151" i="69"/>
  <c r="H151" i="69" s="1"/>
  <c r="E146" i="61"/>
  <c r="F146" i="61" s="1"/>
  <c r="G146" i="61" s="1"/>
  <c r="I146" i="61" s="1"/>
  <c r="E144" i="67"/>
  <c r="F144" i="67" s="1"/>
  <c r="D145" i="67" s="1"/>
  <c r="B145" i="67" s="1"/>
  <c r="I150" i="31"/>
  <c r="H150" i="31"/>
  <c r="I149" i="19"/>
  <c r="H149" i="19"/>
  <c r="E151" i="70"/>
  <c r="F151" i="70" s="1"/>
  <c r="G151" i="70" s="1"/>
  <c r="D147" i="45"/>
  <c r="G146" i="45"/>
  <c r="E153" i="30"/>
  <c r="F153" i="30" s="1"/>
  <c r="D154" i="30" s="1"/>
  <c r="E143" i="77"/>
  <c r="F143" i="77" s="1"/>
  <c r="G143" i="77" s="1"/>
  <c r="J150" i="22"/>
  <c r="H149" i="18"/>
  <c r="I149" i="18"/>
  <c r="E149" i="46"/>
  <c r="F149" i="46" s="1"/>
  <c r="G149" i="46" s="1"/>
  <c r="E150" i="71"/>
  <c r="F150" i="71" s="1"/>
  <c r="D151" i="71" s="1"/>
  <c r="B151" i="71" s="1"/>
  <c r="E143" i="75"/>
  <c r="F143" i="75" s="1"/>
  <c r="G143" i="75" s="1"/>
  <c r="E153" i="27"/>
  <c r="F153" i="27" s="1"/>
  <c r="G153" i="27" s="1"/>
  <c r="J145" i="57"/>
  <c r="F142" i="86"/>
  <c r="D143" i="86" s="1"/>
  <c r="B143" i="86" s="1"/>
  <c r="E147" i="55"/>
  <c r="F147" i="55" s="1"/>
  <c r="G147" i="55" s="1"/>
  <c r="J145" i="61"/>
  <c r="E143" i="78"/>
  <c r="F143" i="78" s="1"/>
  <c r="D144" i="78" s="1"/>
  <c r="B144" i="78" s="1"/>
  <c r="J145" i="55"/>
  <c r="J146" i="53"/>
  <c r="J141" i="76"/>
  <c r="J150" i="32"/>
  <c r="E150" i="34"/>
  <c r="F150" i="34" s="1"/>
  <c r="D151" i="34" s="1"/>
  <c r="B151" i="34" s="1"/>
  <c r="J143" i="67"/>
  <c r="E144" i="68"/>
  <c r="F144" i="68" s="1"/>
  <c r="D145" i="68" s="1"/>
  <c r="B145" i="68" s="1"/>
  <c r="E145" i="60"/>
  <c r="F145" i="60" s="1"/>
  <c r="G145" i="60" s="1"/>
  <c r="I152" i="30"/>
  <c r="H152" i="30"/>
  <c r="G151" i="32"/>
  <c r="D152" i="32"/>
  <c r="B152" i="32" s="1"/>
  <c r="D147" i="64"/>
  <c r="B147" i="64" s="1"/>
  <c r="G146" i="64"/>
  <c r="I141" i="83"/>
  <c r="H141" i="83"/>
  <c r="B141" i="87"/>
  <c r="F141" i="87"/>
  <c r="I148" i="46"/>
  <c r="H148" i="46"/>
  <c r="E148" i="41"/>
  <c r="F148" i="41" s="1"/>
  <c r="B148" i="41"/>
  <c r="D140" i="97"/>
  <c r="G139" i="97"/>
  <c r="E140" i="97"/>
  <c r="I141" i="82"/>
  <c r="H141" i="82"/>
  <c r="D142" i="94"/>
  <c r="B142" i="94" s="1"/>
  <c r="G141" i="94"/>
  <c r="G150" i="42"/>
  <c r="D151" i="42"/>
  <c r="B151" i="42" s="1"/>
  <c r="B141" i="89"/>
  <c r="F141" i="89"/>
  <c r="J144" i="63"/>
  <c r="B140" i="95"/>
  <c r="F140" i="95"/>
  <c r="I141" i="85"/>
  <c r="H141" i="85"/>
  <c r="B142" i="83"/>
  <c r="F142" i="83"/>
  <c r="E151" i="21"/>
  <c r="F151" i="21" s="1"/>
  <c r="I140" i="92"/>
  <c r="H140" i="92"/>
  <c r="B141" i="88"/>
  <c r="F141" i="88"/>
  <c r="I140" i="89"/>
  <c r="H140" i="89"/>
  <c r="I140" i="88"/>
  <c r="H140" i="88"/>
  <c r="J147" i="74"/>
  <c r="I140" i="87"/>
  <c r="H140" i="87"/>
  <c r="H143" i="68"/>
  <c r="I143" i="68"/>
  <c r="I149" i="34"/>
  <c r="H149" i="34"/>
  <c r="H141" i="80"/>
  <c r="I141" i="80"/>
  <c r="I138" i="98"/>
  <c r="H138" i="98"/>
  <c r="H142" i="78"/>
  <c r="I142" i="78"/>
  <c r="H140" i="84"/>
  <c r="I140" i="84"/>
  <c r="E145" i="65"/>
  <c r="F145" i="65" s="1"/>
  <c r="I150" i="70"/>
  <c r="H150" i="70"/>
  <c r="J141" i="77"/>
  <c r="I142" i="75"/>
  <c r="H142" i="75"/>
  <c r="J145" i="72"/>
  <c r="G142" i="76"/>
  <c r="D143" i="76"/>
  <c r="B143" i="76" s="1"/>
  <c r="I150" i="21"/>
  <c r="H150" i="21"/>
  <c r="B141" i="92"/>
  <c r="F141" i="92"/>
  <c r="I149" i="71"/>
  <c r="H149" i="71"/>
  <c r="J143" i="66"/>
  <c r="F139" i="99"/>
  <c r="B139" i="99"/>
  <c r="G140" i="93"/>
  <c r="D141" i="93"/>
  <c r="E141" i="93"/>
  <c r="B142" i="80"/>
  <c r="F142" i="80"/>
  <c r="J148" i="39"/>
  <c r="B141" i="84"/>
  <c r="F141" i="84"/>
  <c r="J143" i="65"/>
  <c r="H144" i="60"/>
  <c r="I144" i="60"/>
  <c r="G141" i="96"/>
  <c r="D142" i="96"/>
  <c r="E142" i="96"/>
  <c r="E150" i="44"/>
  <c r="F150" i="44" s="1"/>
  <c r="B150" i="44"/>
  <c r="H138" i="99"/>
  <c r="I138" i="99"/>
  <c r="H141" i="86"/>
  <c r="I141" i="86"/>
  <c r="H140" i="91"/>
  <c r="I140" i="91"/>
  <c r="J142" i="79"/>
  <c r="I140" i="90"/>
  <c r="H140" i="90"/>
  <c r="B142" i="81"/>
  <c r="F142" i="81"/>
  <c r="F139" i="98"/>
  <c r="B139" i="98"/>
  <c r="B141" i="91"/>
  <c r="F141" i="91"/>
  <c r="H148" i="73"/>
  <c r="I148" i="73"/>
  <c r="I149" i="44"/>
  <c r="H149" i="44"/>
  <c r="G143" i="79"/>
  <c r="D144" i="79"/>
  <c r="B144" i="79" s="1"/>
  <c r="B142" i="82"/>
  <c r="F142" i="82"/>
  <c r="D147" i="54"/>
  <c r="B147" i="54" s="1"/>
  <c r="G146" i="54"/>
  <c r="I139" i="95"/>
  <c r="H139" i="95"/>
  <c r="B142" i="85"/>
  <c r="F142" i="85"/>
  <c r="H150" i="17"/>
  <c r="I150" i="17"/>
  <c r="H144" i="62"/>
  <c r="I144" i="62"/>
  <c r="B141" i="90"/>
  <c r="F141" i="90"/>
  <c r="H141" i="81"/>
  <c r="I141" i="81"/>
  <c r="G137" i="13" l="1"/>
  <c r="D138" i="13"/>
  <c r="B138" i="13" s="1"/>
  <c r="E138" i="13"/>
  <c r="F138" i="13" s="1"/>
  <c r="F138" i="102"/>
  <c r="B138" i="102"/>
  <c r="H143" i="101"/>
  <c r="I143" i="101"/>
  <c r="I137" i="102"/>
  <c r="H137" i="102"/>
  <c r="F144" i="101"/>
  <c r="B144" i="101"/>
  <c r="E147" i="72"/>
  <c r="F147" i="72" s="1"/>
  <c r="G146" i="72"/>
  <c r="I146" i="72" s="1"/>
  <c r="G151" i="22"/>
  <c r="H151" i="22" s="1"/>
  <c r="I147" i="41"/>
  <c r="E147" i="53"/>
  <c r="F147" i="53" s="1"/>
  <c r="G147" i="53" s="1"/>
  <c r="H147" i="53" s="1"/>
  <c r="G148" i="74"/>
  <c r="H148" i="74" s="1"/>
  <c r="I152" i="27"/>
  <c r="J152" i="27" s="1"/>
  <c r="D150" i="39"/>
  <c r="B150" i="39" s="1"/>
  <c r="E150" i="3"/>
  <c r="F150" i="3" s="1"/>
  <c r="D151" i="3" s="1"/>
  <c r="B151" i="3" s="1"/>
  <c r="E146" i="59"/>
  <c r="F146" i="59" s="1"/>
  <c r="D147" i="59" s="1"/>
  <c r="B147" i="59" s="1"/>
  <c r="I144" i="66"/>
  <c r="J144" i="66" s="1"/>
  <c r="D145" i="66"/>
  <c r="B145" i="66" s="1"/>
  <c r="J145" i="53"/>
  <c r="G153" i="28"/>
  <c r="H153" i="28" s="1"/>
  <c r="I151" i="23"/>
  <c r="J151" i="23" s="1"/>
  <c r="D152" i="23"/>
  <c r="B152" i="23" s="1"/>
  <c r="H142" i="77"/>
  <c r="J142" i="77" s="1"/>
  <c r="D153" i="69"/>
  <c r="B153" i="69" s="1"/>
  <c r="G145" i="63"/>
  <c r="H145" i="63" s="1"/>
  <c r="E146" i="63"/>
  <c r="F146" i="63" s="1"/>
  <c r="D147" i="63" s="1"/>
  <c r="B147" i="63" s="1"/>
  <c r="B152" i="20"/>
  <c r="E152" i="20"/>
  <c r="F152" i="20" s="1"/>
  <c r="E147" i="57"/>
  <c r="F147" i="57" s="1"/>
  <c r="G147" i="57" s="1"/>
  <c r="H147" i="57" s="1"/>
  <c r="I151" i="20"/>
  <c r="H151" i="20"/>
  <c r="E149" i="73"/>
  <c r="F149" i="73" s="1"/>
  <c r="G149" i="73" s="1"/>
  <c r="E151" i="31"/>
  <c r="F151" i="31" s="1"/>
  <c r="G151" i="31" s="1"/>
  <c r="G151" i="17"/>
  <c r="H151" i="17" s="1"/>
  <c r="D149" i="43"/>
  <c r="G148" i="43"/>
  <c r="G143" i="78"/>
  <c r="I143" i="78" s="1"/>
  <c r="G146" i="57"/>
  <c r="J147" i="43"/>
  <c r="H146" i="61"/>
  <c r="J146" i="61" s="1"/>
  <c r="G150" i="34"/>
  <c r="I150" i="34" s="1"/>
  <c r="I144" i="65"/>
  <c r="J144" i="65" s="1"/>
  <c r="E146" i="58"/>
  <c r="F146" i="58" s="1"/>
  <c r="D151" i="19"/>
  <c r="B151" i="19" s="1"/>
  <c r="I152" i="29"/>
  <c r="J152" i="29" s="1"/>
  <c r="D150" i="46"/>
  <c r="B150" i="46" s="1"/>
  <c r="G142" i="86"/>
  <c r="H142" i="86" s="1"/>
  <c r="I146" i="55"/>
  <c r="J146" i="55" s="1"/>
  <c r="I151" i="69"/>
  <c r="J151" i="69" s="1"/>
  <c r="H146" i="72"/>
  <c r="J146" i="72" s="1"/>
  <c r="G144" i="68"/>
  <c r="H144" i="68" s="1"/>
  <c r="D154" i="29"/>
  <c r="G153" i="29"/>
  <c r="D147" i="61"/>
  <c r="B147" i="61" s="1"/>
  <c r="G153" i="30"/>
  <c r="H153" i="30" s="1"/>
  <c r="J150" i="24"/>
  <c r="E145" i="62"/>
  <c r="F145" i="62" s="1"/>
  <c r="D146" i="62" s="1"/>
  <c r="B146" i="62" s="1"/>
  <c r="J145" i="56"/>
  <c r="G150" i="71"/>
  <c r="H150" i="71" s="1"/>
  <c r="G151" i="24"/>
  <c r="D152" i="24"/>
  <c r="B152" i="24" s="1"/>
  <c r="J148" i="46"/>
  <c r="G146" i="56"/>
  <c r="D147" i="56"/>
  <c r="B147" i="56" s="1"/>
  <c r="E150" i="18"/>
  <c r="F150" i="18" s="1"/>
  <c r="D144" i="75"/>
  <c r="B144" i="75" s="1"/>
  <c r="D148" i="55"/>
  <c r="G144" i="67"/>
  <c r="E145" i="68"/>
  <c r="F145" i="68" s="1"/>
  <c r="G145" i="68" s="1"/>
  <c r="J149" i="18"/>
  <c r="E145" i="67"/>
  <c r="F145" i="67" s="1"/>
  <c r="J150" i="31"/>
  <c r="E152" i="17"/>
  <c r="F152" i="17" s="1"/>
  <c r="G152" i="17" s="1"/>
  <c r="D152" i="70"/>
  <c r="B152" i="70" s="1"/>
  <c r="E147" i="54"/>
  <c r="F147" i="54" s="1"/>
  <c r="D148" i="54" s="1"/>
  <c r="B148" i="54" s="1"/>
  <c r="E142" i="94"/>
  <c r="F142" i="94" s="1"/>
  <c r="D143" i="94" s="1"/>
  <c r="B143" i="94" s="1"/>
  <c r="H146" i="45"/>
  <c r="I146" i="45"/>
  <c r="B147" i="45"/>
  <c r="E147" i="45"/>
  <c r="F147" i="45" s="1"/>
  <c r="H150" i="19"/>
  <c r="I150" i="19"/>
  <c r="J149" i="19"/>
  <c r="D144" i="77"/>
  <c r="B144" i="77" s="1"/>
  <c r="J149" i="44"/>
  <c r="D146" i="60"/>
  <c r="B146" i="60" s="1"/>
  <c r="J149" i="34"/>
  <c r="J148" i="73"/>
  <c r="D154" i="27"/>
  <c r="B154" i="27" s="1"/>
  <c r="E152" i="22"/>
  <c r="F152" i="22" s="1"/>
  <c r="G152" i="22" s="1"/>
  <c r="J144" i="62"/>
  <c r="J152" i="30"/>
  <c r="E154" i="30"/>
  <c r="E155" i="30" s="1"/>
  <c r="B154" i="30"/>
  <c r="E143" i="76"/>
  <c r="F143" i="76" s="1"/>
  <c r="G143" i="76" s="1"/>
  <c r="E151" i="34"/>
  <c r="F151" i="34" s="1"/>
  <c r="G151" i="34" s="1"/>
  <c r="I151" i="32"/>
  <c r="H151" i="32"/>
  <c r="J147" i="41"/>
  <c r="B154" i="28"/>
  <c r="E154" i="28"/>
  <c r="E155" i="28" s="1"/>
  <c r="J150" i="70"/>
  <c r="J142" i="78"/>
  <c r="E152" i="32"/>
  <c r="F152" i="32" s="1"/>
  <c r="E149" i="74"/>
  <c r="F149" i="74" s="1"/>
  <c r="J150" i="17"/>
  <c r="G147" i="72"/>
  <c r="D148" i="72"/>
  <c r="B148" i="72" s="1"/>
  <c r="E143" i="86"/>
  <c r="F143" i="86" s="1"/>
  <c r="G141" i="84"/>
  <c r="D142" i="84"/>
  <c r="B142" i="84" s="1"/>
  <c r="I142" i="76"/>
  <c r="H142" i="76"/>
  <c r="H145" i="60"/>
  <c r="I145" i="60"/>
  <c r="E144" i="78"/>
  <c r="F144" i="78" s="1"/>
  <c r="B140" i="97"/>
  <c r="F140" i="97"/>
  <c r="F142" i="96"/>
  <c r="B142" i="96"/>
  <c r="D143" i="85"/>
  <c r="B143" i="85" s="1"/>
  <c r="G142" i="85"/>
  <c r="I141" i="96"/>
  <c r="H141" i="96"/>
  <c r="E144" i="79"/>
  <c r="F144" i="79" s="1"/>
  <c r="H143" i="77"/>
  <c r="I143" i="77"/>
  <c r="I153" i="27"/>
  <c r="H153" i="27"/>
  <c r="D143" i="80"/>
  <c r="B143" i="80" s="1"/>
  <c r="G142" i="80"/>
  <c r="D146" i="65"/>
  <c r="B146" i="65" s="1"/>
  <c r="G145" i="65"/>
  <c r="H149" i="39"/>
  <c r="I149" i="39"/>
  <c r="E151" i="42"/>
  <c r="F151" i="42" s="1"/>
  <c r="E147" i="64"/>
  <c r="F147" i="64" s="1"/>
  <c r="D143" i="83"/>
  <c r="B143" i="83" s="1"/>
  <c r="G142" i="83"/>
  <c r="D142" i="90"/>
  <c r="G141" i="90"/>
  <c r="E142" i="90"/>
  <c r="G139" i="98"/>
  <c r="D140" i="98"/>
  <c r="E140" i="98"/>
  <c r="D143" i="81"/>
  <c r="B143" i="81" s="1"/>
  <c r="G142" i="81"/>
  <c r="H149" i="46"/>
  <c r="I149" i="46"/>
  <c r="J143" i="68"/>
  <c r="D142" i="88"/>
  <c r="B142" i="88" s="1"/>
  <c r="G141" i="88"/>
  <c r="E142" i="88"/>
  <c r="E151" i="71"/>
  <c r="F151" i="71" s="1"/>
  <c r="I146" i="64"/>
  <c r="H146" i="64"/>
  <c r="J150" i="21"/>
  <c r="D149" i="41"/>
  <c r="B149" i="41" s="1"/>
  <c r="G148" i="41"/>
  <c r="I143" i="79"/>
  <c r="H143" i="79"/>
  <c r="H143" i="75"/>
  <c r="I143" i="75"/>
  <c r="J149" i="71"/>
  <c r="H151" i="70"/>
  <c r="I151" i="70"/>
  <c r="D152" i="21"/>
  <c r="B152" i="21" s="1"/>
  <c r="G151" i="21"/>
  <c r="H150" i="42"/>
  <c r="I150" i="42"/>
  <c r="G139" i="99"/>
  <c r="D140" i="99"/>
  <c r="E140" i="99"/>
  <c r="E142" i="89"/>
  <c r="G141" i="89"/>
  <c r="D142" i="89"/>
  <c r="J144" i="60"/>
  <c r="F141" i="93"/>
  <c r="B141" i="93"/>
  <c r="J142" i="75"/>
  <c r="I152" i="69"/>
  <c r="H152" i="69"/>
  <c r="G140" i="95"/>
  <c r="D141" i="95"/>
  <c r="E141" i="95"/>
  <c r="I148" i="74"/>
  <c r="D143" i="82"/>
  <c r="B143" i="82" s="1"/>
  <c r="G142" i="82"/>
  <c r="D142" i="91"/>
  <c r="B142" i="91" s="1"/>
  <c r="G141" i="91"/>
  <c r="E142" i="91"/>
  <c r="I146" i="54"/>
  <c r="H146" i="54"/>
  <c r="D151" i="44"/>
  <c r="B151" i="44" s="1"/>
  <c r="G150" i="44"/>
  <c r="H140" i="93"/>
  <c r="I140" i="93"/>
  <c r="G141" i="92"/>
  <c r="D142" i="92"/>
  <c r="B142" i="92" s="1"/>
  <c r="I147" i="55"/>
  <c r="H147" i="55"/>
  <c r="H141" i="94"/>
  <c r="I141" i="94"/>
  <c r="H139" i="97"/>
  <c r="I139" i="97"/>
  <c r="D142" i="87"/>
  <c r="B142" i="87" s="1"/>
  <c r="G141" i="87"/>
  <c r="E142" i="87"/>
  <c r="I151" i="22" l="1"/>
  <c r="D139" i="102"/>
  <c r="G138" i="102"/>
  <c r="E139" i="102"/>
  <c r="D139" i="13"/>
  <c r="G138" i="13"/>
  <c r="D145" i="101"/>
  <c r="E145" i="101" s="1"/>
  <c r="G144" i="101"/>
  <c r="I137" i="13"/>
  <c r="H137" i="13"/>
  <c r="E147" i="59"/>
  <c r="F147" i="59" s="1"/>
  <c r="G147" i="59" s="1"/>
  <c r="I147" i="59" s="1"/>
  <c r="G146" i="59"/>
  <c r="I146" i="59" s="1"/>
  <c r="G150" i="3"/>
  <c r="I150" i="3" s="1"/>
  <c r="I147" i="53"/>
  <c r="J147" i="53" s="1"/>
  <c r="D148" i="53"/>
  <c r="E148" i="53" s="1"/>
  <c r="F148" i="53" s="1"/>
  <c r="D149" i="53" s="1"/>
  <c r="B149" i="53" s="1"/>
  <c r="E151" i="3"/>
  <c r="F151" i="3" s="1"/>
  <c r="D152" i="3" s="1"/>
  <c r="B152" i="3" s="1"/>
  <c r="I153" i="28"/>
  <c r="J153" i="28" s="1"/>
  <c r="E150" i="39"/>
  <c r="F150" i="39" s="1"/>
  <c r="G150" i="39" s="1"/>
  <c r="H150" i="39" s="1"/>
  <c r="E152" i="23"/>
  <c r="F152" i="23" s="1"/>
  <c r="G152" i="23" s="1"/>
  <c r="H152" i="23" s="1"/>
  <c r="E153" i="69"/>
  <c r="F153" i="69" s="1"/>
  <c r="G153" i="69" s="1"/>
  <c r="E145" i="66"/>
  <c r="F145" i="66" s="1"/>
  <c r="G145" i="66" s="1"/>
  <c r="I145" i="66" s="1"/>
  <c r="H143" i="78"/>
  <c r="J143" i="78" s="1"/>
  <c r="I145" i="63"/>
  <c r="J145" i="63" s="1"/>
  <c r="G146" i="63"/>
  <c r="H146" i="63" s="1"/>
  <c r="D150" i="73"/>
  <c r="B150" i="73" s="1"/>
  <c r="I151" i="17"/>
  <c r="J151" i="17" s="1"/>
  <c r="I147" i="57"/>
  <c r="J147" i="57" s="1"/>
  <c r="D152" i="31"/>
  <c r="B152" i="31" s="1"/>
  <c r="G142" i="94"/>
  <c r="H142" i="94" s="1"/>
  <c r="J151" i="20"/>
  <c r="G152" i="20"/>
  <c r="D153" i="20"/>
  <c r="D148" i="57"/>
  <c r="E150" i="46"/>
  <c r="F150" i="46" s="1"/>
  <c r="D151" i="46" s="1"/>
  <c r="B151" i="46" s="1"/>
  <c r="E144" i="75"/>
  <c r="F144" i="75" s="1"/>
  <c r="G144" i="75" s="1"/>
  <c r="H150" i="34"/>
  <c r="J150" i="34" s="1"/>
  <c r="H148" i="43"/>
  <c r="I148" i="43"/>
  <c r="B149" i="43"/>
  <c r="E149" i="43"/>
  <c r="F149" i="43" s="1"/>
  <c r="H146" i="57"/>
  <c r="I146" i="57"/>
  <c r="E151" i="19"/>
  <c r="F151" i="19" s="1"/>
  <c r="D152" i="19" s="1"/>
  <c r="B152" i="19" s="1"/>
  <c r="I144" i="68"/>
  <c r="J144" i="68" s="1"/>
  <c r="G146" i="58"/>
  <c r="D147" i="58"/>
  <c r="I142" i="86"/>
  <c r="D153" i="17"/>
  <c r="B153" i="17" s="1"/>
  <c r="E146" i="62"/>
  <c r="F146" i="62" s="1"/>
  <c r="D147" i="62" s="1"/>
  <c r="B147" i="62" s="1"/>
  <c r="E147" i="61"/>
  <c r="F147" i="61" s="1"/>
  <c r="G147" i="61" s="1"/>
  <c r="D146" i="68"/>
  <c r="B146" i="68" s="1"/>
  <c r="I153" i="30"/>
  <c r="J153" i="30" s="1"/>
  <c r="H153" i="29"/>
  <c r="I153" i="29"/>
  <c r="E154" i="29"/>
  <c r="E155" i="29" s="1"/>
  <c r="B154" i="29"/>
  <c r="I150" i="71"/>
  <c r="J150" i="71" s="1"/>
  <c r="G145" i="62"/>
  <c r="I145" i="62" s="1"/>
  <c r="E152" i="70"/>
  <c r="F152" i="70" s="1"/>
  <c r="G152" i="70" s="1"/>
  <c r="E154" i="27"/>
  <c r="E155" i="27" s="1"/>
  <c r="G150" i="18"/>
  <c r="D151" i="18"/>
  <c r="B151" i="18" s="1"/>
  <c r="E147" i="56"/>
  <c r="F147" i="56" s="1"/>
  <c r="I146" i="56"/>
  <c r="H146" i="56"/>
  <c r="G147" i="54"/>
  <c r="H147" i="54" s="1"/>
  <c r="D153" i="22"/>
  <c r="B153" i="22" s="1"/>
  <c r="E152" i="24"/>
  <c r="F152" i="24" s="1"/>
  <c r="E146" i="60"/>
  <c r="F146" i="60" s="1"/>
  <c r="D147" i="60" s="1"/>
  <c r="B147" i="60" s="1"/>
  <c r="H151" i="24"/>
  <c r="I151" i="24"/>
  <c r="D146" i="67"/>
  <c r="B146" i="67" s="1"/>
  <c r="G145" i="67"/>
  <c r="I144" i="67"/>
  <c r="H144" i="67"/>
  <c r="B148" i="55"/>
  <c r="E148" i="55"/>
  <c r="F148" i="55" s="1"/>
  <c r="E142" i="92"/>
  <c r="F142" i="92" s="1"/>
  <c r="G142" i="92" s="1"/>
  <c r="I151" i="31"/>
  <c r="H151" i="31"/>
  <c r="J143" i="75"/>
  <c r="J146" i="45"/>
  <c r="F154" i="28"/>
  <c r="G154" i="28" s="1"/>
  <c r="I154" i="28" s="1"/>
  <c r="G147" i="45"/>
  <c r="D148" i="45"/>
  <c r="B148" i="45" s="1"/>
  <c r="D152" i="34"/>
  <c r="B152" i="34" s="1"/>
  <c r="E144" i="77"/>
  <c r="F144" i="77" s="1"/>
  <c r="F142" i="87"/>
  <c r="G142" i="87" s="1"/>
  <c r="J143" i="77"/>
  <c r="J150" i="19"/>
  <c r="E143" i="80"/>
  <c r="F143" i="80" s="1"/>
  <c r="D144" i="80" s="1"/>
  <c r="B144" i="80" s="1"/>
  <c r="E148" i="54"/>
  <c r="F148" i="54" s="1"/>
  <c r="D149" i="54" s="1"/>
  <c r="B149" i="54" s="1"/>
  <c r="E142" i="84"/>
  <c r="F142" i="84" s="1"/>
  <c r="G142" i="84" s="1"/>
  <c r="F142" i="88"/>
  <c r="D143" i="88" s="1"/>
  <c r="B143" i="88" s="1"/>
  <c r="J146" i="64"/>
  <c r="J153" i="27"/>
  <c r="E143" i="85"/>
  <c r="F143" i="85" s="1"/>
  <c r="D144" i="85" s="1"/>
  <c r="B144" i="85" s="1"/>
  <c r="J151" i="32"/>
  <c r="D153" i="32"/>
  <c r="B153" i="32" s="1"/>
  <c r="G152" i="32"/>
  <c r="D144" i="76"/>
  <c r="E151" i="44"/>
  <c r="F151" i="44" s="1"/>
  <c r="D152" i="44" s="1"/>
  <c r="B152" i="44" s="1"/>
  <c r="F142" i="91"/>
  <c r="G142" i="91" s="1"/>
  <c r="J150" i="42"/>
  <c r="F154" i="30"/>
  <c r="G154" i="30" s="1"/>
  <c r="J149" i="39"/>
  <c r="J142" i="76"/>
  <c r="H141" i="89"/>
  <c r="I141" i="89"/>
  <c r="I141" i="92"/>
  <c r="H141" i="92"/>
  <c r="J151" i="22"/>
  <c r="E143" i="82"/>
  <c r="F143" i="82" s="1"/>
  <c r="E143" i="94"/>
  <c r="F143" i="94" s="1"/>
  <c r="E147" i="63"/>
  <c r="F147" i="63" s="1"/>
  <c r="G141" i="93"/>
  <c r="D142" i="93"/>
  <c r="E142" i="93"/>
  <c r="H147" i="59"/>
  <c r="J151" i="70"/>
  <c r="D152" i="71"/>
  <c r="B152" i="71" s="1"/>
  <c r="G151" i="71"/>
  <c r="J149" i="46"/>
  <c r="H139" i="98"/>
  <c r="I139" i="98"/>
  <c r="E146" i="65"/>
  <c r="F146" i="65" s="1"/>
  <c r="G142" i="96"/>
  <c r="D143" i="96"/>
  <c r="B143" i="96" s="1"/>
  <c r="H147" i="72"/>
  <c r="I147" i="72"/>
  <c r="H141" i="87"/>
  <c r="I141" i="87"/>
  <c r="H153" i="69"/>
  <c r="I153" i="69"/>
  <c r="I152" i="17"/>
  <c r="H152" i="17"/>
  <c r="I142" i="85"/>
  <c r="H142" i="85"/>
  <c r="J148" i="74"/>
  <c r="E149" i="41"/>
  <c r="F149" i="41" s="1"/>
  <c r="E143" i="81"/>
  <c r="F143" i="81" s="1"/>
  <c r="B142" i="90"/>
  <c r="F142" i="90"/>
  <c r="I145" i="65"/>
  <c r="H145" i="65"/>
  <c r="J147" i="55"/>
  <c r="H151" i="34"/>
  <c r="I151" i="34"/>
  <c r="I141" i="90"/>
  <c r="H141" i="90"/>
  <c r="I149" i="73"/>
  <c r="H149" i="73"/>
  <c r="E152" i="21"/>
  <c r="F152" i="21" s="1"/>
  <c r="H148" i="41"/>
  <c r="I148" i="41"/>
  <c r="I142" i="81"/>
  <c r="H142" i="81"/>
  <c r="E143" i="83"/>
  <c r="F143" i="83" s="1"/>
  <c r="H152" i="22"/>
  <c r="I152" i="22"/>
  <c r="G144" i="78"/>
  <c r="D145" i="78"/>
  <c r="B145" i="78" s="1"/>
  <c r="D141" i="97"/>
  <c r="G140" i="97"/>
  <c r="E141" i="97"/>
  <c r="I139" i="99"/>
  <c r="H139" i="99"/>
  <c r="J143" i="79"/>
  <c r="B141" i="95"/>
  <c r="F141" i="95"/>
  <c r="J146" i="54"/>
  <c r="H140" i="95"/>
  <c r="I140" i="95"/>
  <c r="B142" i="89"/>
  <c r="F142" i="89"/>
  <c r="I151" i="21"/>
  <c r="H151" i="21"/>
  <c r="H145" i="68"/>
  <c r="I145" i="68"/>
  <c r="H142" i="83"/>
  <c r="I142" i="83"/>
  <c r="D152" i="42"/>
  <c r="B152" i="42" s="1"/>
  <c r="G151" i="42"/>
  <c r="I142" i="80"/>
  <c r="H142" i="80"/>
  <c r="I141" i="84"/>
  <c r="H141" i="84"/>
  <c r="I150" i="44"/>
  <c r="H150" i="44"/>
  <c r="D145" i="79"/>
  <c r="B145" i="79" s="1"/>
  <c r="G144" i="79"/>
  <c r="D144" i="86"/>
  <c r="B144" i="86" s="1"/>
  <c r="G143" i="86"/>
  <c r="G149" i="74"/>
  <c r="D150" i="74"/>
  <c r="B150" i="74" s="1"/>
  <c r="H142" i="82"/>
  <c r="I142" i="82"/>
  <c r="B140" i="99"/>
  <c r="F140" i="99"/>
  <c r="H141" i="91"/>
  <c r="I141" i="91"/>
  <c r="H143" i="76"/>
  <c r="I143" i="76"/>
  <c r="J152" i="69"/>
  <c r="H141" i="88"/>
  <c r="I141" i="88"/>
  <c r="F140" i="98"/>
  <c r="B140" i="98"/>
  <c r="D148" i="64"/>
  <c r="B148" i="64" s="1"/>
  <c r="G147" i="64"/>
  <c r="J145" i="60"/>
  <c r="E148" i="72"/>
  <c r="F148" i="72" s="1"/>
  <c r="B139" i="102" l="1"/>
  <c r="F139" i="102"/>
  <c r="H144" i="101"/>
  <c r="I144" i="101"/>
  <c r="H146" i="59"/>
  <c r="J146" i="59" s="1"/>
  <c r="B145" i="101"/>
  <c r="F145" i="101"/>
  <c r="I138" i="13"/>
  <c r="H138" i="13"/>
  <c r="E139" i="13"/>
  <c r="F139" i="13" s="1"/>
  <c r="B139" i="13"/>
  <c r="I138" i="102"/>
  <c r="H138" i="102"/>
  <c r="E152" i="3"/>
  <c r="F152" i="3" s="1"/>
  <c r="G152" i="3" s="1"/>
  <c r="D148" i="59"/>
  <c r="B148" i="59" s="1"/>
  <c r="I150" i="39"/>
  <c r="J150" i="39" s="1"/>
  <c r="H150" i="3"/>
  <c r="J150" i="3" s="1"/>
  <c r="G148" i="53"/>
  <c r="I148" i="53" s="1"/>
  <c r="B148" i="53"/>
  <c r="G151" i="3"/>
  <c r="I151" i="3" s="1"/>
  <c r="D151" i="39"/>
  <c r="B151" i="39" s="1"/>
  <c r="I152" i="23"/>
  <c r="J152" i="23" s="1"/>
  <c r="D154" i="69"/>
  <c r="E154" i="69" s="1"/>
  <c r="E155" i="69" s="1"/>
  <c r="G146" i="62"/>
  <c r="H146" i="62" s="1"/>
  <c r="D146" i="66"/>
  <c r="B146" i="66" s="1"/>
  <c r="H145" i="66"/>
  <c r="J145" i="66" s="1"/>
  <c r="D153" i="23"/>
  <c r="B153" i="23" s="1"/>
  <c r="I146" i="63"/>
  <c r="J146" i="63" s="1"/>
  <c r="E152" i="31"/>
  <c r="F152" i="31" s="1"/>
  <c r="D153" i="31" s="1"/>
  <c r="B153" i="31" s="1"/>
  <c r="D145" i="75"/>
  <c r="B145" i="75" s="1"/>
  <c r="I142" i="94"/>
  <c r="E150" i="73"/>
  <c r="F150" i="73" s="1"/>
  <c r="G150" i="73" s="1"/>
  <c r="D148" i="61"/>
  <c r="B148" i="61" s="1"/>
  <c r="G151" i="19"/>
  <c r="I151" i="19" s="1"/>
  <c r="E152" i="19"/>
  <c r="F152" i="19" s="1"/>
  <c r="D153" i="19" s="1"/>
  <c r="J146" i="57"/>
  <c r="E151" i="46"/>
  <c r="F151" i="46" s="1"/>
  <c r="D152" i="46" s="1"/>
  <c r="B152" i="46" s="1"/>
  <c r="G150" i="46"/>
  <c r="B148" i="57"/>
  <c r="E148" i="57"/>
  <c r="F148" i="57" s="1"/>
  <c r="B153" i="20"/>
  <c r="E153" i="20"/>
  <c r="F153" i="20" s="1"/>
  <c r="H152" i="20"/>
  <c r="I152" i="20"/>
  <c r="E146" i="68"/>
  <c r="F146" i="68" s="1"/>
  <c r="D147" i="68" s="1"/>
  <c r="B147" i="68" s="1"/>
  <c r="E153" i="17"/>
  <c r="F153" i="17" s="1"/>
  <c r="D154" i="17" s="1"/>
  <c r="E154" i="17" s="1"/>
  <c r="E155" i="17" s="1"/>
  <c r="D143" i="92"/>
  <c r="B143" i="92" s="1"/>
  <c r="H145" i="62"/>
  <c r="J145" i="62" s="1"/>
  <c r="F154" i="29"/>
  <c r="G154" i="29" s="1"/>
  <c r="H154" i="29" s="1"/>
  <c r="H155" i="29" s="1"/>
  <c r="G149" i="43"/>
  <c r="D150" i="43"/>
  <c r="B150" i="43" s="1"/>
  <c r="J148" i="43"/>
  <c r="E147" i="62"/>
  <c r="F147" i="62" s="1"/>
  <c r="G147" i="62" s="1"/>
  <c r="G143" i="80"/>
  <c r="H143" i="80" s="1"/>
  <c r="B147" i="58"/>
  <c r="E147" i="58"/>
  <c r="F147" i="58" s="1"/>
  <c r="I146" i="58"/>
  <c r="H146" i="58"/>
  <c r="H154" i="28"/>
  <c r="H155" i="28" s="1"/>
  <c r="E147" i="60"/>
  <c r="F147" i="60" s="1"/>
  <c r="G146" i="60"/>
  <c r="H146" i="60" s="1"/>
  <c r="G151" i="44"/>
  <c r="I151" i="44" s="1"/>
  <c r="D153" i="70"/>
  <c r="B153" i="70" s="1"/>
  <c r="J151" i="24"/>
  <c r="E152" i="34"/>
  <c r="F152" i="34" s="1"/>
  <c r="D153" i="34" s="1"/>
  <c r="B153" i="34" s="1"/>
  <c r="J153" i="29"/>
  <c r="F154" i="27"/>
  <c r="G154" i="27" s="1"/>
  <c r="I154" i="27" s="1"/>
  <c r="I155" i="27" s="1"/>
  <c r="D143" i="87"/>
  <c r="B143" i="87" s="1"/>
  <c r="E151" i="18"/>
  <c r="F151" i="18" s="1"/>
  <c r="E153" i="22"/>
  <c r="F153" i="22" s="1"/>
  <c r="D143" i="91"/>
  <c r="B143" i="91" s="1"/>
  <c r="J146" i="56"/>
  <c r="I147" i="54"/>
  <c r="J147" i="54" s="1"/>
  <c r="D148" i="56"/>
  <c r="B148" i="56" s="1"/>
  <c r="G147" i="56"/>
  <c r="G152" i="24"/>
  <c r="D153" i="24"/>
  <c r="B153" i="24" s="1"/>
  <c r="H150" i="18"/>
  <c r="I150" i="18"/>
  <c r="J144" i="67"/>
  <c r="E145" i="79"/>
  <c r="F145" i="79" s="1"/>
  <c r="D146" i="79" s="1"/>
  <c r="B146" i="79" s="1"/>
  <c r="G148" i="54"/>
  <c r="H148" i="54" s="1"/>
  <c r="J153" i="69"/>
  <c r="E143" i="96"/>
  <c r="F143" i="96" s="1"/>
  <c r="D144" i="96" s="1"/>
  <c r="B144" i="96" s="1"/>
  <c r="H145" i="67"/>
  <c r="I145" i="67"/>
  <c r="E146" i="67"/>
  <c r="F146" i="67" s="1"/>
  <c r="D149" i="55"/>
  <c r="G148" i="55"/>
  <c r="J143" i="76"/>
  <c r="E153" i="32"/>
  <c r="F153" i="32" s="1"/>
  <c r="G153" i="32" s="1"/>
  <c r="G142" i="88"/>
  <c r="H142" i="88" s="1"/>
  <c r="J151" i="31"/>
  <c r="E152" i="44"/>
  <c r="F152" i="44" s="1"/>
  <c r="D153" i="44" s="1"/>
  <c r="B153" i="44" s="1"/>
  <c r="G144" i="77"/>
  <c r="D145" i="77"/>
  <c r="B145" i="77" s="1"/>
  <c r="E143" i="88"/>
  <c r="F143" i="88" s="1"/>
  <c r="G143" i="88" s="1"/>
  <c r="H147" i="45"/>
  <c r="I147" i="45"/>
  <c r="E148" i="45"/>
  <c r="F148" i="45" s="1"/>
  <c r="E144" i="80"/>
  <c r="F144" i="80" s="1"/>
  <c r="G144" i="80" s="1"/>
  <c r="J150" i="44"/>
  <c r="J151" i="34"/>
  <c r="D143" i="84"/>
  <c r="B143" i="84" s="1"/>
  <c r="G143" i="85"/>
  <c r="H143" i="85" s="1"/>
  <c r="J151" i="21"/>
  <c r="J149" i="73"/>
  <c r="B144" i="76"/>
  <c r="E144" i="76"/>
  <c r="F144" i="76" s="1"/>
  <c r="H147" i="61"/>
  <c r="I147" i="61"/>
  <c r="E149" i="53"/>
  <c r="F149" i="53" s="1"/>
  <c r="H148" i="53"/>
  <c r="I155" i="28"/>
  <c r="E148" i="64"/>
  <c r="F148" i="64" s="1"/>
  <c r="G148" i="64" s="1"/>
  <c r="H152" i="32"/>
  <c r="I152" i="32"/>
  <c r="E149" i="54"/>
  <c r="F149" i="54" s="1"/>
  <c r="D150" i="54" s="1"/>
  <c r="B150" i="54" s="1"/>
  <c r="J147" i="59"/>
  <c r="H154" i="30"/>
  <c r="H155" i="30" s="1"/>
  <c r="I154" i="30"/>
  <c r="E152" i="71"/>
  <c r="F152" i="71" s="1"/>
  <c r="D153" i="71" s="1"/>
  <c r="B153" i="71" s="1"/>
  <c r="I151" i="42"/>
  <c r="H151" i="42"/>
  <c r="J145" i="68"/>
  <c r="I140" i="97"/>
  <c r="H140" i="97"/>
  <c r="E144" i="85"/>
  <c r="F144" i="85" s="1"/>
  <c r="D144" i="81"/>
  <c r="B144" i="81" s="1"/>
  <c r="G143" i="81"/>
  <c r="J147" i="72"/>
  <c r="I147" i="64"/>
  <c r="H147" i="64"/>
  <c r="G141" i="95"/>
  <c r="D142" i="95"/>
  <c r="E142" i="95"/>
  <c r="B142" i="93"/>
  <c r="F142" i="93"/>
  <c r="G148" i="72"/>
  <c r="D149" i="72"/>
  <c r="E150" i="74"/>
  <c r="F150" i="74" s="1"/>
  <c r="J145" i="65"/>
  <c r="D147" i="65"/>
  <c r="B147" i="65" s="1"/>
  <c r="G146" i="65"/>
  <c r="I141" i="93"/>
  <c r="H141" i="93"/>
  <c r="H151" i="71"/>
  <c r="I151" i="71"/>
  <c r="E145" i="78"/>
  <c r="F145" i="78" s="1"/>
  <c r="J148" i="41"/>
  <c r="G149" i="41"/>
  <c r="D150" i="41"/>
  <c r="B150" i="41" s="1"/>
  <c r="G147" i="63"/>
  <c r="D148" i="63"/>
  <c r="B148" i="63" s="1"/>
  <c r="G143" i="83"/>
  <c r="D144" i="83"/>
  <c r="B144" i="83" s="1"/>
  <c r="H142" i="84"/>
  <c r="I142" i="84"/>
  <c r="H149" i="74"/>
  <c r="I149" i="74"/>
  <c r="H152" i="70"/>
  <c r="I152" i="70"/>
  <c r="H142" i="96"/>
  <c r="I142" i="96"/>
  <c r="I143" i="86"/>
  <c r="H143" i="86"/>
  <c r="H142" i="91"/>
  <c r="I142" i="91"/>
  <c r="H142" i="92"/>
  <c r="I142" i="92"/>
  <c r="H144" i="79"/>
  <c r="I144" i="79"/>
  <c r="D141" i="98"/>
  <c r="G140" i="98"/>
  <c r="E141" i="98"/>
  <c r="G142" i="89"/>
  <c r="D143" i="89"/>
  <c r="B143" i="89" s="1"/>
  <c r="I144" i="78"/>
  <c r="H144" i="78"/>
  <c r="G152" i="21"/>
  <c r="D153" i="21"/>
  <c r="B153" i="21" s="1"/>
  <c r="G142" i="90"/>
  <c r="D143" i="90"/>
  <c r="B143" i="90" s="1"/>
  <c r="G143" i="94"/>
  <c r="D144" i="94"/>
  <c r="B144" i="94" s="1"/>
  <c r="B141" i="97"/>
  <c r="F141" i="97"/>
  <c r="I144" i="75"/>
  <c r="H144" i="75"/>
  <c r="D141" i="99"/>
  <c r="G140" i="99"/>
  <c r="E141" i="99"/>
  <c r="E144" i="86"/>
  <c r="F144" i="86" s="1"/>
  <c r="I142" i="87"/>
  <c r="H142" i="87"/>
  <c r="E152" i="42"/>
  <c r="F152" i="42" s="1"/>
  <c r="J152" i="22"/>
  <c r="J152" i="17"/>
  <c r="G143" i="82"/>
  <c r="D144" i="82"/>
  <c r="B144" i="82" s="1"/>
  <c r="I146" i="62" l="1"/>
  <c r="J146" i="62" s="1"/>
  <c r="E148" i="59"/>
  <c r="F148" i="59" s="1"/>
  <c r="D149" i="59" s="1"/>
  <c r="B149" i="59" s="1"/>
  <c r="D140" i="13"/>
  <c r="G139" i="13"/>
  <c r="D153" i="3"/>
  <c r="B153" i="3" s="1"/>
  <c r="D146" i="101"/>
  <c r="E146" i="101" s="1"/>
  <c r="G145" i="101"/>
  <c r="D140" i="102"/>
  <c r="G139" i="102"/>
  <c r="E140" i="102"/>
  <c r="H151" i="3"/>
  <c r="J151" i="3" s="1"/>
  <c r="B154" i="69"/>
  <c r="F154" i="69"/>
  <c r="G154" i="69" s="1"/>
  <c r="I154" i="69" s="1"/>
  <c r="E151" i="39"/>
  <c r="F151" i="39" s="1"/>
  <c r="G151" i="39" s="1"/>
  <c r="H151" i="39" s="1"/>
  <c r="G152" i="31"/>
  <c r="H152" i="31" s="1"/>
  <c r="E153" i="31"/>
  <c r="F153" i="31" s="1"/>
  <c r="D154" i="31" s="1"/>
  <c r="D151" i="73"/>
  <c r="B151" i="73" s="1"/>
  <c r="E146" i="66"/>
  <c r="F146" i="66" s="1"/>
  <c r="E145" i="75"/>
  <c r="F145" i="75" s="1"/>
  <c r="D146" i="75" s="1"/>
  <c r="B146" i="75" s="1"/>
  <c r="E153" i="23"/>
  <c r="F153" i="23" s="1"/>
  <c r="G153" i="23" s="1"/>
  <c r="H153" i="23" s="1"/>
  <c r="G153" i="17"/>
  <c r="I153" i="17" s="1"/>
  <c r="D152" i="39"/>
  <c r="B152" i="39" s="1"/>
  <c r="G151" i="46"/>
  <c r="H151" i="46" s="1"/>
  <c r="E148" i="61"/>
  <c r="F148" i="61" s="1"/>
  <c r="D149" i="61" s="1"/>
  <c r="H151" i="19"/>
  <c r="J151" i="19" s="1"/>
  <c r="E149" i="59"/>
  <c r="F149" i="59" s="1"/>
  <c r="G149" i="59" s="1"/>
  <c r="H149" i="59" s="1"/>
  <c r="G152" i="19"/>
  <c r="H152" i="19" s="1"/>
  <c r="D154" i="23"/>
  <c r="B154" i="23" s="1"/>
  <c r="I154" i="29"/>
  <c r="I155" i="29" s="1"/>
  <c r="E153" i="70"/>
  <c r="F153" i="70" s="1"/>
  <c r="G153" i="70" s="1"/>
  <c r="G145" i="79"/>
  <c r="H145" i="79" s="1"/>
  <c r="I148" i="54"/>
  <c r="J148" i="54" s="1"/>
  <c r="E143" i="92"/>
  <c r="F143" i="92" s="1"/>
  <c r="D144" i="92" s="1"/>
  <c r="B144" i="92" s="1"/>
  <c r="I150" i="46"/>
  <c r="H150" i="46"/>
  <c r="J152" i="20"/>
  <c r="G146" i="68"/>
  <c r="I146" i="68" s="1"/>
  <c r="G153" i="20"/>
  <c r="D154" i="20"/>
  <c r="G148" i="57"/>
  <c r="D149" i="57"/>
  <c r="I143" i="80"/>
  <c r="D148" i="62"/>
  <c r="B148" i="62" s="1"/>
  <c r="G148" i="59"/>
  <c r="H148" i="59" s="1"/>
  <c r="E150" i="43"/>
  <c r="F150" i="43" s="1"/>
  <c r="I149" i="43"/>
  <c r="H149" i="43"/>
  <c r="H151" i="44"/>
  <c r="J151" i="44" s="1"/>
  <c r="I146" i="60"/>
  <c r="J146" i="60" s="1"/>
  <c r="J146" i="58"/>
  <c r="G147" i="58"/>
  <c r="D148" i="58"/>
  <c r="J154" i="28"/>
  <c r="J155" i="28" s="1"/>
  <c r="E143" i="87"/>
  <c r="F143" i="87" s="1"/>
  <c r="G143" i="87" s="1"/>
  <c r="H143" i="87" s="1"/>
  <c r="G152" i="34"/>
  <c r="H152" i="34" s="1"/>
  <c r="D148" i="60"/>
  <c r="G147" i="60"/>
  <c r="G152" i="44"/>
  <c r="I152" i="44" s="1"/>
  <c r="D145" i="80"/>
  <c r="B145" i="80" s="1"/>
  <c r="G149" i="54"/>
  <c r="I149" i="54" s="1"/>
  <c r="H154" i="27"/>
  <c r="H155" i="27" s="1"/>
  <c r="G143" i="96"/>
  <c r="H143" i="96" s="1"/>
  <c r="E143" i="91"/>
  <c r="F143" i="91" s="1"/>
  <c r="D144" i="91" s="1"/>
  <c r="G153" i="22"/>
  <c r="D154" i="22"/>
  <c r="J145" i="67"/>
  <c r="J150" i="18"/>
  <c r="G151" i="18"/>
  <c r="D152" i="18"/>
  <c r="E148" i="56"/>
  <c r="F148" i="56" s="1"/>
  <c r="D149" i="56" s="1"/>
  <c r="D149" i="64"/>
  <c r="B149" i="64" s="1"/>
  <c r="I147" i="56"/>
  <c r="H147" i="56"/>
  <c r="E143" i="84"/>
  <c r="F143" i="84" s="1"/>
  <c r="G143" i="84" s="1"/>
  <c r="E153" i="24"/>
  <c r="F153" i="24" s="1"/>
  <c r="I152" i="24"/>
  <c r="H152" i="24"/>
  <c r="I148" i="55"/>
  <c r="H148" i="55"/>
  <c r="I142" i="88"/>
  <c r="B149" i="55"/>
  <c r="E149" i="55"/>
  <c r="F149" i="55" s="1"/>
  <c r="G152" i="71"/>
  <c r="I152" i="71" s="1"/>
  <c r="D154" i="32"/>
  <c r="E154" i="32" s="1"/>
  <c r="E155" i="32" s="1"/>
  <c r="D147" i="67"/>
  <c r="G146" i="67"/>
  <c r="J147" i="45"/>
  <c r="E143" i="89"/>
  <c r="F143" i="89" s="1"/>
  <c r="D144" i="89" s="1"/>
  <c r="B144" i="89" s="1"/>
  <c r="D144" i="88"/>
  <c r="B144" i="88" s="1"/>
  <c r="J148" i="53"/>
  <c r="E153" i="34"/>
  <c r="F153" i="34" s="1"/>
  <c r="G153" i="34" s="1"/>
  <c r="J149" i="74"/>
  <c r="D149" i="45"/>
  <c r="G148" i="45"/>
  <c r="H144" i="77"/>
  <c r="I144" i="77"/>
  <c r="B153" i="19"/>
  <c r="E153" i="19"/>
  <c r="F153" i="19" s="1"/>
  <c r="J147" i="61"/>
  <c r="E145" i="77"/>
  <c r="F145" i="77" s="1"/>
  <c r="I143" i="85"/>
  <c r="E144" i="81"/>
  <c r="F144" i="81" s="1"/>
  <c r="G144" i="81" s="1"/>
  <c r="E153" i="44"/>
  <c r="F153" i="44" s="1"/>
  <c r="D154" i="44" s="1"/>
  <c r="E147" i="68"/>
  <c r="F147" i="68" s="1"/>
  <c r="G147" i="68" s="1"/>
  <c r="J151" i="42"/>
  <c r="E143" i="90"/>
  <c r="F143" i="90" s="1"/>
  <c r="D144" i="90" s="1"/>
  <c r="B144" i="90" s="1"/>
  <c r="J152" i="32"/>
  <c r="D145" i="76"/>
  <c r="G144" i="76"/>
  <c r="I155" i="30"/>
  <c r="J154" i="30"/>
  <c r="J155" i="30" s="1"/>
  <c r="E144" i="94"/>
  <c r="F144" i="94" s="1"/>
  <c r="D145" i="94" s="1"/>
  <c r="E153" i="21"/>
  <c r="F153" i="21" s="1"/>
  <c r="G153" i="21" s="1"/>
  <c r="J144" i="79"/>
  <c r="E144" i="83"/>
  <c r="F144" i="83" s="1"/>
  <c r="D145" i="83" s="1"/>
  <c r="B145" i="83" s="1"/>
  <c r="D150" i="53"/>
  <c r="B150" i="53" s="1"/>
  <c r="G149" i="53"/>
  <c r="J151" i="71"/>
  <c r="E144" i="96"/>
  <c r="F144" i="96" s="1"/>
  <c r="G144" i="96" s="1"/>
  <c r="J147" i="64"/>
  <c r="I153" i="32"/>
  <c r="H153" i="32"/>
  <c r="E144" i="82"/>
  <c r="F144" i="82" s="1"/>
  <c r="J144" i="78"/>
  <c r="H144" i="80"/>
  <c r="I144" i="80"/>
  <c r="E153" i="71"/>
  <c r="F153" i="71" s="1"/>
  <c r="G142" i="93"/>
  <c r="D143" i="93"/>
  <c r="B143" i="93" s="1"/>
  <c r="E150" i="54"/>
  <c r="F150" i="54" s="1"/>
  <c r="I143" i="88"/>
  <c r="H143" i="88"/>
  <c r="D146" i="78"/>
  <c r="B146" i="78" s="1"/>
  <c r="G145" i="78"/>
  <c r="E147" i="65"/>
  <c r="F147" i="65" s="1"/>
  <c r="H150" i="73"/>
  <c r="I150" i="73"/>
  <c r="I147" i="62"/>
  <c r="H147" i="62"/>
  <c r="D145" i="86"/>
  <c r="B145" i="86" s="1"/>
  <c r="G144" i="86"/>
  <c r="H142" i="90"/>
  <c r="I142" i="90"/>
  <c r="J152" i="70"/>
  <c r="E148" i="63"/>
  <c r="F148" i="63" s="1"/>
  <c r="E150" i="41"/>
  <c r="F150" i="41" s="1"/>
  <c r="E146" i="79"/>
  <c r="F146" i="79" s="1"/>
  <c r="I146" i="65"/>
  <c r="H146" i="65"/>
  <c r="D151" i="74"/>
  <c r="B151" i="74" s="1"/>
  <c r="G150" i="74"/>
  <c r="B142" i="95"/>
  <c r="F142" i="95"/>
  <c r="I148" i="64"/>
  <c r="H148" i="64"/>
  <c r="I143" i="82"/>
  <c r="H143" i="82"/>
  <c r="H143" i="83"/>
  <c r="I143" i="83"/>
  <c r="I152" i="3"/>
  <c r="H152" i="3"/>
  <c r="E149" i="72"/>
  <c r="F149" i="72" s="1"/>
  <c r="B149" i="72"/>
  <c r="I141" i="95"/>
  <c r="H141" i="95"/>
  <c r="H143" i="81"/>
  <c r="I143" i="81"/>
  <c r="I151" i="39"/>
  <c r="B154" i="17"/>
  <c r="F154" i="17"/>
  <c r="G154" i="17" s="1"/>
  <c r="I142" i="89"/>
  <c r="H142" i="89"/>
  <c r="H140" i="99"/>
  <c r="I140" i="99"/>
  <c r="I140" i="98"/>
  <c r="H140" i="98"/>
  <c r="H147" i="63"/>
  <c r="I147" i="63"/>
  <c r="I149" i="41"/>
  <c r="H149" i="41"/>
  <c r="H148" i="72"/>
  <c r="I148" i="72"/>
  <c r="G141" i="97"/>
  <c r="D142" i="97"/>
  <c r="E142" i="97"/>
  <c r="H154" i="69"/>
  <c r="H155" i="69" s="1"/>
  <c r="G152" i="42"/>
  <c r="D153" i="42"/>
  <c r="B153" i="42" s="1"/>
  <c r="B141" i="99"/>
  <c r="F141" i="99"/>
  <c r="J144" i="75"/>
  <c r="I143" i="94"/>
  <c r="H143" i="94"/>
  <c r="I152" i="21"/>
  <c r="H152" i="21"/>
  <c r="B141" i="98"/>
  <c r="F141" i="98"/>
  <c r="E152" i="46"/>
  <c r="F152" i="46" s="1"/>
  <c r="G144" i="85"/>
  <c r="D145" i="85"/>
  <c r="B145" i="85" s="1"/>
  <c r="E153" i="3" l="1"/>
  <c r="F153" i="3" s="1"/>
  <c r="H139" i="102"/>
  <c r="I139" i="102"/>
  <c r="B140" i="102"/>
  <c r="F140" i="102"/>
  <c r="I145" i="101"/>
  <c r="H145" i="101"/>
  <c r="F146" i="101"/>
  <c r="B146" i="101"/>
  <c r="H139" i="13"/>
  <c r="I139" i="13"/>
  <c r="E140" i="13"/>
  <c r="F140" i="13" s="1"/>
  <c r="B140" i="13"/>
  <c r="I152" i="31"/>
  <c r="J152" i="31" s="1"/>
  <c r="G145" i="75"/>
  <c r="H145" i="75" s="1"/>
  <c r="G153" i="31"/>
  <c r="I153" i="31" s="1"/>
  <c r="E151" i="73"/>
  <c r="F151" i="73" s="1"/>
  <c r="D152" i="73" s="1"/>
  <c r="B152" i="73" s="1"/>
  <c r="E152" i="39"/>
  <c r="F152" i="39" s="1"/>
  <c r="G152" i="39" s="1"/>
  <c r="H152" i="39" s="1"/>
  <c r="H153" i="17"/>
  <c r="J153" i="17" s="1"/>
  <c r="I151" i="46"/>
  <c r="J151" i="46" s="1"/>
  <c r="I153" i="23"/>
  <c r="J153" i="23" s="1"/>
  <c r="G148" i="61"/>
  <c r="I148" i="61" s="1"/>
  <c r="D147" i="66"/>
  <c r="B147" i="66" s="1"/>
  <c r="G146" i="66"/>
  <c r="I152" i="19"/>
  <c r="J152" i="19" s="1"/>
  <c r="I149" i="59"/>
  <c r="J149" i="59" s="1"/>
  <c r="D150" i="59"/>
  <c r="B150" i="59" s="1"/>
  <c r="H146" i="68"/>
  <c r="J146" i="68" s="1"/>
  <c r="D154" i="70"/>
  <c r="E154" i="70" s="1"/>
  <c r="E155" i="70" s="1"/>
  <c r="I145" i="79"/>
  <c r="J145" i="79" s="1"/>
  <c r="J154" i="29"/>
  <c r="J155" i="29" s="1"/>
  <c r="I148" i="59"/>
  <c r="J148" i="59" s="1"/>
  <c r="E144" i="92"/>
  <c r="F144" i="92" s="1"/>
  <c r="D145" i="92" s="1"/>
  <c r="B145" i="92" s="1"/>
  <c r="E154" i="23"/>
  <c r="G143" i="92"/>
  <c r="I143" i="92" s="1"/>
  <c r="H152" i="44"/>
  <c r="J152" i="44" s="1"/>
  <c r="E148" i="62"/>
  <c r="F148" i="62" s="1"/>
  <c r="G148" i="62" s="1"/>
  <c r="G143" i="91"/>
  <c r="I143" i="91" s="1"/>
  <c r="J150" i="46"/>
  <c r="B149" i="57"/>
  <c r="E149" i="57"/>
  <c r="F149" i="57" s="1"/>
  <c r="H148" i="57"/>
  <c r="I148" i="57"/>
  <c r="B154" i="20"/>
  <c r="E154" i="20"/>
  <c r="H153" i="20"/>
  <c r="I153" i="20"/>
  <c r="E145" i="80"/>
  <c r="F145" i="80" s="1"/>
  <c r="D146" i="80" s="1"/>
  <c r="B146" i="80" s="1"/>
  <c r="E144" i="88"/>
  <c r="F144" i="88" s="1"/>
  <c r="D145" i="88" s="1"/>
  <c r="B145" i="88" s="1"/>
  <c r="H152" i="71"/>
  <c r="J152" i="71" s="1"/>
  <c r="J154" i="27"/>
  <c r="J155" i="27" s="1"/>
  <c r="D144" i="87"/>
  <c r="B144" i="87" s="1"/>
  <c r="J149" i="43"/>
  <c r="I143" i="87"/>
  <c r="D151" i="43"/>
  <c r="B151" i="43" s="1"/>
  <c r="G150" i="43"/>
  <c r="B148" i="58"/>
  <c r="E148" i="58"/>
  <c r="F148" i="58" s="1"/>
  <c r="I152" i="34"/>
  <c r="J152" i="34" s="1"/>
  <c r="I147" i="58"/>
  <c r="H147" i="58"/>
  <c r="H149" i="54"/>
  <c r="J149" i="54" s="1"/>
  <c r="I143" i="96"/>
  <c r="D145" i="81"/>
  <c r="B145" i="81" s="1"/>
  <c r="H147" i="60"/>
  <c r="I147" i="60"/>
  <c r="B148" i="60"/>
  <c r="E148" i="60"/>
  <c r="F148" i="60" s="1"/>
  <c r="B149" i="56"/>
  <c r="E149" i="56"/>
  <c r="F149" i="56" s="1"/>
  <c r="G149" i="56" s="1"/>
  <c r="G148" i="56"/>
  <c r="I148" i="56" s="1"/>
  <c r="E154" i="22"/>
  <c r="E155" i="22" s="1"/>
  <c r="B154" i="22"/>
  <c r="I153" i="22"/>
  <c r="H153" i="22"/>
  <c r="D154" i="34"/>
  <c r="E154" i="34" s="1"/>
  <c r="E155" i="34" s="1"/>
  <c r="D144" i="84"/>
  <c r="B144" i="84" s="1"/>
  <c r="B152" i="18"/>
  <c r="E152" i="18"/>
  <c r="F152" i="18" s="1"/>
  <c r="E149" i="64"/>
  <c r="F149" i="64" s="1"/>
  <c r="I151" i="18"/>
  <c r="H151" i="18"/>
  <c r="J152" i="24"/>
  <c r="J147" i="56"/>
  <c r="J148" i="55"/>
  <c r="G153" i="24"/>
  <c r="D154" i="24"/>
  <c r="E154" i="24" s="1"/>
  <c r="E155" i="24" s="1"/>
  <c r="G153" i="44"/>
  <c r="I153" i="44" s="1"/>
  <c r="F154" i="32"/>
  <c r="G154" i="32" s="1"/>
  <c r="I154" i="32" s="1"/>
  <c r="I155" i="32" s="1"/>
  <c r="B154" i="32"/>
  <c r="B154" i="31"/>
  <c r="E154" i="31"/>
  <c r="G144" i="94"/>
  <c r="I144" i="94" s="1"/>
  <c r="D148" i="68"/>
  <c r="B148" i="68" s="1"/>
  <c r="G149" i="55"/>
  <c r="D150" i="55"/>
  <c r="G143" i="89"/>
  <c r="I143" i="89" s="1"/>
  <c r="B147" i="67"/>
  <c r="E147" i="67"/>
  <c r="F147" i="67" s="1"/>
  <c r="H146" i="67"/>
  <c r="I146" i="67"/>
  <c r="G144" i="83"/>
  <c r="I144" i="83" s="1"/>
  <c r="J144" i="77"/>
  <c r="G151" i="73"/>
  <c r="I151" i="73" s="1"/>
  <c r="E146" i="75"/>
  <c r="F146" i="75" s="1"/>
  <c r="G146" i="75" s="1"/>
  <c r="G143" i="90"/>
  <c r="I143" i="90" s="1"/>
  <c r="H148" i="45"/>
  <c r="I148" i="45"/>
  <c r="D154" i="19"/>
  <c r="G153" i="19"/>
  <c r="B149" i="45"/>
  <c r="E149" i="45"/>
  <c r="F149" i="45" s="1"/>
  <c r="E145" i="86"/>
  <c r="F145" i="86" s="1"/>
  <c r="G145" i="86" s="1"/>
  <c r="G145" i="77"/>
  <c r="D146" i="77"/>
  <c r="J150" i="73"/>
  <c r="D145" i="96"/>
  <c r="B145" i="96" s="1"/>
  <c r="E150" i="53"/>
  <c r="F150" i="53" s="1"/>
  <c r="G150" i="53" s="1"/>
  <c r="B145" i="94"/>
  <c r="E145" i="94"/>
  <c r="F145" i="94" s="1"/>
  <c r="G145" i="94" s="1"/>
  <c r="E153" i="42"/>
  <c r="F153" i="42" s="1"/>
  <c r="G153" i="42" s="1"/>
  <c r="D154" i="21"/>
  <c r="E154" i="21" s="1"/>
  <c r="E155" i="21" s="1"/>
  <c r="J151" i="39"/>
  <c r="B145" i="76"/>
  <c r="E145" i="76"/>
  <c r="F145" i="76" s="1"/>
  <c r="I149" i="53"/>
  <c r="H149" i="53"/>
  <c r="B149" i="61"/>
  <c r="E149" i="61"/>
  <c r="F149" i="61" s="1"/>
  <c r="J153" i="32"/>
  <c r="E144" i="89"/>
  <c r="F144" i="89" s="1"/>
  <c r="G144" i="89" s="1"/>
  <c r="H144" i="76"/>
  <c r="I144" i="76"/>
  <c r="H150" i="74"/>
  <c r="I150" i="74"/>
  <c r="J149" i="41"/>
  <c r="D142" i="98"/>
  <c r="B142" i="98" s="1"/>
  <c r="G141" i="98"/>
  <c r="E142" i="98"/>
  <c r="B142" i="97"/>
  <c r="F142" i="97"/>
  <c r="H154" i="17"/>
  <c r="I154" i="17"/>
  <c r="E151" i="74"/>
  <c r="F151" i="74" s="1"/>
  <c r="H145" i="78"/>
  <c r="I145" i="78"/>
  <c r="D151" i="54"/>
  <c r="B151" i="54" s="1"/>
  <c r="G150" i="54"/>
  <c r="G149" i="72"/>
  <c r="D150" i="72"/>
  <c r="B150" i="72" s="1"/>
  <c r="D154" i="3"/>
  <c r="E154" i="3" s="1"/>
  <c r="E155" i="3" s="1"/>
  <c r="G153" i="3"/>
  <c r="G152" i="46"/>
  <c r="D153" i="46"/>
  <c r="B153" i="46" s="1"/>
  <c r="J152" i="21"/>
  <c r="I152" i="42"/>
  <c r="H152" i="42"/>
  <c r="H144" i="96"/>
  <c r="I144" i="96"/>
  <c r="J147" i="63"/>
  <c r="H153" i="34"/>
  <c r="I153" i="34"/>
  <c r="H144" i="81"/>
  <c r="I144" i="81"/>
  <c r="D147" i="79"/>
  <c r="B147" i="79" s="1"/>
  <c r="G146" i="79"/>
  <c r="H144" i="86"/>
  <c r="I144" i="86"/>
  <c r="E145" i="85"/>
  <c r="F145" i="85" s="1"/>
  <c r="I155" i="69"/>
  <c r="J154" i="69"/>
  <c r="J155" i="69" s="1"/>
  <c r="J152" i="3"/>
  <c r="J148" i="64"/>
  <c r="I147" i="68"/>
  <c r="H147" i="68"/>
  <c r="G150" i="41"/>
  <c r="D151" i="41"/>
  <c r="B151" i="41" s="1"/>
  <c r="E145" i="83"/>
  <c r="F145" i="83" s="1"/>
  <c r="I153" i="21"/>
  <c r="H153" i="21"/>
  <c r="I141" i="97"/>
  <c r="H141" i="97"/>
  <c r="G153" i="71"/>
  <c r="D154" i="71"/>
  <c r="E154" i="71" s="1"/>
  <c r="E155" i="71" s="1"/>
  <c r="D149" i="63"/>
  <c r="B149" i="63" s="1"/>
  <c r="G148" i="63"/>
  <c r="G147" i="65"/>
  <c r="D148" i="65"/>
  <c r="B148" i="65" s="1"/>
  <c r="E143" i="93"/>
  <c r="F143" i="93" s="1"/>
  <c r="I145" i="75"/>
  <c r="I152" i="39"/>
  <c r="E144" i="90"/>
  <c r="F144" i="90" s="1"/>
  <c r="G142" i="95"/>
  <c r="D143" i="95"/>
  <c r="B143" i="95" s="1"/>
  <c r="I143" i="84"/>
  <c r="H143" i="84"/>
  <c r="I153" i="70"/>
  <c r="H153" i="70"/>
  <c r="H144" i="85"/>
  <c r="I144" i="85"/>
  <c r="E142" i="99"/>
  <c r="G141" i="99"/>
  <c r="D142" i="99"/>
  <c r="J148" i="72"/>
  <c r="E154" i="44"/>
  <c r="E155" i="44" s="1"/>
  <c r="B154" i="44"/>
  <c r="E144" i="91"/>
  <c r="F144" i="91" s="1"/>
  <c r="B144" i="91"/>
  <c r="J146" i="65"/>
  <c r="J147" i="62"/>
  <c r="E146" i="78"/>
  <c r="F146" i="78" s="1"/>
  <c r="H142" i="93"/>
  <c r="I142" i="93"/>
  <c r="D145" i="82"/>
  <c r="B145" i="82" s="1"/>
  <c r="G144" i="82"/>
  <c r="H153" i="31" l="1"/>
  <c r="G146" i="101"/>
  <c r="D147" i="101"/>
  <c r="E147" i="101" s="1"/>
  <c r="D141" i="13"/>
  <c r="G140" i="13"/>
  <c r="D141" i="102"/>
  <c r="G140" i="102"/>
  <c r="E141" i="102"/>
  <c r="E152" i="73"/>
  <c r="F152" i="73" s="1"/>
  <c r="G152" i="73" s="1"/>
  <c r="I152" i="73" s="1"/>
  <c r="F154" i="70"/>
  <c r="G154" i="70" s="1"/>
  <c r="D149" i="62"/>
  <c r="B149" i="62" s="1"/>
  <c r="D153" i="39"/>
  <c r="B153" i="39" s="1"/>
  <c r="H148" i="61"/>
  <c r="J148" i="61" s="1"/>
  <c r="H155" i="17"/>
  <c r="E150" i="59"/>
  <c r="F150" i="59" s="1"/>
  <c r="G150" i="59" s="1"/>
  <c r="H150" i="59" s="1"/>
  <c r="B154" i="70"/>
  <c r="H146" i="66"/>
  <c r="I146" i="66"/>
  <c r="E147" i="66"/>
  <c r="F147" i="66" s="1"/>
  <c r="E145" i="92"/>
  <c r="F145" i="92" s="1"/>
  <c r="D146" i="92" s="1"/>
  <c r="B146" i="92" s="1"/>
  <c r="G144" i="92"/>
  <c r="H144" i="92" s="1"/>
  <c r="G144" i="88"/>
  <c r="H144" i="88" s="1"/>
  <c r="H143" i="91"/>
  <c r="H143" i="92"/>
  <c r="E155" i="23"/>
  <c r="F154" i="23"/>
  <c r="G154" i="23" s="1"/>
  <c r="E145" i="88"/>
  <c r="F145" i="88" s="1"/>
  <c r="D146" i="88" s="1"/>
  <c r="B146" i="88" s="1"/>
  <c r="G145" i="80"/>
  <c r="H145" i="80" s="1"/>
  <c r="E145" i="81"/>
  <c r="F145" i="81" s="1"/>
  <c r="D146" i="81" s="1"/>
  <c r="B146" i="81" s="1"/>
  <c r="H153" i="44"/>
  <c r="J153" i="44" s="1"/>
  <c r="J148" i="57"/>
  <c r="D150" i="56"/>
  <c r="B150" i="56" s="1"/>
  <c r="J153" i="20"/>
  <c r="E155" i="20"/>
  <c r="F154" i="20"/>
  <c r="G154" i="20" s="1"/>
  <c r="D150" i="57"/>
  <c r="B150" i="57" s="1"/>
  <c r="G149" i="57"/>
  <c r="E144" i="87"/>
  <c r="F144" i="87" s="1"/>
  <c r="D145" i="87" s="1"/>
  <c r="E151" i="43"/>
  <c r="F151" i="43" s="1"/>
  <c r="D152" i="43" s="1"/>
  <c r="B152" i="43" s="1"/>
  <c r="B154" i="21"/>
  <c r="J147" i="60"/>
  <c r="I150" i="43"/>
  <c r="H150" i="43"/>
  <c r="J147" i="58"/>
  <c r="D149" i="58"/>
  <c r="B149" i="58" s="1"/>
  <c r="G148" i="58"/>
  <c r="H144" i="83"/>
  <c r="E153" i="39"/>
  <c r="F153" i="39" s="1"/>
  <c r="G153" i="39" s="1"/>
  <c r="H148" i="56"/>
  <c r="J148" i="56" s="1"/>
  <c r="H151" i="73"/>
  <c r="J151" i="73" s="1"/>
  <c r="G148" i="60"/>
  <c r="D149" i="60"/>
  <c r="J153" i="22"/>
  <c r="H143" i="89"/>
  <c r="D146" i="86"/>
  <c r="B146" i="86" s="1"/>
  <c r="D151" i="53"/>
  <c r="B151" i="53" s="1"/>
  <c r="B154" i="34"/>
  <c r="F154" i="21"/>
  <c r="G154" i="21" s="1"/>
  <c r="I154" i="21" s="1"/>
  <c r="H154" i="32"/>
  <c r="H155" i="32" s="1"/>
  <c r="E144" i="84"/>
  <c r="F144" i="84" s="1"/>
  <c r="D145" i="84" s="1"/>
  <c r="B145" i="84" s="1"/>
  <c r="J151" i="18"/>
  <c r="F154" i="22"/>
  <c r="G154" i="22" s="1"/>
  <c r="D150" i="64"/>
  <c r="G149" i="64"/>
  <c r="G152" i="18"/>
  <c r="D153" i="18"/>
  <c r="H144" i="94"/>
  <c r="H149" i="56"/>
  <c r="I149" i="56"/>
  <c r="B154" i="24"/>
  <c r="F154" i="24"/>
  <c r="G154" i="24" s="1"/>
  <c r="I153" i="24"/>
  <c r="H153" i="24"/>
  <c r="E148" i="68"/>
  <c r="F148" i="68" s="1"/>
  <c r="D149" i="68" s="1"/>
  <c r="B149" i="68" s="1"/>
  <c r="G147" i="67"/>
  <c r="D148" i="67"/>
  <c r="B148" i="67" s="1"/>
  <c r="E155" i="31"/>
  <c r="F154" i="31"/>
  <c r="G154" i="31" s="1"/>
  <c r="J153" i="31"/>
  <c r="D147" i="75"/>
  <c r="B147" i="75" s="1"/>
  <c r="I149" i="55"/>
  <c r="H149" i="55"/>
  <c r="D145" i="89"/>
  <c r="B145" i="89" s="1"/>
  <c r="J146" i="67"/>
  <c r="B150" i="55"/>
  <c r="E150" i="55"/>
  <c r="F150" i="55" s="1"/>
  <c r="J144" i="76"/>
  <c r="D150" i="45"/>
  <c r="G149" i="45"/>
  <c r="H143" i="90"/>
  <c r="I153" i="19"/>
  <c r="H153" i="19"/>
  <c r="B146" i="77"/>
  <c r="E146" i="77"/>
  <c r="F146" i="77" s="1"/>
  <c r="E154" i="19"/>
  <c r="E155" i="19" s="1"/>
  <c r="B154" i="19"/>
  <c r="H145" i="77"/>
  <c r="I145" i="77"/>
  <c r="J148" i="45"/>
  <c r="E143" i="95"/>
  <c r="F143" i="95" s="1"/>
  <c r="G143" i="95" s="1"/>
  <c r="D154" i="42"/>
  <c r="E154" i="42" s="1"/>
  <c r="E155" i="42" s="1"/>
  <c r="D146" i="94"/>
  <c r="B146" i="94" s="1"/>
  <c r="E145" i="96"/>
  <c r="F145" i="96" s="1"/>
  <c r="E150" i="72"/>
  <c r="F150" i="72" s="1"/>
  <c r="G150" i="72" s="1"/>
  <c r="J153" i="34"/>
  <c r="F142" i="98"/>
  <c r="D143" i="98" s="1"/>
  <c r="B143" i="98" s="1"/>
  <c r="J150" i="74"/>
  <c r="I150" i="53"/>
  <c r="H150" i="53"/>
  <c r="J153" i="21"/>
  <c r="J149" i="53"/>
  <c r="J152" i="42"/>
  <c r="F154" i="44"/>
  <c r="G154" i="44" s="1"/>
  <c r="I154" i="44" s="1"/>
  <c r="G145" i="76"/>
  <c r="D146" i="76"/>
  <c r="B146" i="76" s="1"/>
  <c r="J145" i="78"/>
  <c r="D150" i="61"/>
  <c r="B150" i="61" s="1"/>
  <c r="G149" i="61"/>
  <c r="I146" i="79"/>
  <c r="H146" i="79"/>
  <c r="I144" i="82"/>
  <c r="H144" i="82"/>
  <c r="G144" i="91"/>
  <c r="D145" i="91"/>
  <c r="B145" i="91" s="1"/>
  <c r="J153" i="70"/>
  <c r="J152" i="39"/>
  <c r="J145" i="75"/>
  <c r="E148" i="65"/>
  <c r="F148" i="65" s="1"/>
  <c r="E149" i="62"/>
  <c r="F149" i="62" s="1"/>
  <c r="E147" i="79"/>
  <c r="F147" i="79" s="1"/>
  <c r="H144" i="89"/>
  <c r="I144" i="89"/>
  <c r="I149" i="72"/>
  <c r="H149" i="72"/>
  <c r="B142" i="99"/>
  <c r="F142" i="99"/>
  <c r="H145" i="94"/>
  <c r="I145" i="94"/>
  <c r="I155" i="17"/>
  <c r="J154" i="17"/>
  <c r="J155" i="17" s="1"/>
  <c r="I141" i="99"/>
  <c r="H141" i="99"/>
  <c r="E151" i="41"/>
  <c r="F151" i="41" s="1"/>
  <c r="E153" i="46"/>
  <c r="F153" i="46" s="1"/>
  <c r="H141" i="98"/>
  <c r="I141" i="98"/>
  <c r="G143" i="93"/>
  <c r="D144" i="93"/>
  <c r="B144" i="93" s="1"/>
  <c r="B154" i="71"/>
  <c r="F154" i="71"/>
  <c r="G154" i="71" s="1"/>
  <c r="H146" i="75"/>
  <c r="I146" i="75"/>
  <c r="G145" i="83"/>
  <c r="D146" i="83"/>
  <c r="B146" i="83" s="1"/>
  <c r="I142" i="95"/>
  <c r="H142" i="95"/>
  <c r="D145" i="90"/>
  <c r="B145" i="90" s="1"/>
  <c r="G144" i="90"/>
  <c r="I153" i="71"/>
  <c r="H153" i="71"/>
  <c r="H150" i="41"/>
  <c r="I150" i="41"/>
  <c r="I152" i="46"/>
  <c r="H152" i="46"/>
  <c r="I153" i="3"/>
  <c r="H153" i="3"/>
  <c r="H153" i="42"/>
  <c r="I153" i="42"/>
  <c r="D147" i="78"/>
  <c r="B147" i="78" s="1"/>
  <c r="G146" i="78"/>
  <c r="I147" i="65"/>
  <c r="H147" i="65"/>
  <c r="H148" i="62"/>
  <c r="I148" i="62"/>
  <c r="E145" i="82"/>
  <c r="F145" i="82" s="1"/>
  <c r="E149" i="63"/>
  <c r="F149" i="63" s="1"/>
  <c r="H154" i="70"/>
  <c r="H155" i="70" s="1"/>
  <c r="I154" i="70"/>
  <c r="B154" i="3"/>
  <c r="F154" i="3"/>
  <c r="G154" i="3" s="1"/>
  <c r="E151" i="54"/>
  <c r="F151" i="54" s="1"/>
  <c r="G142" i="97"/>
  <c r="D143" i="97"/>
  <c r="B143" i="97" s="1"/>
  <c r="I148" i="63"/>
  <c r="H148" i="63"/>
  <c r="F154" i="34"/>
  <c r="G154" i="34" s="1"/>
  <c r="J147" i="68"/>
  <c r="E146" i="80"/>
  <c r="F146" i="80" s="1"/>
  <c r="G145" i="85"/>
  <c r="D146" i="85"/>
  <c r="B146" i="85" s="1"/>
  <c r="I150" i="54"/>
  <c r="H150" i="54"/>
  <c r="G151" i="74"/>
  <c r="D152" i="74"/>
  <c r="B152" i="74" s="1"/>
  <c r="I145" i="86"/>
  <c r="H145" i="86"/>
  <c r="H152" i="73" l="1"/>
  <c r="D153" i="73"/>
  <c r="B153" i="73" s="1"/>
  <c r="I140" i="102"/>
  <c r="H140" i="102"/>
  <c r="B141" i="102"/>
  <c r="F141" i="102"/>
  <c r="I140" i="13"/>
  <c r="H140" i="13"/>
  <c r="E141" i="13"/>
  <c r="F141" i="13" s="1"/>
  <c r="B141" i="13"/>
  <c r="F147" i="101"/>
  <c r="B147" i="101"/>
  <c r="H146" i="101"/>
  <c r="I146" i="101"/>
  <c r="G145" i="92"/>
  <c r="H145" i="92" s="1"/>
  <c r="D151" i="59"/>
  <c r="B151" i="59" s="1"/>
  <c r="I150" i="59"/>
  <c r="J150" i="59" s="1"/>
  <c r="E146" i="81"/>
  <c r="F146" i="81" s="1"/>
  <c r="D147" i="81" s="1"/>
  <c r="B147" i="81" s="1"/>
  <c r="G147" i="66"/>
  <c r="D148" i="66"/>
  <c r="B148" i="66" s="1"/>
  <c r="J146" i="66"/>
  <c r="I144" i="88"/>
  <c r="G145" i="88"/>
  <c r="I145" i="88" s="1"/>
  <c r="I144" i="92"/>
  <c r="I145" i="80"/>
  <c r="E146" i="86"/>
  <c r="F146" i="86" s="1"/>
  <c r="G146" i="86" s="1"/>
  <c r="H154" i="23"/>
  <c r="H155" i="23" s="1"/>
  <c r="I154" i="23"/>
  <c r="E150" i="56"/>
  <c r="F150" i="56" s="1"/>
  <c r="G150" i="56" s="1"/>
  <c r="I150" i="56" s="1"/>
  <c r="G145" i="81"/>
  <c r="I145" i="81" s="1"/>
  <c r="E150" i="57"/>
  <c r="F150" i="57" s="1"/>
  <c r="D151" i="57" s="1"/>
  <c r="B151" i="57" s="1"/>
  <c r="G151" i="43"/>
  <c r="H151" i="43" s="1"/>
  <c r="E151" i="53"/>
  <c r="F151" i="53" s="1"/>
  <c r="D152" i="53" s="1"/>
  <c r="B152" i="53" s="1"/>
  <c r="G144" i="87"/>
  <c r="H144" i="87" s="1"/>
  <c r="I149" i="57"/>
  <c r="H149" i="57"/>
  <c r="I154" i="20"/>
  <c r="H154" i="20"/>
  <c r="H155" i="20" s="1"/>
  <c r="E152" i="43"/>
  <c r="F152" i="43" s="1"/>
  <c r="D153" i="43" s="1"/>
  <c r="B153" i="43" s="1"/>
  <c r="E149" i="58"/>
  <c r="F149" i="58" s="1"/>
  <c r="D150" i="58" s="1"/>
  <c r="G144" i="84"/>
  <c r="I144" i="84" s="1"/>
  <c r="J154" i="32"/>
  <c r="J155" i="32" s="1"/>
  <c r="D154" i="39"/>
  <c r="B154" i="39" s="1"/>
  <c r="J150" i="43"/>
  <c r="I148" i="58"/>
  <c r="H148" i="58"/>
  <c r="H154" i="21"/>
  <c r="H155" i="21" s="1"/>
  <c r="B149" i="60"/>
  <c r="E149" i="60"/>
  <c r="F149" i="60" s="1"/>
  <c r="E146" i="88"/>
  <c r="F146" i="88" s="1"/>
  <c r="D147" i="88" s="1"/>
  <c r="B147" i="88" s="1"/>
  <c r="H148" i="60"/>
  <c r="I148" i="60"/>
  <c r="G148" i="68"/>
  <c r="H148" i="68" s="1"/>
  <c r="B150" i="64"/>
  <c r="E150" i="64"/>
  <c r="F150" i="64" s="1"/>
  <c r="H154" i="22"/>
  <c r="H155" i="22" s="1"/>
  <c r="I154" i="22"/>
  <c r="B153" i="18"/>
  <c r="E153" i="18"/>
  <c r="F153" i="18" s="1"/>
  <c r="H152" i="18"/>
  <c r="I152" i="18"/>
  <c r="H149" i="64"/>
  <c r="I149" i="64"/>
  <c r="E148" i="67"/>
  <c r="F148" i="67" s="1"/>
  <c r="G148" i="67" s="1"/>
  <c r="E147" i="75"/>
  <c r="F147" i="75" s="1"/>
  <c r="D148" i="75" s="1"/>
  <c r="B148" i="75" s="1"/>
  <c r="J153" i="24"/>
  <c r="J149" i="56"/>
  <c r="H154" i="24"/>
  <c r="H155" i="24" s="1"/>
  <c r="I154" i="24"/>
  <c r="J149" i="55"/>
  <c r="B154" i="42"/>
  <c r="E146" i="94"/>
  <c r="F146" i="94" s="1"/>
  <c r="G146" i="94" s="1"/>
  <c r="J145" i="77"/>
  <c r="D151" i="55"/>
  <c r="B151" i="55" s="1"/>
  <c r="G150" i="55"/>
  <c r="H154" i="31"/>
  <c r="H155" i="31" s="1"/>
  <c r="I154" i="31"/>
  <c r="H147" i="67"/>
  <c r="I147" i="67"/>
  <c r="E145" i="89"/>
  <c r="F145" i="89" s="1"/>
  <c r="G145" i="89" s="1"/>
  <c r="D144" i="95"/>
  <c r="B144" i="95" s="1"/>
  <c r="J150" i="53"/>
  <c r="H154" i="44"/>
  <c r="H155" i="44" s="1"/>
  <c r="E143" i="97"/>
  <c r="F143" i="97" s="1"/>
  <c r="D144" i="97" s="1"/>
  <c r="B144" i="97" s="1"/>
  <c r="E146" i="76"/>
  <c r="F146" i="76" s="1"/>
  <c r="G146" i="76" s="1"/>
  <c r="F154" i="19"/>
  <c r="G154" i="19" s="1"/>
  <c r="G146" i="77"/>
  <c r="D147" i="77"/>
  <c r="B147" i="77" s="1"/>
  <c r="H149" i="45"/>
  <c r="I149" i="45"/>
  <c r="B150" i="45"/>
  <c r="E150" i="45"/>
  <c r="F150" i="45" s="1"/>
  <c r="J153" i="19"/>
  <c r="E152" i="74"/>
  <c r="F152" i="74" s="1"/>
  <c r="G152" i="74" s="1"/>
  <c r="J148" i="63"/>
  <c r="F154" i="42"/>
  <c r="G154" i="42" s="1"/>
  <c r="H154" i="42" s="1"/>
  <c r="H155" i="42" s="1"/>
  <c r="B145" i="87"/>
  <c r="E145" i="87"/>
  <c r="F145" i="87" s="1"/>
  <c r="J153" i="71"/>
  <c r="G142" i="98"/>
  <c r="I142" i="98" s="1"/>
  <c r="D151" i="72"/>
  <c r="B151" i="72" s="1"/>
  <c r="E145" i="84"/>
  <c r="F145" i="84" s="1"/>
  <c r="D146" i="84" s="1"/>
  <c r="B146" i="84" s="1"/>
  <c r="E145" i="90"/>
  <c r="F145" i="90" s="1"/>
  <c r="D146" i="90" s="1"/>
  <c r="B146" i="90" s="1"/>
  <c r="J146" i="79"/>
  <c r="D146" i="96"/>
  <c r="G145" i="96"/>
  <c r="J153" i="42"/>
  <c r="J150" i="41"/>
  <c r="H149" i="61"/>
  <c r="I149" i="61"/>
  <c r="E145" i="91"/>
  <c r="F145" i="91" s="1"/>
  <c r="G145" i="91" s="1"/>
  <c r="I145" i="76"/>
  <c r="H145" i="76"/>
  <c r="J147" i="65"/>
  <c r="E144" i="93"/>
  <c r="F144" i="93" s="1"/>
  <c r="D145" i="93" s="1"/>
  <c r="B145" i="93" s="1"/>
  <c r="E149" i="68"/>
  <c r="F149" i="68" s="1"/>
  <c r="D150" i="68" s="1"/>
  <c r="B150" i="68" s="1"/>
  <c r="E150" i="61"/>
  <c r="F150" i="61" s="1"/>
  <c r="E143" i="98"/>
  <c r="F143" i="98" s="1"/>
  <c r="G143" i="98" s="1"/>
  <c r="J148" i="62"/>
  <c r="E146" i="92"/>
  <c r="F146" i="92" s="1"/>
  <c r="G146" i="92" s="1"/>
  <c r="E146" i="83"/>
  <c r="F146" i="83" s="1"/>
  <c r="D147" i="83" s="1"/>
  <c r="B147" i="83" s="1"/>
  <c r="J146" i="75"/>
  <c r="E153" i="73"/>
  <c r="F153" i="73" s="1"/>
  <c r="E146" i="85"/>
  <c r="F146" i="85" s="1"/>
  <c r="E147" i="78"/>
  <c r="F147" i="78" s="1"/>
  <c r="J152" i="46"/>
  <c r="G142" i="99"/>
  <c r="D143" i="99"/>
  <c r="B143" i="99" s="1"/>
  <c r="G148" i="65"/>
  <c r="D149" i="65"/>
  <c r="B149" i="65" s="1"/>
  <c r="D147" i="80"/>
  <c r="B147" i="80" s="1"/>
  <c r="G146" i="80"/>
  <c r="I145" i="92"/>
  <c r="H143" i="93"/>
  <c r="I143" i="93"/>
  <c r="G147" i="79"/>
  <c r="D148" i="79"/>
  <c r="B148" i="79" s="1"/>
  <c r="H144" i="91"/>
  <c r="I144" i="91"/>
  <c r="J154" i="70"/>
  <c r="J155" i="70" s="1"/>
  <c r="I155" i="70"/>
  <c r="D154" i="46"/>
  <c r="E154" i="46" s="1"/>
  <c r="E155" i="46" s="1"/>
  <c r="G153" i="46"/>
  <c r="H145" i="85"/>
  <c r="I145" i="85"/>
  <c r="I155" i="21"/>
  <c r="G149" i="62"/>
  <c r="D150" i="62"/>
  <c r="B150" i="62" s="1"/>
  <c r="D152" i="54"/>
  <c r="B152" i="54" s="1"/>
  <c r="G151" i="54"/>
  <c r="I150" i="72"/>
  <c r="H150" i="72"/>
  <c r="G149" i="63"/>
  <c r="D150" i="63"/>
  <c r="B150" i="63" s="1"/>
  <c r="H145" i="83"/>
  <c r="I145" i="83"/>
  <c r="H153" i="39"/>
  <c r="I153" i="39"/>
  <c r="H142" i="97"/>
  <c r="I142" i="97"/>
  <c r="H146" i="78"/>
  <c r="I146" i="78"/>
  <c r="J150" i="54"/>
  <c r="H154" i="3"/>
  <c r="H155" i="3" s="1"/>
  <c r="I154" i="3"/>
  <c r="J153" i="3"/>
  <c r="I144" i="90"/>
  <c r="H144" i="90"/>
  <c r="H143" i="95"/>
  <c r="I143" i="95"/>
  <c r="G151" i="41"/>
  <c r="D152" i="41"/>
  <c r="B152" i="41" s="1"/>
  <c r="H154" i="34"/>
  <c r="H155" i="34" s="1"/>
  <c r="I154" i="34"/>
  <c r="G145" i="82"/>
  <c r="D146" i="82"/>
  <c r="B146" i="82" s="1"/>
  <c r="I151" i="74"/>
  <c r="H151" i="74"/>
  <c r="I155" i="44"/>
  <c r="H154" i="71"/>
  <c r="H155" i="71" s="1"/>
  <c r="I154" i="71"/>
  <c r="J152" i="73"/>
  <c r="J149" i="72"/>
  <c r="D142" i="13" l="1"/>
  <c r="G141" i="13"/>
  <c r="D142" i="102"/>
  <c r="G141" i="102"/>
  <c r="E142" i="102"/>
  <c r="D148" i="101"/>
  <c r="E148" i="101" s="1"/>
  <c r="G147" i="101"/>
  <c r="G146" i="81"/>
  <c r="H146" i="81" s="1"/>
  <c r="E151" i="59"/>
  <c r="F151" i="59" s="1"/>
  <c r="G151" i="59" s="1"/>
  <c r="D147" i="86"/>
  <c r="B147" i="86" s="1"/>
  <c r="E148" i="66"/>
  <c r="F148" i="66" s="1"/>
  <c r="I147" i="66"/>
  <c r="H147" i="66"/>
  <c r="H145" i="88"/>
  <c r="D151" i="56"/>
  <c r="B151" i="56" s="1"/>
  <c r="H150" i="56"/>
  <c r="J150" i="56" s="1"/>
  <c r="J154" i="23"/>
  <c r="J155" i="23" s="1"/>
  <c r="I155" i="23"/>
  <c r="H145" i="81"/>
  <c r="I151" i="43"/>
  <c r="J151" i="43" s="1"/>
  <c r="G150" i="57"/>
  <c r="H150" i="57" s="1"/>
  <c r="I144" i="87"/>
  <c r="G146" i="88"/>
  <c r="H146" i="88" s="1"/>
  <c r="G151" i="53"/>
  <c r="H151" i="53" s="1"/>
  <c r="G149" i="58"/>
  <c r="I149" i="58" s="1"/>
  <c r="H144" i="84"/>
  <c r="I155" i="20"/>
  <c r="J154" i="20"/>
  <c r="J155" i="20" s="1"/>
  <c r="E151" i="57"/>
  <c r="F151" i="57" s="1"/>
  <c r="J149" i="57"/>
  <c r="E154" i="39"/>
  <c r="E155" i="39" s="1"/>
  <c r="G152" i="43"/>
  <c r="H152" i="43" s="1"/>
  <c r="I148" i="68"/>
  <c r="J148" i="68" s="1"/>
  <c r="J154" i="21"/>
  <c r="J155" i="21" s="1"/>
  <c r="D152" i="59"/>
  <c r="E153" i="43"/>
  <c r="J148" i="58"/>
  <c r="B150" i="58"/>
  <c r="E150" i="58"/>
  <c r="F150" i="58" s="1"/>
  <c r="J148" i="60"/>
  <c r="D150" i="60"/>
  <c r="B150" i="60" s="1"/>
  <c r="G149" i="60"/>
  <c r="D146" i="91"/>
  <c r="B146" i="91" s="1"/>
  <c r="D144" i="98"/>
  <c r="B144" i="98" s="1"/>
  <c r="G143" i="97"/>
  <c r="H143" i="97" s="1"/>
  <c r="D147" i="94"/>
  <c r="B147" i="94" s="1"/>
  <c r="D149" i="67"/>
  <c r="B149" i="67" s="1"/>
  <c r="J154" i="44"/>
  <c r="J155" i="44" s="1"/>
  <c r="E151" i="55"/>
  <c r="F151" i="55" s="1"/>
  <c r="G151" i="55" s="1"/>
  <c r="J152" i="18"/>
  <c r="G147" i="75"/>
  <c r="I147" i="75" s="1"/>
  <c r="G153" i="18"/>
  <c r="D154" i="18"/>
  <c r="E148" i="75"/>
  <c r="F148" i="75" s="1"/>
  <c r="G148" i="75" s="1"/>
  <c r="H148" i="75" s="1"/>
  <c r="J154" i="22"/>
  <c r="J155" i="22" s="1"/>
  <c r="I155" i="22"/>
  <c r="J149" i="64"/>
  <c r="D151" i="64"/>
  <c r="G150" i="64"/>
  <c r="H142" i="98"/>
  <c r="D147" i="92"/>
  <c r="B147" i="92" s="1"/>
  <c r="G146" i="83"/>
  <c r="I146" i="83" s="1"/>
  <c r="D147" i="76"/>
  <c r="B147" i="76" s="1"/>
  <c r="I155" i="24"/>
  <c r="J154" i="24"/>
  <c r="J155" i="24" s="1"/>
  <c r="E143" i="99"/>
  <c r="F143" i="99" s="1"/>
  <c r="D144" i="99" s="1"/>
  <c r="B144" i="99" s="1"/>
  <c r="J147" i="67"/>
  <c r="H148" i="67"/>
  <c r="I148" i="67"/>
  <c r="D146" i="89"/>
  <c r="B146" i="89" s="1"/>
  <c r="J154" i="31"/>
  <c r="J155" i="31" s="1"/>
  <c r="I155" i="31"/>
  <c r="G145" i="90"/>
  <c r="I145" i="90" s="1"/>
  <c r="I154" i="42"/>
  <c r="J154" i="42" s="1"/>
  <c r="J155" i="42" s="1"/>
  <c r="I150" i="55"/>
  <c r="H150" i="55"/>
  <c r="E150" i="62"/>
  <c r="F150" i="62" s="1"/>
  <c r="G150" i="62" s="1"/>
  <c r="E151" i="72"/>
  <c r="F151" i="72" s="1"/>
  <c r="D152" i="72" s="1"/>
  <c r="B152" i="72" s="1"/>
  <c r="E147" i="88"/>
  <c r="F147" i="88" s="1"/>
  <c r="D148" i="88" s="1"/>
  <c r="B148" i="88" s="1"/>
  <c r="E144" i="95"/>
  <c r="F144" i="95" s="1"/>
  <c r="G145" i="84"/>
  <c r="I145" i="84" s="1"/>
  <c r="J149" i="61"/>
  <c r="E147" i="83"/>
  <c r="F147" i="83" s="1"/>
  <c r="D148" i="83" s="1"/>
  <c r="B148" i="83" s="1"/>
  <c r="H146" i="77"/>
  <c r="I146" i="77"/>
  <c r="D153" i="74"/>
  <c r="B153" i="74" s="1"/>
  <c r="E147" i="80"/>
  <c r="F147" i="80" s="1"/>
  <c r="G147" i="80" s="1"/>
  <c r="D151" i="45"/>
  <c r="B151" i="45" s="1"/>
  <c r="G150" i="45"/>
  <c r="H154" i="19"/>
  <c r="H155" i="19" s="1"/>
  <c r="I154" i="19"/>
  <c r="E147" i="77"/>
  <c r="F147" i="77" s="1"/>
  <c r="J149" i="45"/>
  <c r="B146" i="96"/>
  <c r="E146" i="96"/>
  <c r="F146" i="96" s="1"/>
  <c r="D146" i="87"/>
  <c r="G145" i="87"/>
  <c r="E146" i="84"/>
  <c r="F146" i="84" s="1"/>
  <c r="G146" i="84" s="1"/>
  <c r="E150" i="63"/>
  <c r="F150" i="63" s="1"/>
  <c r="D151" i="63" s="1"/>
  <c r="B151" i="63" s="1"/>
  <c r="I145" i="96"/>
  <c r="H145" i="96"/>
  <c r="E146" i="82"/>
  <c r="F146" i="82" s="1"/>
  <c r="G146" i="82" s="1"/>
  <c r="E148" i="79"/>
  <c r="F148" i="79" s="1"/>
  <c r="D149" i="79" s="1"/>
  <c r="B149" i="79" s="1"/>
  <c r="G144" i="93"/>
  <c r="I144" i="93" s="1"/>
  <c r="D151" i="61"/>
  <c r="B151" i="61" s="1"/>
  <c r="G150" i="61"/>
  <c r="J145" i="76"/>
  <c r="D154" i="73"/>
  <c r="E154" i="73" s="1"/>
  <c r="E155" i="73" s="1"/>
  <c r="G153" i="73"/>
  <c r="G149" i="68"/>
  <c r="I149" i="68" s="1"/>
  <c r="E152" i="53"/>
  <c r="F152" i="53" s="1"/>
  <c r="E145" i="93"/>
  <c r="F145" i="93" s="1"/>
  <c r="G145" i="93" s="1"/>
  <c r="E147" i="81"/>
  <c r="F147" i="81" s="1"/>
  <c r="G147" i="81" s="1"/>
  <c r="H146" i="76"/>
  <c r="I146" i="76"/>
  <c r="E144" i="97"/>
  <c r="F144" i="97" s="1"/>
  <c r="H145" i="82"/>
  <c r="I145" i="82"/>
  <c r="J154" i="3"/>
  <c r="J155" i="3" s="1"/>
  <c r="I155" i="3"/>
  <c r="J153" i="39"/>
  <c r="H151" i="54"/>
  <c r="I151" i="54"/>
  <c r="H143" i="98"/>
  <c r="I143" i="98"/>
  <c r="H146" i="94"/>
  <c r="I146" i="94"/>
  <c r="E152" i="41"/>
  <c r="F152" i="41" s="1"/>
  <c r="J146" i="78"/>
  <c r="H148" i="65"/>
  <c r="I148" i="65"/>
  <c r="H145" i="91"/>
  <c r="I145" i="91"/>
  <c r="H145" i="89"/>
  <c r="I145" i="89"/>
  <c r="I149" i="63"/>
  <c r="H149" i="63"/>
  <c r="I149" i="62"/>
  <c r="H149" i="62"/>
  <c r="H147" i="79"/>
  <c r="I147" i="79"/>
  <c r="H142" i="99"/>
  <c r="I142" i="99"/>
  <c r="G147" i="78"/>
  <c r="D148" i="78"/>
  <c r="B148" i="78" s="1"/>
  <c r="I153" i="46"/>
  <c r="H153" i="46"/>
  <c r="I155" i="71"/>
  <c r="J154" i="71"/>
  <c r="J155" i="71" s="1"/>
  <c r="J154" i="34"/>
  <c r="J155" i="34" s="1"/>
  <c r="I155" i="34"/>
  <c r="I151" i="41"/>
  <c r="H151" i="41"/>
  <c r="I152" i="74"/>
  <c r="H152" i="74"/>
  <c r="I146" i="86"/>
  <c r="H146" i="86"/>
  <c r="I146" i="80"/>
  <c r="H146" i="80"/>
  <c r="G146" i="85"/>
  <c r="D147" i="85"/>
  <c r="B147" i="85" s="1"/>
  <c r="J150" i="72"/>
  <c r="B154" i="46"/>
  <c r="F154" i="46"/>
  <c r="G154" i="46" s="1"/>
  <c r="J151" i="74"/>
  <c r="E146" i="90"/>
  <c r="F146" i="90" s="1"/>
  <c r="E152" i="54"/>
  <c r="F152" i="54" s="1"/>
  <c r="H146" i="92"/>
  <c r="I146" i="92"/>
  <c r="E150" i="68"/>
  <c r="F150" i="68" s="1"/>
  <c r="E149" i="65"/>
  <c r="F149" i="65" s="1"/>
  <c r="I146" i="81" l="1"/>
  <c r="H147" i="101"/>
  <c r="I147" i="101"/>
  <c r="F148" i="101"/>
  <c r="B148" i="101"/>
  <c r="H141" i="102"/>
  <c r="I141" i="102"/>
  <c r="B142" i="102"/>
  <c r="F142" i="102"/>
  <c r="H141" i="13"/>
  <c r="I141" i="13"/>
  <c r="E142" i="13"/>
  <c r="F142" i="13" s="1"/>
  <c r="B142" i="13"/>
  <c r="E147" i="86"/>
  <c r="F147" i="86" s="1"/>
  <c r="G147" i="86" s="1"/>
  <c r="I151" i="53"/>
  <c r="J151" i="53" s="1"/>
  <c r="E151" i="56"/>
  <c r="F151" i="56" s="1"/>
  <c r="G151" i="56" s="1"/>
  <c r="J147" i="66"/>
  <c r="G148" i="66"/>
  <c r="D149" i="66"/>
  <c r="I150" i="57"/>
  <c r="J150" i="57" s="1"/>
  <c r="I146" i="88"/>
  <c r="H145" i="84"/>
  <c r="G147" i="83"/>
  <c r="I147" i="83" s="1"/>
  <c r="I148" i="75"/>
  <c r="J148" i="75" s="1"/>
  <c r="H146" i="83"/>
  <c r="I143" i="97"/>
  <c r="H149" i="58"/>
  <c r="J149" i="58" s="1"/>
  <c r="E144" i="98"/>
  <c r="F144" i="98" s="1"/>
  <c r="D145" i="98" s="1"/>
  <c r="B145" i="98" s="1"/>
  <c r="I152" i="43"/>
  <c r="J152" i="43" s="1"/>
  <c r="G151" i="57"/>
  <c r="D152" i="57"/>
  <c r="B152" i="57" s="1"/>
  <c r="F154" i="39"/>
  <c r="G154" i="39" s="1"/>
  <c r="H154" i="39" s="1"/>
  <c r="H155" i="39" s="1"/>
  <c r="H147" i="75"/>
  <c r="J147" i="75" s="1"/>
  <c r="G151" i="72"/>
  <c r="I151" i="72" s="1"/>
  <c r="G143" i="99"/>
  <c r="I143" i="99" s="1"/>
  <c r="G147" i="88"/>
  <c r="H147" i="88" s="1"/>
  <c r="E146" i="91"/>
  <c r="F146" i="91" s="1"/>
  <c r="G146" i="91" s="1"/>
  <c r="I151" i="59"/>
  <c r="H151" i="59"/>
  <c r="B152" i="59"/>
  <c r="E152" i="59"/>
  <c r="F152" i="59" s="1"/>
  <c r="F153" i="43"/>
  <c r="G150" i="58"/>
  <c r="D151" i="58"/>
  <c r="B151" i="58" s="1"/>
  <c r="D149" i="75"/>
  <c r="B149" i="75" s="1"/>
  <c r="E149" i="67"/>
  <c r="F149" i="67" s="1"/>
  <c r="G149" i="67" s="1"/>
  <c r="I155" i="42"/>
  <c r="E150" i="60"/>
  <c r="F150" i="60" s="1"/>
  <c r="D151" i="60" s="1"/>
  <c r="E147" i="94"/>
  <c r="F147" i="94" s="1"/>
  <c r="D148" i="94" s="1"/>
  <c r="B148" i="94" s="1"/>
  <c r="I149" i="60"/>
  <c r="H149" i="60"/>
  <c r="E147" i="76"/>
  <c r="F147" i="76" s="1"/>
  <c r="G147" i="76" s="1"/>
  <c r="I147" i="76" s="1"/>
  <c r="D152" i="55"/>
  <c r="B152" i="55" s="1"/>
  <c r="E146" i="89"/>
  <c r="F146" i="89" s="1"/>
  <c r="G146" i="89" s="1"/>
  <c r="I146" i="89" s="1"/>
  <c r="I150" i="64"/>
  <c r="H150" i="64"/>
  <c r="B154" i="18"/>
  <c r="E154" i="18"/>
  <c r="B151" i="64"/>
  <c r="E151" i="64"/>
  <c r="F151" i="64" s="1"/>
  <c r="H153" i="18"/>
  <c r="I153" i="18"/>
  <c r="H149" i="68"/>
  <c r="J149" i="68" s="1"/>
  <c r="E147" i="92"/>
  <c r="F147" i="92" s="1"/>
  <c r="G147" i="92" s="1"/>
  <c r="H145" i="90"/>
  <c r="D151" i="62"/>
  <c r="B151" i="62" s="1"/>
  <c r="D148" i="81"/>
  <c r="B148" i="81" s="1"/>
  <c r="J150" i="55"/>
  <c r="E153" i="74"/>
  <c r="F153" i="74" s="1"/>
  <c r="D154" i="74" s="1"/>
  <c r="E154" i="74" s="1"/>
  <c r="E155" i="74" s="1"/>
  <c r="J148" i="67"/>
  <c r="D147" i="82"/>
  <c r="B147" i="82" s="1"/>
  <c r="H151" i="55"/>
  <c r="I151" i="55"/>
  <c r="D147" i="84"/>
  <c r="B147" i="84" s="1"/>
  <c r="D145" i="95"/>
  <c r="G144" i="95"/>
  <c r="D148" i="80"/>
  <c r="B148" i="80" s="1"/>
  <c r="G147" i="77"/>
  <c r="D148" i="77"/>
  <c r="B148" i="77" s="1"/>
  <c r="J146" i="77"/>
  <c r="I150" i="45"/>
  <c r="H150" i="45"/>
  <c r="J154" i="19"/>
  <c r="J155" i="19" s="1"/>
  <c r="I155" i="19"/>
  <c r="E151" i="45"/>
  <c r="F151" i="45" s="1"/>
  <c r="D146" i="93"/>
  <c r="B146" i="93" s="1"/>
  <c r="J146" i="76"/>
  <c r="G146" i="96"/>
  <c r="D147" i="96"/>
  <c r="H144" i="93"/>
  <c r="E151" i="63"/>
  <c r="F151" i="63" s="1"/>
  <c r="G151" i="63" s="1"/>
  <c r="G150" i="63"/>
  <c r="H150" i="63" s="1"/>
  <c r="G148" i="79"/>
  <c r="H148" i="79" s="1"/>
  <c r="E151" i="61"/>
  <c r="F151" i="61" s="1"/>
  <c r="G151" i="61" s="1"/>
  <c r="H145" i="87"/>
  <c r="I145" i="87"/>
  <c r="J153" i="46"/>
  <c r="B146" i="87"/>
  <c r="E146" i="87"/>
  <c r="F146" i="87" s="1"/>
  <c r="J147" i="79"/>
  <c r="J151" i="54"/>
  <c r="J152" i="74"/>
  <c r="E148" i="88"/>
  <c r="F148" i="88" s="1"/>
  <c r="D149" i="88" s="1"/>
  <c r="B149" i="88" s="1"/>
  <c r="E144" i="99"/>
  <c r="F144" i="99" s="1"/>
  <c r="G144" i="99" s="1"/>
  <c r="I153" i="73"/>
  <c r="H153" i="73"/>
  <c r="H150" i="61"/>
  <c r="I150" i="61"/>
  <c r="B154" i="73"/>
  <c r="F154" i="73"/>
  <c r="G154" i="73" s="1"/>
  <c r="J149" i="62"/>
  <c r="D153" i="53"/>
  <c r="B153" i="53" s="1"/>
  <c r="G152" i="53"/>
  <c r="J151" i="41"/>
  <c r="E149" i="79"/>
  <c r="F149" i="79" s="1"/>
  <c r="I146" i="84"/>
  <c r="H146" i="84"/>
  <c r="I147" i="80"/>
  <c r="H147" i="80"/>
  <c r="J148" i="65"/>
  <c r="H146" i="82"/>
  <c r="I146" i="82"/>
  <c r="D147" i="90"/>
  <c r="B147" i="90" s="1"/>
  <c r="G146" i="90"/>
  <c r="E148" i="83"/>
  <c r="F148" i="83" s="1"/>
  <c r="G149" i="65"/>
  <c r="D150" i="65"/>
  <c r="B150" i="65" s="1"/>
  <c r="G152" i="41"/>
  <c r="D153" i="41"/>
  <c r="B153" i="41" s="1"/>
  <c r="H150" i="62"/>
  <c r="I150" i="62"/>
  <c r="G144" i="97"/>
  <c r="D145" i="97"/>
  <c r="B145" i="97" s="1"/>
  <c r="H147" i="78"/>
  <c r="I147" i="78"/>
  <c r="G152" i="54"/>
  <c r="D153" i="54"/>
  <c r="B153" i="54" s="1"/>
  <c r="G150" i="68"/>
  <c r="D151" i="68"/>
  <c r="B151" i="68" s="1"/>
  <c r="J149" i="63"/>
  <c r="I145" i="93"/>
  <c r="H145" i="93"/>
  <c r="H146" i="85"/>
  <c r="I146" i="85"/>
  <c r="I154" i="46"/>
  <c r="H154" i="46"/>
  <c r="H155" i="46" s="1"/>
  <c r="H147" i="81"/>
  <c r="I147" i="81"/>
  <c r="E152" i="72"/>
  <c r="F152" i="72" s="1"/>
  <c r="E147" i="85"/>
  <c r="F147" i="85" s="1"/>
  <c r="E148" i="78"/>
  <c r="F148" i="78" s="1"/>
  <c r="D148" i="86" l="1"/>
  <c r="B148" i="86" s="1"/>
  <c r="D143" i="102"/>
  <c r="G142" i="102"/>
  <c r="E143" i="102"/>
  <c r="G142" i="13"/>
  <c r="D143" i="13"/>
  <c r="D149" i="101"/>
  <c r="E149" i="101" s="1"/>
  <c r="G148" i="101"/>
  <c r="D152" i="56"/>
  <c r="H147" i="83"/>
  <c r="E149" i="66"/>
  <c r="F149" i="66" s="1"/>
  <c r="B149" i="66"/>
  <c r="H148" i="66"/>
  <c r="I148" i="66"/>
  <c r="I154" i="39"/>
  <c r="J154" i="39" s="1"/>
  <c r="J155" i="39" s="1"/>
  <c r="H151" i="72"/>
  <c r="J151" i="72" s="1"/>
  <c r="G144" i="98"/>
  <c r="H144" i="98" s="1"/>
  <c r="H143" i="99"/>
  <c r="D147" i="91"/>
  <c r="B147" i="91" s="1"/>
  <c r="I147" i="88"/>
  <c r="E152" i="57"/>
  <c r="F152" i="57" s="1"/>
  <c r="G152" i="57" s="1"/>
  <c r="I151" i="57"/>
  <c r="H151" i="57"/>
  <c r="D148" i="76"/>
  <c r="B148" i="76" s="1"/>
  <c r="D147" i="89"/>
  <c r="B147" i="89" s="1"/>
  <c r="H146" i="89"/>
  <c r="D153" i="59"/>
  <c r="B153" i="59" s="1"/>
  <c r="G152" i="59"/>
  <c r="J151" i="59"/>
  <c r="D148" i="92"/>
  <c r="B148" i="92" s="1"/>
  <c r="H147" i="76"/>
  <c r="J147" i="76" s="1"/>
  <c r="G153" i="43"/>
  <c r="D154" i="43"/>
  <c r="D150" i="67"/>
  <c r="B150" i="67" s="1"/>
  <c r="E151" i="58"/>
  <c r="F151" i="58" s="1"/>
  <c r="I150" i="58"/>
  <c r="H150" i="58"/>
  <c r="E148" i="81"/>
  <c r="F148" i="81" s="1"/>
  <c r="D149" i="81" s="1"/>
  <c r="B149" i="81" s="1"/>
  <c r="I148" i="79"/>
  <c r="J148" i="79" s="1"/>
  <c r="E152" i="55"/>
  <c r="F152" i="55" s="1"/>
  <c r="D153" i="55" s="1"/>
  <c r="B153" i="55" s="1"/>
  <c r="G150" i="60"/>
  <c r="I150" i="60" s="1"/>
  <c r="G147" i="94"/>
  <c r="H147" i="94" s="1"/>
  <c r="J149" i="60"/>
  <c r="E149" i="75"/>
  <c r="F149" i="75" s="1"/>
  <c r="B151" i="60"/>
  <c r="E151" i="60"/>
  <c r="F151" i="60" s="1"/>
  <c r="G153" i="74"/>
  <c r="I153" i="74" s="1"/>
  <c r="E151" i="62"/>
  <c r="F151" i="62" s="1"/>
  <c r="D152" i="62" s="1"/>
  <c r="B152" i="62" s="1"/>
  <c r="E153" i="53"/>
  <c r="F153" i="53" s="1"/>
  <c r="G153" i="53" s="1"/>
  <c r="J153" i="18"/>
  <c r="E147" i="82"/>
  <c r="F147" i="82" s="1"/>
  <c r="D148" i="82" s="1"/>
  <c r="B148" i="82" s="1"/>
  <c r="B152" i="56"/>
  <c r="E152" i="56"/>
  <c r="F152" i="56" s="1"/>
  <c r="I151" i="56"/>
  <c r="H151" i="56"/>
  <c r="D152" i="64"/>
  <c r="B152" i="64" s="1"/>
  <c r="G151" i="64"/>
  <c r="E155" i="18"/>
  <c r="F154" i="18"/>
  <c r="G154" i="18" s="1"/>
  <c r="E148" i="80"/>
  <c r="F148" i="80" s="1"/>
  <c r="G148" i="80" s="1"/>
  <c r="H148" i="80" s="1"/>
  <c r="J150" i="64"/>
  <c r="E148" i="77"/>
  <c r="F148" i="77" s="1"/>
  <c r="D149" i="77" s="1"/>
  <c r="B149" i="77" s="1"/>
  <c r="J151" i="55"/>
  <c r="D145" i="99"/>
  <c r="B145" i="99" s="1"/>
  <c r="E146" i="93"/>
  <c r="F146" i="93" s="1"/>
  <c r="D147" i="93" s="1"/>
  <c r="B147" i="93" s="1"/>
  <c r="E147" i="84"/>
  <c r="F147" i="84" s="1"/>
  <c r="I149" i="67"/>
  <c r="H149" i="67"/>
  <c r="I150" i="63"/>
  <c r="J150" i="63" s="1"/>
  <c r="D152" i="63"/>
  <c r="B152" i="63" s="1"/>
  <c r="H144" i="95"/>
  <c r="I144" i="95"/>
  <c r="B145" i="95"/>
  <c r="E145" i="95"/>
  <c r="F145" i="95" s="1"/>
  <c r="J150" i="45"/>
  <c r="G148" i="88"/>
  <c r="I148" i="88" s="1"/>
  <c r="D152" i="45"/>
  <c r="B152" i="45" s="1"/>
  <c r="G151" i="45"/>
  <c r="J150" i="62"/>
  <c r="I147" i="77"/>
  <c r="H147" i="77"/>
  <c r="D147" i="87"/>
  <c r="B147" i="87" s="1"/>
  <c r="G146" i="87"/>
  <c r="B147" i="96"/>
  <c r="E147" i="96"/>
  <c r="F147" i="96" s="1"/>
  <c r="D152" i="61"/>
  <c r="B152" i="61" s="1"/>
  <c r="I146" i="96"/>
  <c r="H146" i="96"/>
  <c r="J150" i="61"/>
  <c r="I151" i="61"/>
  <c r="H151" i="61"/>
  <c r="J153" i="73"/>
  <c r="J147" i="78"/>
  <c r="I152" i="53"/>
  <c r="H152" i="53"/>
  <c r="I154" i="73"/>
  <c r="H154" i="73"/>
  <c r="H155" i="73" s="1"/>
  <c r="E151" i="68"/>
  <c r="F151" i="68" s="1"/>
  <c r="I146" i="91"/>
  <c r="H146" i="91"/>
  <c r="I152" i="41"/>
  <c r="H152" i="41"/>
  <c r="D153" i="72"/>
  <c r="B153" i="72" s="1"/>
  <c r="G152" i="72"/>
  <c r="E145" i="98"/>
  <c r="F145" i="98" s="1"/>
  <c r="H150" i="68"/>
  <c r="I150" i="68"/>
  <c r="I144" i="99"/>
  <c r="H144" i="99"/>
  <c r="E148" i="94"/>
  <c r="F148" i="94" s="1"/>
  <c r="G148" i="78"/>
  <c r="D149" i="78"/>
  <c r="B149" i="78" s="1"/>
  <c r="J154" i="46"/>
  <c r="J155" i="46" s="1"/>
  <c r="I155" i="46"/>
  <c r="E148" i="86"/>
  <c r="F148" i="86" s="1"/>
  <c r="E153" i="54"/>
  <c r="F153" i="54" s="1"/>
  <c r="E145" i="97"/>
  <c r="F145" i="97" s="1"/>
  <c r="E149" i="88"/>
  <c r="F149" i="88" s="1"/>
  <c r="H147" i="86"/>
  <c r="I147" i="86"/>
  <c r="E150" i="65"/>
  <c r="F150" i="65" s="1"/>
  <c r="G149" i="79"/>
  <c r="D150" i="79"/>
  <c r="B150" i="79" s="1"/>
  <c r="H152" i="54"/>
  <c r="I152" i="54"/>
  <c r="H149" i="65"/>
  <c r="I149" i="65"/>
  <c r="E147" i="90"/>
  <c r="F147" i="90" s="1"/>
  <c r="I144" i="97"/>
  <c r="H144" i="97"/>
  <c r="B154" i="74"/>
  <c r="F154" i="74"/>
  <c r="G154" i="74" s="1"/>
  <c r="G147" i="85"/>
  <c r="D148" i="85"/>
  <c r="B148" i="85" s="1"/>
  <c r="H147" i="92"/>
  <c r="I147" i="92"/>
  <c r="H151" i="63"/>
  <c r="I151" i="63"/>
  <c r="E153" i="41"/>
  <c r="F153" i="41" s="1"/>
  <c r="D149" i="83"/>
  <c r="B149" i="83" s="1"/>
  <c r="G148" i="83"/>
  <c r="H146" i="90"/>
  <c r="I146" i="90"/>
  <c r="H148" i="101" l="1"/>
  <c r="I148" i="101"/>
  <c r="F149" i="101"/>
  <c r="B149" i="101"/>
  <c r="E143" i="13"/>
  <c r="F143" i="13" s="1"/>
  <c r="B143" i="13"/>
  <c r="I142" i="13"/>
  <c r="H142" i="13"/>
  <c r="I142" i="102"/>
  <c r="H142" i="102"/>
  <c r="F143" i="102"/>
  <c r="B143" i="102"/>
  <c r="I147" i="94"/>
  <c r="E147" i="91"/>
  <c r="F147" i="91" s="1"/>
  <c r="G147" i="91" s="1"/>
  <c r="J148" i="66"/>
  <c r="G149" i="66"/>
  <c r="D150" i="66"/>
  <c r="B150" i="66" s="1"/>
  <c r="I155" i="39"/>
  <c r="G147" i="82"/>
  <c r="H147" i="82" s="1"/>
  <c r="I144" i="98"/>
  <c r="E150" i="67"/>
  <c r="F150" i="67" s="1"/>
  <c r="G150" i="67" s="1"/>
  <c r="E148" i="92"/>
  <c r="F148" i="92" s="1"/>
  <c r="D149" i="92" s="1"/>
  <c r="B149" i="92" s="1"/>
  <c r="E148" i="76"/>
  <c r="F148" i="76" s="1"/>
  <c r="G148" i="76" s="1"/>
  <c r="H148" i="76" s="1"/>
  <c r="D153" i="57"/>
  <c r="B153" i="57" s="1"/>
  <c r="E147" i="89"/>
  <c r="F147" i="89" s="1"/>
  <c r="D148" i="89" s="1"/>
  <c r="B148" i="89" s="1"/>
  <c r="J151" i="57"/>
  <c r="E153" i="59"/>
  <c r="F153" i="59" s="1"/>
  <c r="D154" i="59" s="1"/>
  <c r="H152" i="57"/>
  <c r="I152" i="57"/>
  <c r="I148" i="80"/>
  <c r="G148" i="81"/>
  <c r="I148" i="81" s="1"/>
  <c r="E149" i="81"/>
  <c r="F149" i="81" s="1"/>
  <c r="D150" i="81" s="1"/>
  <c r="B150" i="81" s="1"/>
  <c r="H152" i="59"/>
  <c r="I152" i="59"/>
  <c r="E154" i="43"/>
  <c r="E155" i="43" s="1"/>
  <c r="B154" i="43"/>
  <c r="I153" i="43"/>
  <c r="H153" i="43"/>
  <c r="H153" i="74"/>
  <c r="J153" i="74" s="1"/>
  <c r="G152" i="55"/>
  <c r="H152" i="55" s="1"/>
  <c r="H150" i="60"/>
  <c r="J150" i="60" s="1"/>
  <c r="H148" i="88"/>
  <c r="J150" i="58"/>
  <c r="E145" i="99"/>
  <c r="F145" i="99" s="1"/>
  <c r="G145" i="99" s="1"/>
  <c r="G151" i="58"/>
  <c r="D152" i="58"/>
  <c r="B152" i="58" s="1"/>
  <c r="D154" i="53"/>
  <c r="E154" i="53" s="1"/>
  <c r="E155" i="53" s="1"/>
  <c r="G149" i="75"/>
  <c r="D150" i="75"/>
  <c r="B150" i="75" s="1"/>
  <c r="G151" i="62"/>
  <c r="I151" i="62" s="1"/>
  <c r="D152" i="60"/>
  <c r="B152" i="60" s="1"/>
  <c r="G151" i="60"/>
  <c r="J151" i="56"/>
  <c r="G152" i="56"/>
  <c r="D153" i="56"/>
  <c r="B153" i="56" s="1"/>
  <c r="E152" i="64"/>
  <c r="F152" i="64" s="1"/>
  <c r="G148" i="77"/>
  <c r="I148" i="77" s="1"/>
  <c r="E152" i="63"/>
  <c r="F152" i="63" s="1"/>
  <c r="G152" i="63" s="1"/>
  <c r="H152" i="63" s="1"/>
  <c r="D149" i="80"/>
  <c r="I154" i="18"/>
  <c r="H154" i="18"/>
  <c r="H155" i="18" s="1"/>
  <c r="H151" i="64"/>
  <c r="I151" i="64"/>
  <c r="G146" i="93"/>
  <c r="H146" i="93" s="1"/>
  <c r="E153" i="55"/>
  <c r="F153" i="55" s="1"/>
  <c r="G153" i="55" s="1"/>
  <c r="E147" i="87"/>
  <c r="F147" i="87" s="1"/>
  <c r="D148" i="87" s="1"/>
  <c r="B148" i="87" s="1"/>
  <c r="J147" i="77"/>
  <c r="J149" i="67"/>
  <c r="D148" i="84"/>
  <c r="G147" i="84"/>
  <c r="G145" i="95"/>
  <c r="D146" i="95"/>
  <c r="B146" i="95" s="1"/>
  <c r="E147" i="93"/>
  <c r="F147" i="93" s="1"/>
  <c r="G147" i="93" s="1"/>
  <c r="E152" i="61"/>
  <c r="F152" i="61" s="1"/>
  <c r="D153" i="61" s="1"/>
  <c r="B153" i="61" s="1"/>
  <c r="I151" i="45"/>
  <c r="H151" i="45"/>
  <c r="E149" i="83"/>
  <c r="F149" i="83" s="1"/>
  <c r="G149" i="83" s="1"/>
  <c r="E149" i="77"/>
  <c r="F149" i="77" s="1"/>
  <c r="J151" i="63"/>
  <c r="J150" i="68"/>
  <c r="E148" i="85"/>
  <c r="F148" i="85" s="1"/>
  <c r="D149" i="85" s="1"/>
  <c r="B149" i="85" s="1"/>
  <c r="J149" i="65"/>
  <c r="E152" i="45"/>
  <c r="F152" i="45" s="1"/>
  <c r="I146" i="87"/>
  <c r="H146" i="87"/>
  <c r="J152" i="41"/>
  <c r="G147" i="96"/>
  <c r="D148" i="96"/>
  <c r="J151" i="61"/>
  <c r="H153" i="53"/>
  <c r="I153" i="53"/>
  <c r="E152" i="62"/>
  <c r="F152" i="62" s="1"/>
  <c r="D153" i="62" s="1"/>
  <c r="B153" i="62" s="1"/>
  <c r="I155" i="73"/>
  <c r="J154" i="73"/>
  <c r="J155" i="73" s="1"/>
  <c r="J152" i="53"/>
  <c r="D149" i="86"/>
  <c r="B149" i="86" s="1"/>
  <c r="G148" i="86"/>
  <c r="D146" i="98"/>
  <c r="B146" i="98" s="1"/>
  <c r="G145" i="98"/>
  <c r="G151" i="68"/>
  <c r="D152" i="68"/>
  <c r="B152" i="68" s="1"/>
  <c r="H148" i="83"/>
  <c r="I148" i="83"/>
  <c r="I147" i="85"/>
  <c r="H147" i="85"/>
  <c r="E150" i="79"/>
  <c r="F150" i="79" s="1"/>
  <c r="G150" i="65"/>
  <c r="D151" i="65"/>
  <c r="B151" i="65" s="1"/>
  <c r="I149" i="79"/>
  <c r="H149" i="79"/>
  <c r="G149" i="88"/>
  <c r="D150" i="88"/>
  <c r="B150" i="88" s="1"/>
  <c r="D149" i="94"/>
  <c r="B149" i="94" s="1"/>
  <c r="G148" i="94"/>
  <c r="I148" i="78"/>
  <c r="H148" i="78"/>
  <c r="G153" i="41"/>
  <c r="D154" i="41"/>
  <c r="E154" i="41" s="1"/>
  <c r="E155" i="41" s="1"/>
  <c r="H154" i="74"/>
  <c r="I154" i="74"/>
  <c r="G147" i="90"/>
  <c r="D148" i="90"/>
  <c r="B148" i="90" s="1"/>
  <c r="G145" i="97"/>
  <c r="D146" i="97"/>
  <c r="B146" i="97" s="1"/>
  <c r="E153" i="72"/>
  <c r="F153" i="72" s="1"/>
  <c r="J152" i="54"/>
  <c r="D154" i="54"/>
  <c r="E154" i="54" s="1"/>
  <c r="E155" i="54" s="1"/>
  <c r="G153" i="54"/>
  <c r="E148" i="82"/>
  <c r="F148" i="82" s="1"/>
  <c r="E149" i="78"/>
  <c r="F149" i="78" s="1"/>
  <c r="H152" i="72"/>
  <c r="I152" i="72"/>
  <c r="G143" i="13" l="1"/>
  <c r="D144" i="13"/>
  <c r="B144" i="13" s="1"/>
  <c r="E144" i="13"/>
  <c r="G143" i="102"/>
  <c r="D144" i="102"/>
  <c r="E144" i="102" s="1"/>
  <c r="D148" i="91"/>
  <c r="B148" i="91" s="1"/>
  <c r="D150" i="101"/>
  <c r="E150" i="101" s="1"/>
  <c r="G149" i="101"/>
  <c r="I148" i="76"/>
  <c r="I147" i="82"/>
  <c r="E150" i="66"/>
  <c r="F150" i="66" s="1"/>
  <c r="G150" i="66" s="1"/>
  <c r="H149" i="66"/>
  <c r="I149" i="66"/>
  <c r="D151" i="67"/>
  <c r="B151" i="67" s="1"/>
  <c r="D149" i="76"/>
  <c r="B149" i="76" s="1"/>
  <c r="G147" i="89"/>
  <c r="I147" i="89" s="1"/>
  <c r="E153" i="57"/>
  <c r="F153" i="57" s="1"/>
  <c r="G153" i="57" s="1"/>
  <c r="E148" i="89"/>
  <c r="F148" i="89" s="1"/>
  <c r="D149" i="89" s="1"/>
  <c r="B149" i="89" s="1"/>
  <c r="H148" i="81"/>
  <c r="E150" i="81"/>
  <c r="F150" i="81" s="1"/>
  <c r="D151" i="81" s="1"/>
  <c r="B151" i="81" s="1"/>
  <c r="G149" i="81"/>
  <c r="H149" i="81" s="1"/>
  <c r="E149" i="92"/>
  <c r="F149" i="92" s="1"/>
  <c r="D150" i="92" s="1"/>
  <c r="B150" i="92" s="1"/>
  <c r="G148" i="92"/>
  <c r="I148" i="92" s="1"/>
  <c r="H155" i="74"/>
  <c r="G153" i="59"/>
  <c r="I153" i="59" s="1"/>
  <c r="J152" i="57"/>
  <c r="J153" i="43"/>
  <c r="J152" i="59"/>
  <c r="F154" i="43"/>
  <c r="G154" i="43" s="1"/>
  <c r="I154" i="43" s="1"/>
  <c r="I152" i="55"/>
  <c r="J152" i="55" s="1"/>
  <c r="H151" i="62"/>
  <c r="J151" i="62" s="1"/>
  <c r="E154" i="59"/>
  <c r="E155" i="59" s="1"/>
  <c r="B154" i="59"/>
  <c r="B154" i="53"/>
  <c r="D146" i="99"/>
  <c r="B146" i="99" s="1"/>
  <c r="E152" i="58"/>
  <c r="F152" i="58" s="1"/>
  <c r="H151" i="58"/>
  <c r="I151" i="58"/>
  <c r="I146" i="93"/>
  <c r="E150" i="75"/>
  <c r="F150" i="75" s="1"/>
  <c r="H148" i="77"/>
  <c r="J148" i="77" s="1"/>
  <c r="E152" i="60"/>
  <c r="F152" i="60" s="1"/>
  <c r="D153" i="60" s="1"/>
  <c r="B153" i="60" s="1"/>
  <c r="H149" i="75"/>
  <c r="I149" i="75"/>
  <c r="D150" i="83"/>
  <c r="B150" i="83" s="1"/>
  <c r="H151" i="60"/>
  <c r="I151" i="60"/>
  <c r="G148" i="85"/>
  <c r="I148" i="85" s="1"/>
  <c r="D153" i="63"/>
  <c r="B153" i="63" s="1"/>
  <c r="I152" i="63"/>
  <c r="J152" i="63" s="1"/>
  <c r="G152" i="64"/>
  <c r="D153" i="64"/>
  <c r="B153" i="64" s="1"/>
  <c r="E153" i="56"/>
  <c r="F153" i="56" s="1"/>
  <c r="H152" i="56"/>
  <c r="I152" i="56"/>
  <c r="I155" i="18"/>
  <c r="J154" i="18"/>
  <c r="J155" i="18" s="1"/>
  <c r="B149" i="80"/>
  <c r="E149" i="80"/>
  <c r="F149" i="80" s="1"/>
  <c r="J151" i="64"/>
  <c r="D154" i="55"/>
  <c r="E154" i="55" s="1"/>
  <c r="E155" i="55" s="1"/>
  <c r="G152" i="62"/>
  <c r="H152" i="62" s="1"/>
  <c r="G147" i="87"/>
  <c r="H147" i="87" s="1"/>
  <c r="D148" i="93"/>
  <c r="B148" i="93" s="1"/>
  <c r="I147" i="84"/>
  <c r="H147" i="84"/>
  <c r="J153" i="53"/>
  <c r="B148" i="84"/>
  <c r="E148" i="84"/>
  <c r="F148" i="84" s="1"/>
  <c r="I150" i="67"/>
  <c r="H150" i="67"/>
  <c r="E146" i="95"/>
  <c r="F146" i="95" s="1"/>
  <c r="G146" i="95" s="1"/>
  <c r="I153" i="55"/>
  <c r="H153" i="55"/>
  <c r="G152" i="61"/>
  <c r="I152" i="61" s="1"/>
  <c r="F154" i="53"/>
  <c r="G154" i="53" s="1"/>
  <c r="H154" i="53" s="1"/>
  <c r="H155" i="53" s="1"/>
  <c r="I145" i="95"/>
  <c r="H145" i="95"/>
  <c r="E150" i="88"/>
  <c r="F150" i="88" s="1"/>
  <c r="G150" i="88" s="1"/>
  <c r="G149" i="77"/>
  <c r="D150" i="77"/>
  <c r="B150" i="77" s="1"/>
  <c r="G152" i="45"/>
  <c r="D153" i="45"/>
  <c r="B153" i="45" s="1"/>
  <c r="J151" i="45"/>
  <c r="E148" i="90"/>
  <c r="F148" i="90" s="1"/>
  <c r="G148" i="90" s="1"/>
  <c r="B148" i="96"/>
  <c r="E148" i="96"/>
  <c r="F148" i="96" s="1"/>
  <c r="J148" i="76"/>
  <c r="J148" i="78"/>
  <c r="H147" i="96"/>
  <c r="I147" i="96"/>
  <c r="J152" i="72"/>
  <c r="E153" i="61"/>
  <c r="F153" i="61" s="1"/>
  <c r="D154" i="61" s="1"/>
  <c r="E148" i="87"/>
  <c r="F148" i="87" s="1"/>
  <c r="E149" i="94"/>
  <c r="F149" i="94" s="1"/>
  <c r="G149" i="94" s="1"/>
  <c r="E152" i="68"/>
  <c r="F152" i="68" s="1"/>
  <c r="G152" i="68" s="1"/>
  <c r="E146" i="98"/>
  <c r="F146" i="98" s="1"/>
  <c r="D147" i="98" s="1"/>
  <c r="B147" i="98" s="1"/>
  <c r="H149" i="88"/>
  <c r="I149" i="88"/>
  <c r="D151" i="79"/>
  <c r="B151" i="79" s="1"/>
  <c r="G150" i="79"/>
  <c r="E153" i="62"/>
  <c r="F153" i="62" s="1"/>
  <c r="G153" i="72"/>
  <c r="D154" i="72"/>
  <c r="E154" i="72" s="1"/>
  <c r="E155" i="72" s="1"/>
  <c r="H147" i="93"/>
  <c r="I147" i="93"/>
  <c r="I148" i="94"/>
  <c r="H148" i="94"/>
  <c r="G149" i="78"/>
  <c r="D150" i="78"/>
  <c r="B150" i="78" s="1"/>
  <c r="G148" i="82"/>
  <c r="D149" i="82"/>
  <c r="B149" i="82" s="1"/>
  <c r="E146" i="97"/>
  <c r="F146" i="97" s="1"/>
  <c r="B154" i="41"/>
  <c r="F154" i="41"/>
  <c r="G154" i="41" s="1"/>
  <c r="J149" i="79"/>
  <c r="I145" i="99"/>
  <c r="H145" i="99"/>
  <c r="I153" i="41"/>
  <c r="H153" i="41"/>
  <c r="E151" i="65"/>
  <c r="F151" i="65" s="1"/>
  <c r="H147" i="91"/>
  <c r="I147" i="91"/>
  <c r="E149" i="85"/>
  <c r="F149" i="85" s="1"/>
  <c r="I145" i="97"/>
  <c r="H145" i="97"/>
  <c r="H145" i="98"/>
  <c r="I145" i="98"/>
  <c r="E149" i="86"/>
  <c r="F149" i="86" s="1"/>
  <c r="H153" i="54"/>
  <c r="I153" i="54"/>
  <c r="H149" i="83"/>
  <c r="I149" i="83"/>
  <c r="I147" i="90"/>
  <c r="H147" i="90"/>
  <c r="B154" i="54"/>
  <c r="F154" i="54"/>
  <c r="G154" i="54" s="1"/>
  <c r="I155" i="74"/>
  <c r="J154" i="74"/>
  <c r="J155" i="74" s="1"/>
  <c r="I150" i="65"/>
  <c r="H150" i="65"/>
  <c r="H151" i="68"/>
  <c r="I151" i="68"/>
  <c r="I148" i="86"/>
  <c r="H148" i="86"/>
  <c r="E148" i="91" l="1"/>
  <c r="F148" i="91" s="1"/>
  <c r="D149" i="91" s="1"/>
  <c r="B149" i="91" s="1"/>
  <c r="F150" i="101"/>
  <c r="B150" i="101"/>
  <c r="B144" i="102"/>
  <c r="F144" i="102"/>
  <c r="H143" i="102"/>
  <c r="I143" i="102"/>
  <c r="F144" i="13"/>
  <c r="H149" i="101"/>
  <c r="I149" i="101"/>
  <c r="I143" i="13"/>
  <c r="H143" i="13"/>
  <c r="H147" i="89"/>
  <c r="D151" i="66"/>
  <c r="B151" i="66" s="1"/>
  <c r="E151" i="67"/>
  <c r="F151" i="67" s="1"/>
  <c r="D152" i="67" s="1"/>
  <c r="B152" i="67" s="1"/>
  <c r="J149" i="66"/>
  <c r="D154" i="57"/>
  <c r="E154" i="57" s="1"/>
  <c r="E155" i="57" s="1"/>
  <c r="H150" i="66"/>
  <c r="I150" i="66"/>
  <c r="G148" i="89"/>
  <c r="H148" i="89" s="1"/>
  <c r="E149" i="76"/>
  <c r="F149" i="76" s="1"/>
  <c r="D150" i="76" s="1"/>
  <c r="B150" i="76" s="1"/>
  <c r="E151" i="81"/>
  <c r="F151" i="81" s="1"/>
  <c r="G151" i="81" s="1"/>
  <c r="H151" i="81" s="1"/>
  <c r="I149" i="81"/>
  <c r="E150" i="92"/>
  <c r="F150" i="92" s="1"/>
  <c r="D151" i="92" s="1"/>
  <c r="B151" i="92" s="1"/>
  <c r="G150" i="81"/>
  <c r="H148" i="92"/>
  <c r="G149" i="92"/>
  <c r="H149" i="92" s="1"/>
  <c r="E149" i="89"/>
  <c r="F149" i="89" s="1"/>
  <c r="G149" i="89" s="1"/>
  <c r="I149" i="89" s="1"/>
  <c r="H153" i="59"/>
  <c r="J153" i="59" s="1"/>
  <c r="H154" i="43"/>
  <c r="H155" i="43" s="1"/>
  <c r="I153" i="57"/>
  <c r="H153" i="57"/>
  <c r="E146" i="99"/>
  <c r="F146" i="99" s="1"/>
  <c r="G146" i="99" s="1"/>
  <c r="H146" i="99" s="1"/>
  <c r="E150" i="83"/>
  <c r="F150" i="83" s="1"/>
  <c r="D151" i="83" s="1"/>
  <c r="B151" i="83" s="1"/>
  <c r="F154" i="59"/>
  <c r="G154" i="59" s="1"/>
  <c r="I155" i="43"/>
  <c r="J151" i="58"/>
  <c r="I154" i="53"/>
  <c r="I155" i="53" s="1"/>
  <c r="J150" i="67"/>
  <c r="G150" i="75"/>
  <c r="D151" i="75"/>
  <c r="G152" i="60"/>
  <c r="I152" i="60" s="1"/>
  <c r="H148" i="85"/>
  <c r="J149" i="75"/>
  <c r="D153" i="58"/>
  <c r="B153" i="58" s="1"/>
  <c r="G152" i="58"/>
  <c r="E153" i="60"/>
  <c r="F153" i="60" s="1"/>
  <c r="G153" i="60" s="1"/>
  <c r="J151" i="60"/>
  <c r="D151" i="88"/>
  <c r="B151" i="88" s="1"/>
  <c r="I152" i="62"/>
  <c r="J152" i="62" s="1"/>
  <c r="E153" i="63"/>
  <c r="F153" i="63" s="1"/>
  <c r="G153" i="63" s="1"/>
  <c r="H152" i="61"/>
  <c r="J152" i="61" s="1"/>
  <c r="I147" i="87"/>
  <c r="G146" i="98"/>
  <c r="I146" i="98" s="1"/>
  <c r="D153" i="68"/>
  <c r="B153" i="68" s="1"/>
  <c r="J152" i="56"/>
  <c r="D147" i="95"/>
  <c r="B147" i="95" s="1"/>
  <c r="E148" i="93"/>
  <c r="F148" i="93" s="1"/>
  <c r="D149" i="93" s="1"/>
  <c r="B149" i="93" s="1"/>
  <c r="E153" i="64"/>
  <c r="F153" i="64" s="1"/>
  <c r="D154" i="64" s="1"/>
  <c r="G153" i="56"/>
  <c r="D154" i="56"/>
  <c r="E154" i="56" s="1"/>
  <c r="E155" i="56" s="1"/>
  <c r="B154" i="55"/>
  <c r="H152" i="64"/>
  <c r="I152" i="64"/>
  <c r="G149" i="80"/>
  <c r="D150" i="80"/>
  <c r="D149" i="90"/>
  <c r="B149" i="90" s="1"/>
  <c r="D150" i="94"/>
  <c r="B150" i="94" s="1"/>
  <c r="F154" i="55"/>
  <c r="G154" i="55" s="1"/>
  <c r="H154" i="55" s="1"/>
  <c r="H155" i="55" s="1"/>
  <c r="G148" i="84"/>
  <c r="D149" i="84"/>
  <c r="B149" i="84" s="1"/>
  <c r="J153" i="55"/>
  <c r="E150" i="77"/>
  <c r="F150" i="77" s="1"/>
  <c r="G150" i="77" s="1"/>
  <c r="H146" i="95"/>
  <c r="I146" i="95"/>
  <c r="G153" i="61"/>
  <c r="H153" i="61" s="1"/>
  <c r="J151" i="68"/>
  <c r="I152" i="45"/>
  <c r="H152" i="45"/>
  <c r="E153" i="45"/>
  <c r="F153" i="45" s="1"/>
  <c r="G148" i="91"/>
  <c r="H148" i="91" s="1"/>
  <c r="I149" i="77"/>
  <c r="H149" i="77"/>
  <c r="G148" i="87"/>
  <c r="D149" i="87"/>
  <c r="B149" i="87" s="1"/>
  <c r="G148" i="96"/>
  <c r="D149" i="96"/>
  <c r="E149" i="82"/>
  <c r="F149" i="82" s="1"/>
  <c r="D150" i="82" s="1"/>
  <c r="B150" i="82" s="1"/>
  <c r="J153" i="54"/>
  <c r="E151" i="79"/>
  <c r="F151" i="79" s="1"/>
  <c r="D152" i="79" s="1"/>
  <c r="B152" i="79" s="1"/>
  <c r="J153" i="41"/>
  <c r="E154" i="61"/>
  <c r="B154" i="61"/>
  <c r="H154" i="41"/>
  <c r="H155" i="41" s="1"/>
  <c r="I154" i="41"/>
  <c r="H153" i="72"/>
  <c r="I153" i="72"/>
  <c r="I154" i="54"/>
  <c r="H154" i="54"/>
  <c r="H155" i="54" s="1"/>
  <c r="E149" i="91"/>
  <c r="F149" i="91" s="1"/>
  <c r="D154" i="62"/>
  <c r="G153" i="62"/>
  <c r="D150" i="86"/>
  <c r="B150" i="86" s="1"/>
  <c r="G149" i="86"/>
  <c r="D152" i="65"/>
  <c r="B152" i="65" s="1"/>
  <c r="G151" i="65"/>
  <c r="I152" i="68"/>
  <c r="H152" i="68"/>
  <c r="H148" i="90"/>
  <c r="I148" i="90"/>
  <c r="H148" i="82"/>
  <c r="I148" i="82"/>
  <c r="E150" i="78"/>
  <c r="F150" i="78" s="1"/>
  <c r="I150" i="79"/>
  <c r="H150" i="79"/>
  <c r="I150" i="88"/>
  <c r="H150" i="88"/>
  <c r="D150" i="85"/>
  <c r="B150" i="85" s="1"/>
  <c r="G149" i="85"/>
  <c r="D147" i="97"/>
  <c r="B147" i="97" s="1"/>
  <c r="G146" i="97"/>
  <c r="J150" i="65"/>
  <c r="E147" i="98"/>
  <c r="F147" i="98" s="1"/>
  <c r="H149" i="78"/>
  <c r="I149" i="78"/>
  <c r="I149" i="94"/>
  <c r="H149" i="94"/>
  <c r="B154" i="72"/>
  <c r="F154" i="72"/>
  <c r="G154" i="72" s="1"/>
  <c r="G144" i="13" l="1"/>
  <c r="D145" i="13"/>
  <c r="B145" i="13" s="1"/>
  <c r="G144" i="102"/>
  <c r="D145" i="102"/>
  <c r="E145" i="102"/>
  <c r="D151" i="101"/>
  <c r="B151" i="101" s="1"/>
  <c r="G150" i="101"/>
  <c r="G151" i="67"/>
  <c r="H151" i="67" s="1"/>
  <c r="E152" i="67"/>
  <c r="F152" i="67" s="1"/>
  <c r="E151" i="66"/>
  <c r="F151" i="66" s="1"/>
  <c r="G151" i="66" s="1"/>
  <c r="E151" i="92"/>
  <c r="F151" i="92" s="1"/>
  <c r="D152" i="92" s="1"/>
  <c r="B152" i="92" s="1"/>
  <c r="I148" i="89"/>
  <c r="F154" i="57"/>
  <c r="G154" i="57" s="1"/>
  <c r="I154" i="57" s="1"/>
  <c r="I151" i="81"/>
  <c r="D152" i="81"/>
  <c r="B152" i="81" s="1"/>
  <c r="E150" i="76"/>
  <c r="F150" i="76" s="1"/>
  <c r="G150" i="76" s="1"/>
  <c r="I150" i="76" s="1"/>
  <c r="B154" i="57"/>
  <c r="H149" i="89"/>
  <c r="J150" i="66"/>
  <c r="I149" i="92"/>
  <c r="G149" i="76"/>
  <c r="H149" i="76" s="1"/>
  <c r="G150" i="92"/>
  <c r="I150" i="92" s="1"/>
  <c r="D154" i="63"/>
  <c r="E154" i="63" s="1"/>
  <c r="E155" i="63" s="1"/>
  <c r="D150" i="89"/>
  <c r="B150" i="89" s="1"/>
  <c r="H150" i="81"/>
  <c r="I150" i="81"/>
  <c r="D147" i="99"/>
  <c r="B147" i="99" s="1"/>
  <c r="J154" i="43"/>
  <c r="J155" i="43" s="1"/>
  <c r="I146" i="99"/>
  <c r="J153" i="57"/>
  <c r="G150" i="83"/>
  <c r="I150" i="83" s="1"/>
  <c r="H146" i="98"/>
  <c r="J154" i="53"/>
  <c r="J155" i="53" s="1"/>
  <c r="I154" i="59"/>
  <c r="H154" i="59"/>
  <c r="H155" i="59" s="1"/>
  <c r="D154" i="60"/>
  <c r="B154" i="60" s="1"/>
  <c r="H152" i="60"/>
  <c r="J152" i="60" s="1"/>
  <c r="I152" i="58"/>
  <c r="H152" i="58"/>
  <c r="B151" i="75"/>
  <c r="E151" i="75"/>
  <c r="F151" i="75" s="1"/>
  <c r="I150" i="75"/>
  <c r="H150" i="75"/>
  <c r="E153" i="58"/>
  <c r="F153" i="58" s="1"/>
  <c r="E153" i="68"/>
  <c r="F153" i="68" s="1"/>
  <c r="D154" i="68" s="1"/>
  <c r="B154" i="68" s="1"/>
  <c r="E147" i="95"/>
  <c r="F147" i="95" s="1"/>
  <c r="D148" i="95" s="1"/>
  <c r="B148" i="95" s="1"/>
  <c r="E151" i="88"/>
  <c r="F151" i="88" s="1"/>
  <c r="G151" i="88" s="1"/>
  <c r="E149" i="90"/>
  <c r="F149" i="90" s="1"/>
  <c r="D150" i="90" s="1"/>
  <c r="B150" i="90" s="1"/>
  <c r="I153" i="60"/>
  <c r="H153" i="60"/>
  <c r="E149" i="93"/>
  <c r="F149" i="93" s="1"/>
  <c r="G149" i="93" s="1"/>
  <c r="E154" i="64"/>
  <c r="E155" i="64" s="1"/>
  <c r="G153" i="64"/>
  <c r="I153" i="64" s="1"/>
  <c r="G148" i="93"/>
  <c r="H148" i="93" s="1"/>
  <c r="J150" i="79"/>
  <c r="E149" i="87"/>
  <c r="F149" i="87" s="1"/>
  <c r="G149" i="87" s="1"/>
  <c r="I149" i="87" s="1"/>
  <c r="G151" i="79"/>
  <c r="H151" i="79" s="1"/>
  <c r="B154" i="64"/>
  <c r="B154" i="56"/>
  <c r="F154" i="56"/>
  <c r="G154" i="56" s="1"/>
  <c r="J152" i="64"/>
  <c r="I153" i="56"/>
  <c r="H153" i="56"/>
  <c r="I154" i="55"/>
  <c r="J154" i="55" s="1"/>
  <c r="J155" i="55" s="1"/>
  <c r="B150" i="80"/>
  <c r="E150" i="80"/>
  <c r="F150" i="80" s="1"/>
  <c r="E150" i="94"/>
  <c r="F150" i="94" s="1"/>
  <c r="G150" i="94" s="1"/>
  <c r="I150" i="94" s="1"/>
  <c r="H149" i="80"/>
  <c r="I149" i="80"/>
  <c r="E149" i="84"/>
  <c r="F149" i="84" s="1"/>
  <c r="G149" i="84" s="1"/>
  <c r="I148" i="84"/>
  <c r="H148" i="84"/>
  <c r="D151" i="77"/>
  <c r="B151" i="77" s="1"/>
  <c r="G152" i="67"/>
  <c r="D153" i="67"/>
  <c r="B153" i="67" s="1"/>
  <c r="I148" i="91"/>
  <c r="G149" i="82"/>
  <c r="H149" i="82" s="1"/>
  <c r="I153" i="61"/>
  <c r="J153" i="61" s="1"/>
  <c r="H150" i="77"/>
  <c r="I150" i="77"/>
  <c r="G153" i="45"/>
  <c r="D154" i="45"/>
  <c r="E154" i="45" s="1"/>
  <c r="E155" i="45" s="1"/>
  <c r="J152" i="45"/>
  <c r="J149" i="77"/>
  <c r="E147" i="97"/>
  <c r="F147" i="97" s="1"/>
  <c r="G147" i="97" s="1"/>
  <c r="E149" i="96"/>
  <c r="F149" i="96" s="1"/>
  <c r="B149" i="96"/>
  <c r="H148" i="96"/>
  <c r="I148" i="96"/>
  <c r="I148" i="87"/>
  <c r="H148" i="87"/>
  <c r="H153" i="63"/>
  <c r="I153" i="63"/>
  <c r="J152" i="68"/>
  <c r="E152" i="65"/>
  <c r="F152" i="65" s="1"/>
  <c r="G152" i="65" s="1"/>
  <c r="E152" i="79"/>
  <c r="F152" i="79" s="1"/>
  <c r="G152" i="79" s="1"/>
  <c r="E151" i="83"/>
  <c r="F151" i="83" s="1"/>
  <c r="D152" i="83" s="1"/>
  <c r="B152" i="83" s="1"/>
  <c r="E155" i="61"/>
  <c r="F154" i="61"/>
  <c r="G154" i="61" s="1"/>
  <c r="E150" i="85"/>
  <c r="F150" i="85" s="1"/>
  <c r="D151" i="85" s="1"/>
  <c r="B151" i="85" s="1"/>
  <c r="J149" i="78"/>
  <c r="D148" i="98"/>
  <c r="B148" i="98" s="1"/>
  <c r="G147" i="98"/>
  <c r="I149" i="86"/>
  <c r="H149" i="86"/>
  <c r="B154" i="62"/>
  <c r="H154" i="72"/>
  <c r="H155" i="72" s="1"/>
  <c r="I154" i="72"/>
  <c r="D150" i="91"/>
  <c r="B150" i="91" s="1"/>
  <c r="G149" i="91"/>
  <c r="I151" i="65"/>
  <c r="H151" i="65"/>
  <c r="J154" i="41"/>
  <c r="J155" i="41" s="1"/>
  <c r="I155" i="41"/>
  <c r="G150" i="78"/>
  <c r="D151" i="78"/>
  <c r="B151" i="78" s="1"/>
  <c r="I149" i="85"/>
  <c r="H149" i="85"/>
  <c r="I155" i="54"/>
  <c r="J154" i="54"/>
  <c r="J155" i="54" s="1"/>
  <c r="E154" i="62"/>
  <c r="E155" i="62" s="1"/>
  <c r="I146" i="97"/>
  <c r="H146" i="97"/>
  <c r="E150" i="82"/>
  <c r="F150" i="82" s="1"/>
  <c r="E150" i="86"/>
  <c r="F150" i="86" s="1"/>
  <c r="I153" i="62"/>
  <c r="H153" i="62"/>
  <c r="J153" i="72"/>
  <c r="E145" i="13" l="1"/>
  <c r="I150" i="101"/>
  <c r="H150" i="101"/>
  <c r="I151" i="67"/>
  <c r="J151" i="67" s="1"/>
  <c r="B145" i="102"/>
  <c r="F145" i="102"/>
  <c r="H144" i="102"/>
  <c r="I144" i="102"/>
  <c r="F145" i="13"/>
  <c r="E151" i="101"/>
  <c r="F151" i="101" s="1"/>
  <c r="H144" i="13"/>
  <c r="I144" i="13"/>
  <c r="G151" i="92"/>
  <c r="I151" i="92" s="1"/>
  <c r="D152" i="66"/>
  <c r="B152" i="66" s="1"/>
  <c r="E152" i="81"/>
  <c r="F152" i="81" s="1"/>
  <c r="D153" i="81" s="1"/>
  <c r="B153" i="81" s="1"/>
  <c r="H150" i="92"/>
  <c r="H150" i="76"/>
  <c r="J150" i="76" s="1"/>
  <c r="D151" i="76"/>
  <c r="B151" i="76" s="1"/>
  <c r="H154" i="57"/>
  <c r="H155" i="57" s="1"/>
  <c r="E150" i="89"/>
  <c r="F150" i="89" s="1"/>
  <c r="G150" i="89" s="1"/>
  <c r="I150" i="89" s="1"/>
  <c r="E147" i="99"/>
  <c r="F147" i="99" s="1"/>
  <c r="G147" i="99" s="1"/>
  <c r="H147" i="99" s="1"/>
  <c r="B154" i="63"/>
  <c r="H151" i="66"/>
  <c r="I151" i="66"/>
  <c r="I149" i="76"/>
  <c r="J149" i="76" s="1"/>
  <c r="E154" i="68"/>
  <c r="E155" i="68" s="1"/>
  <c r="H150" i="83"/>
  <c r="I155" i="57"/>
  <c r="G149" i="90"/>
  <c r="I149" i="90" s="1"/>
  <c r="E154" i="60"/>
  <c r="F154" i="60" s="1"/>
  <c r="G154" i="60" s="1"/>
  <c r="D153" i="79"/>
  <c r="B153" i="79" s="1"/>
  <c r="J152" i="58"/>
  <c r="E148" i="95"/>
  <c r="F148" i="95" s="1"/>
  <c r="D149" i="95" s="1"/>
  <c r="D152" i="88"/>
  <c r="B152" i="88" s="1"/>
  <c r="J154" i="59"/>
  <c r="J155" i="59" s="1"/>
  <c r="I155" i="59"/>
  <c r="G153" i="58"/>
  <c r="D154" i="58"/>
  <c r="J150" i="75"/>
  <c r="D152" i="75"/>
  <c r="B152" i="75" s="1"/>
  <c r="G151" i="75"/>
  <c r="G153" i="68"/>
  <c r="I153" i="68" s="1"/>
  <c r="H150" i="94"/>
  <c r="G147" i="95"/>
  <c r="H147" i="95" s="1"/>
  <c r="G151" i="83"/>
  <c r="I151" i="83" s="1"/>
  <c r="I149" i="82"/>
  <c r="D153" i="65"/>
  <c r="B153" i="65" s="1"/>
  <c r="J153" i="60"/>
  <c r="I151" i="79"/>
  <c r="J151" i="79" s="1"/>
  <c r="D150" i="93"/>
  <c r="B150" i="93" s="1"/>
  <c r="I148" i="93"/>
  <c r="D150" i="87"/>
  <c r="B150" i="87" s="1"/>
  <c r="H149" i="87"/>
  <c r="H153" i="64"/>
  <c r="J153" i="64" s="1"/>
  <c r="F154" i="64"/>
  <c r="G154" i="64" s="1"/>
  <c r="H154" i="64" s="1"/>
  <c r="I155" i="55"/>
  <c r="D150" i="84"/>
  <c r="B150" i="84" s="1"/>
  <c r="J153" i="56"/>
  <c r="E151" i="77"/>
  <c r="F151" i="77" s="1"/>
  <c r="G151" i="77" s="1"/>
  <c r="I154" i="56"/>
  <c r="H154" i="56"/>
  <c r="H155" i="56" s="1"/>
  <c r="D151" i="94"/>
  <c r="B151" i="94" s="1"/>
  <c r="G150" i="80"/>
  <c r="D151" i="80"/>
  <c r="J150" i="77"/>
  <c r="E153" i="67"/>
  <c r="F153" i="67" s="1"/>
  <c r="H152" i="67"/>
  <c r="I152" i="67"/>
  <c r="D148" i="97"/>
  <c r="B148" i="97" s="1"/>
  <c r="H149" i="84"/>
  <c r="I149" i="84"/>
  <c r="J153" i="63"/>
  <c r="B154" i="45"/>
  <c r="F154" i="45"/>
  <c r="G154" i="45" s="1"/>
  <c r="H153" i="45"/>
  <c r="I153" i="45"/>
  <c r="D150" i="96"/>
  <c r="G149" i="96"/>
  <c r="J151" i="65"/>
  <c r="E152" i="83"/>
  <c r="F152" i="83" s="1"/>
  <c r="G152" i="83" s="1"/>
  <c r="F154" i="63"/>
  <c r="G154" i="63" s="1"/>
  <c r="J153" i="62"/>
  <c r="G150" i="85"/>
  <c r="I150" i="85" s="1"/>
  <c r="H154" i="61"/>
  <c r="H155" i="61" s="1"/>
  <c r="I154" i="61"/>
  <c r="I149" i="93"/>
  <c r="H149" i="93"/>
  <c r="J154" i="72"/>
  <c r="J155" i="72" s="1"/>
  <c r="I155" i="72"/>
  <c r="G150" i="82"/>
  <c r="D151" i="82"/>
  <c r="B151" i="82" s="1"/>
  <c r="E150" i="90"/>
  <c r="F150" i="90" s="1"/>
  <c r="E151" i="78"/>
  <c r="F151" i="78" s="1"/>
  <c r="G150" i="86"/>
  <c r="D151" i="86"/>
  <c r="B151" i="86" s="1"/>
  <c r="E150" i="91"/>
  <c r="F150" i="91" s="1"/>
  <c r="F154" i="62"/>
  <c r="G154" i="62" s="1"/>
  <c r="H152" i="79"/>
  <c r="I152" i="79"/>
  <c r="H150" i="78"/>
  <c r="I150" i="78"/>
  <c r="H152" i="65"/>
  <c r="I152" i="65"/>
  <c r="H149" i="91"/>
  <c r="I149" i="91"/>
  <c r="E151" i="85"/>
  <c r="F151" i="85" s="1"/>
  <c r="H151" i="88"/>
  <c r="I151" i="88"/>
  <c r="E148" i="98"/>
  <c r="F148" i="98" s="1"/>
  <c r="I147" i="97"/>
  <c r="H147" i="97"/>
  <c r="E152" i="92"/>
  <c r="F152" i="92" s="1"/>
  <c r="I147" i="98"/>
  <c r="H147" i="98"/>
  <c r="G145" i="13" l="1"/>
  <c r="D146" i="13"/>
  <c r="H151" i="92"/>
  <c r="D146" i="102"/>
  <c r="E146" i="102" s="1"/>
  <c r="G145" i="102"/>
  <c r="G151" i="101"/>
  <c r="D152" i="101"/>
  <c r="B152" i="101" s="1"/>
  <c r="E152" i="66"/>
  <c r="F152" i="66" s="1"/>
  <c r="D153" i="66" s="1"/>
  <c r="B153" i="66" s="1"/>
  <c r="E151" i="76"/>
  <c r="F151" i="76" s="1"/>
  <c r="D152" i="76" s="1"/>
  <c r="B152" i="76" s="1"/>
  <c r="H150" i="89"/>
  <c r="D151" i="89"/>
  <c r="B151" i="89" s="1"/>
  <c r="E153" i="81"/>
  <c r="F153" i="81" s="1"/>
  <c r="G153" i="81" s="1"/>
  <c r="H153" i="81" s="1"/>
  <c r="G152" i="81"/>
  <c r="I152" i="81" s="1"/>
  <c r="I147" i="99"/>
  <c r="D148" i="99"/>
  <c r="B148" i="99" s="1"/>
  <c r="J154" i="57"/>
  <c r="J155" i="57" s="1"/>
  <c r="J151" i="66"/>
  <c r="F154" i="68"/>
  <c r="G154" i="68" s="1"/>
  <c r="I154" i="68" s="1"/>
  <c r="H149" i="90"/>
  <c r="H151" i="83"/>
  <c r="E155" i="60"/>
  <c r="E153" i="79"/>
  <c r="F153" i="79" s="1"/>
  <c r="D154" i="79" s="1"/>
  <c r="E153" i="65"/>
  <c r="F153" i="65" s="1"/>
  <c r="D154" i="65" s="1"/>
  <c r="G148" i="95"/>
  <c r="H148" i="95" s="1"/>
  <c r="E152" i="88"/>
  <c r="F152" i="88" s="1"/>
  <c r="D153" i="88" s="1"/>
  <c r="B153" i="88" s="1"/>
  <c r="E150" i="87"/>
  <c r="F150" i="87" s="1"/>
  <c r="G150" i="87" s="1"/>
  <c r="H150" i="87" s="1"/>
  <c r="D152" i="77"/>
  <c r="E152" i="77" s="1"/>
  <c r="F152" i="77" s="1"/>
  <c r="E150" i="93"/>
  <c r="F150" i="93" s="1"/>
  <c r="G150" i="93" s="1"/>
  <c r="E152" i="75"/>
  <c r="F152" i="75" s="1"/>
  <c r="I147" i="95"/>
  <c r="H151" i="75"/>
  <c r="I151" i="75"/>
  <c r="H153" i="68"/>
  <c r="J153" i="68" s="1"/>
  <c r="E154" i="58"/>
  <c r="E155" i="58" s="1"/>
  <c r="B154" i="58"/>
  <c r="H153" i="58"/>
  <c r="I153" i="58"/>
  <c r="I154" i="64"/>
  <c r="I155" i="64" s="1"/>
  <c r="I154" i="60"/>
  <c r="H154" i="60"/>
  <c r="H155" i="60" s="1"/>
  <c r="E150" i="84"/>
  <c r="F150" i="84" s="1"/>
  <c r="G150" i="84" s="1"/>
  <c r="J152" i="67"/>
  <c r="H155" i="64"/>
  <c r="E151" i="94"/>
  <c r="F151" i="94" s="1"/>
  <c r="G151" i="94" s="1"/>
  <c r="I155" i="56"/>
  <c r="J154" i="56"/>
  <c r="J155" i="56" s="1"/>
  <c r="B151" i="80"/>
  <c r="E151" i="80"/>
  <c r="F151" i="80" s="1"/>
  <c r="I150" i="80"/>
  <c r="H150" i="80"/>
  <c r="E151" i="89"/>
  <c r="F151" i="89" s="1"/>
  <c r="D152" i="89" s="1"/>
  <c r="B152" i="89" s="1"/>
  <c r="E148" i="97"/>
  <c r="F148" i="97" s="1"/>
  <c r="G148" i="97" s="1"/>
  <c r="H148" i="97" s="1"/>
  <c r="D154" i="67"/>
  <c r="G153" i="67"/>
  <c r="H150" i="85"/>
  <c r="B149" i="95"/>
  <c r="E149" i="95"/>
  <c r="F149" i="95" s="1"/>
  <c r="I151" i="77"/>
  <c r="H151" i="77"/>
  <c r="J153" i="45"/>
  <c r="I154" i="45"/>
  <c r="H154" i="45"/>
  <c r="H155" i="45" s="1"/>
  <c r="D153" i="83"/>
  <c r="J152" i="79"/>
  <c r="I149" i="96"/>
  <c r="H149" i="96"/>
  <c r="B150" i="96"/>
  <c r="E150" i="96"/>
  <c r="F150" i="96" s="1"/>
  <c r="E151" i="82"/>
  <c r="F151" i="82" s="1"/>
  <c r="G151" i="82" s="1"/>
  <c r="J154" i="61"/>
  <c r="J155" i="61" s="1"/>
  <c r="I155" i="61"/>
  <c r="I154" i="63"/>
  <c r="H154" i="63"/>
  <c r="H155" i="63" s="1"/>
  <c r="J152" i="65"/>
  <c r="H152" i="83"/>
  <c r="I152" i="83"/>
  <c r="E151" i="86"/>
  <c r="F151" i="86" s="1"/>
  <c r="D152" i="85"/>
  <c r="B152" i="85" s="1"/>
  <c r="G151" i="85"/>
  <c r="H150" i="86"/>
  <c r="I150" i="86"/>
  <c r="D152" i="78"/>
  <c r="B152" i="78" s="1"/>
  <c r="G151" i="78"/>
  <c r="I154" i="62"/>
  <c r="H154" i="62"/>
  <c r="H155" i="62" s="1"/>
  <c r="J150" i="78"/>
  <c r="D151" i="91"/>
  <c r="B151" i="91" s="1"/>
  <c r="G150" i="91"/>
  <c r="H150" i="82"/>
  <c r="I150" i="82"/>
  <c r="D151" i="90"/>
  <c r="B151" i="90" s="1"/>
  <c r="G150" i="90"/>
  <c r="G152" i="92"/>
  <c r="D153" i="92"/>
  <c r="B153" i="92" s="1"/>
  <c r="D149" i="98"/>
  <c r="B149" i="98" s="1"/>
  <c r="G148" i="98"/>
  <c r="G152" i="66" l="1"/>
  <c r="I151" i="101"/>
  <c r="H151" i="101"/>
  <c r="H145" i="102"/>
  <c r="I145" i="102"/>
  <c r="B146" i="102"/>
  <c r="F146" i="102"/>
  <c r="E146" i="13"/>
  <c r="F146" i="13" s="1"/>
  <c r="B146" i="13"/>
  <c r="E152" i="101"/>
  <c r="F152" i="101" s="1"/>
  <c r="H145" i="13"/>
  <c r="I145" i="13"/>
  <c r="H152" i="81"/>
  <c r="D154" i="81"/>
  <c r="E154" i="81" s="1"/>
  <c r="E155" i="81" s="1"/>
  <c r="G151" i="76"/>
  <c r="H151" i="76" s="1"/>
  <c r="E152" i="76"/>
  <c r="F152" i="76" s="1"/>
  <c r="G152" i="76" s="1"/>
  <c r="G153" i="79"/>
  <c r="I153" i="79" s="1"/>
  <c r="I153" i="81"/>
  <c r="H154" i="68"/>
  <c r="H155" i="68" s="1"/>
  <c r="E148" i="99"/>
  <c r="F148" i="99" s="1"/>
  <c r="D149" i="99" s="1"/>
  <c r="B149" i="99" s="1"/>
  <c r="E153" i="66"/>
  <c r="F153" i="66" s="1"/>
  <c r="D154" i="66" s="1"/>
  <c r="E154" i="66" s="1"/>
  <c r="E155" i="66" s="1"/>
  <c r="H152" i="66"/>
  <c r="I152" i="66"/>
  <c r="G153" i="65"/>
  <c r="I153" i="65" s="1"/>
  <c r="I148" i="95"/>
  <c r="D151" i="87"/>
  <c r="B151" i="87" s="1"/>
  <c r="E153" i="88"/>
  <c r="F153" i="88" s="1"/>
  <c r="D154" i="88" s="1"/>
  <c r="E154" i="88" s="1"/>
  <c r="E155" i="88" s="1"/>
  <c r="B152" i="77"/>
  <c r="I150" i="87"/>
  <c r="D151" i="93"/>
  <c r="B151" i="93" s="1"/>
  <c r="G152" i="88"/>
  <c r="H152" i="88" s="1"/>
  <c r="D153" i="75"/>
  <c r="B153" i="75" s="1"/>
  <c r="G152" i="75"/>
  <c r="F154" i="58"/>
  <c r="G154" i="58" s="1"/>
  <c r="J151" i="75"/>
  <c r="J154" i="64"/>
  <c r="J155" i="64" s="1"/>
  <c r="J153" i="58"/>
  <c r="D151" i="84"/>
  <c r="B151" i="84" s="1"/>
  <c r="I155" i="60"/>
  <c r="J154" i="60"/>
  <c r="J155" i="60" s="1"/>
  <c r="E152" i="89"/>
  <c r="F152" i="89" s="1"/>
  <c r="D153" i="89" s="1"/>
  <c r="B153" i="89" s="1"/>
  <c r="D152" i="94"/>
  <c r="B152" i="94" s="1"/>
  <c r="G151" i="80"/>
  <c r="D152" i="80"/>
  <c r="B152" i="80" s="1"/>
  <c r="I151" i="94"/>
  <c r="H151" i="94"/>
  <c r="I148" i="97"/>
  <c r="H153" i="67"/>
  <c r="I153" i="67"/>
  <c r="B154" i="67"/>
  <c r="D152" i="82"/>
  <c r="B152" i="82" s="1"/>
  <c r="D149" i="97"/>
  <c r="B149" i="97" s="1"/>
  <c r="G151" i="89"/>
  <c r="E154" i="67"/>
  <c r="E155" i="67" s="1"/>
  <c r="H150" i="84"/>
  <c r="I150" i="84"/>
  <c r="J154" i="45"/>
  <c r="J155" i="45" s="1"/>
  <c r="G149" i="95"/>
  <c r="D150" i="95"/>
  <c r="B150" i="95" s="1"/>
  <c r="D153" i="77"/>
  <c r="B153" i="77" s="1"/>
  <c r="G152" i="77"/>
  <c r="I155" i="45"/>
  <c r="J151" i="77"/>
  <c r="D153" i="76"/>
  <c r="E151" i="90"/>
  <c r="F151" i="90" s="1"/>
  <c r="D152" i="90" s="1"/>
  <c r="B152" i="90" s="1"/>
  <c r="G150" i="96"/>
  <c r="D151" i="96"/>
  <c r="E153" i="92"/>
  <c r="F153" i="92" s="1"/>
  <c r="G153" i="92" s="1"/>
  <c r="B153" i="83"/>
  <c r="E153" i="83"/>
  <c r="F153" i="83" s="1"/>
  <c r="E152" i="85"/>
  <c r="F152" i="85" s="1"/>
  <c r="D153" i="85" s="1"/>
  <c r="B153" i="85" s="1"/>
  <c r="J154" i="63"/>
  <c r="J155" i="63" s="1"/>
  <c r="I155" i="63"/>
  <c r="H148" i="98"/>
  <c r="I148" i="98"/>
  <c r="E154" i="65"/>
  <c r="E155" i="65" s="1"/>
  <c r="B154" i="65"/>
  <c r="I150" i="93"/>
  <c r="H150" i="93"/>
  <c r="H151" i="78"/>
  <c r="I151" i="78"/>
  <c r="H150" i="90"/>
  <c r="I150" i="90"/>
  <c r="I155" i="68"/>
  <c r="I152" i="92"/>
  <c r="H152" i="92"/>
  <c r="H151" i="85"/>
  <c r="I151" i="85"/>
  <c r="G151" i="86"/>
  <c r="D152" i="86"/>
  <c r="B152" i="86" s="1"/>
  <c r="E154" i="79"/>
  <c r="E155" i="79" s="1"/>
  <c r="B154" i="79"/>
  <c r="E151" i="91"/>
  <c r="F151" i="91" s="1"/>
  <c r="H151" i="82"/>
  <c r="I151" i="82"/>
  <c r="J154" i="62"/>
  <c r="J155" i="62" s="1"/>
  <c r="I155" i="62"/>
  <c r="E149" i="98"/>
  <c r="F149" i="98" s="1"/>
  <c r="I150" i="91"/>
  <c r="H150" i="91"/>
  <c r="E152" i="78"/>
  <c r="F152" i="78" s="1"/>
  <c r="F154" i="81" l="1"/>
  <c r="G154" i="81" s="1"/>
  <c r="B154" i="81"/>
  <c r="G146" i="13"/>
  <c r="D147" i="13"/>
  <c r="G146" i="102"/>
  <c r="D147" i="102"/>
  <c r="E147" i="102" s="1"/>
  <c r="I151" i="76"/>
  <c r="J151" i="76" s="1"/>
  <c r="G152" i="101"/>
  <c r="D153" i="101"/>
  <c r="H153" i="79"/>
  <c r="J154" i="68"/>
  <c r="J155" i="68" s="1"/>
  <c r="E149" i="99"/>
  <c r="F149" i="99" s="1"/>
  <c r="D150" i="99" s="1"/>
  <c r="B150" i="99" s="1"/>
  <c r="G148" i="99"/>
  <c r="I148" i="99" s="1"/>
  <c r="J152" i="66"/>
  <c r="G153" i="66"/>
  <c r="H153" i="66" s="1"/>
  <c r="H153" i="65"/>
  <c r="J153" i="65" s="1"/>
  <c r="B154" i="66"/>
  <c r="F154" i="66"/>
  <c r="G154" i="66" s="1"/>
  <c r="G153" i="88"/>
  <c r="I153" i="88" s="1"/>
  <c r="E151" i="93"/>
  <c r="F151" i="93" s="1"/>
  <c r="G151" i="93" s="1"/>
  <c r="I152" i="88"/>
  <c r="E151" i="87"/>
  <c r="F151" i="87" s="1"/>
  <c r="D152" i="87" s="1"/>
  <c r="B152" i="87" s="1"/>
  <c r="E153" i="89"/>
  <c r="F153" i="89" s="1"/>
  <c r="G153" i="89" s="1"/>
  <c r="I153" i="89" s="1"/>
  <c r="E151" i="84"/>
  <c r="F151" i="84" s="1"/>
  <c r="D152" i="84" s="1"/>
  <c r="B152" i="84" s="1"/>
  <c r="I154" i="58"/>
  <c r="H154" i="58"/>
  <c r="H155" i="58" s="1"/>
  <c r="E153" i="75"/>
  <c r="F153" i="75" s="1"/>
  <c r="H152" i="75"/>
  <c r="I152" i="75"/>
  <c r="G152" i="89"/>
  <c r="E149" i="97"/>
  <c r="F149" i="97" s="1"/>
  <c r="D150" i="97" s="1"/>
  <c r="B150" i="97" s="1"/>
  <c r="E152" i="94"/>
  <c r="F152" i="94" s="1"/>
  <c r="G152" i="94" s="1"/>
  <c r="E152" i="80"/>
  <c r="F152" i="80" s="1"/>
  <c r="D153" i="80" s="1"/>
  <c r="I151" i="80"/>
  <c r="H151" i="80"/>
  <c r="F154" i="67"/>
  <c r="G154" i="67" s="1"/>
  <c r="I154" i="67" s="1"/>
  <c r="I155" i="67" s="1"/>
  <c r="E152" i="82"/>
  <c r="F152" i="82" s="1"/>
  <c r="J153" i="67"/>
  <c r="E150" i="95"/>
  <c r="F150" i="95" s="1"/>
  <c r="D151" i="95" s="1"/>
  <c r="H151" i="89"/>
  <c r="I151" i="89"/>
  <c r="G152" i="85"/>
  <c r="H152" i="85" s="1"/>
  <c r="G151" i="90"/>
  <c r="I151" i="90" s="1"/>
  <c r="H149" i="95"/>
  <c r="I149" i="95"/>
  <c r="F154" i="65"/>
  <c r="G154" i="65" s="1"/>
  <c r="H154" i="65" s="1"/>
  <c r="D154" i="92"/>
  <c r="E154" i="92" s="1"/>
  <c r="E155" i="92" s="1"/>
  <c r="I152" i="77"/>
  <c r="H152" i="77"/>
  <c r="E153" i="77"/>
  <c r="F153" i="77" s="1"/>
  <c r="B151" i="96"/>
  <c r="E151" i="96"/>
  <c r="F151" i="96" s="1"/>
  <c r="I150" i="96"/>
  <c r="H150" i="96"/>
  <c r="H152" i="76"/>
  <c r="I152" i="76"/>
  <c r="G153" i="83"/>
  <c r="D154" i="83"/>
  <c r="B153" i="76"/>
  <c r="E153" i="76"/>
  <c r="F153" i="76" s="1"/>
  <c r="F154" i="79"/>
  <c r="G154" i="79" s="1"/>
  <c r="I154" i="79" s="1"/>
  <c r="E152" i="90"/>
  <c r="F152" i="90" s="1"/>
  <c r="E152" i="86"/>
  <c r="F152" i="86" s="1"/>
  <c r="H153" i="92"/>
  <c r="I153" i="92"/>
  <c r="E153" i="85"/>
  <c r="F153" i="85" s="1"/>
  <c r="I151" i="86"/>
  <c r="H151" i="86"/>
  <c r="J151" i="78"/>
  <c r="D153" i="78"/>
  <c r="B153" i="78" s="1"/>
  <c r="G152" i="78"/>
  <c r="H154" i="81"/>
  <c r="H155" i="81" s="1"/>
  <c r="I154" i="81"/>
  <c r="I155" i="81" s="1"/>
  <c r="J153" i="79"/>
  <c r="G151" i="91"/>
  <c r="D152" i="91"/>
  <c r="B152" i="91" s="1"/>
  <c r="D152" i="93"/>
  <c r="B152" i="93" s="1"/>
  <c r="D150" i="98"/>
  <c r="B150" i="98" s="1"/>
  <c r="G149" i="98"/>
  <c r="B154" i="88"/>
  <c r="F154" i="88"/>
  <c r="G154" i="88" s="1"/>
  <c r="H152" i="101" l="1"/>
  <c r="I152" i="101"/>
  <c r="B153" i="101"/>
  <c r="H153" i="88"/>
  <c r="I146" i="102"/>
  <c r="H146" i="102"/>
  <c r="B147" i="102"/>
  <c r="F147" i="102"/>
  <c r="E147" i="13"/>
  <c r="F147" i="13" s="1"/>
  <c r="B147" i="13"/>
  <c r="G149" i="99"/>
  <c r="I149" i="99" s="1"/>
  <c r="E153" i="101"/>
  <c r="F153" i="101" s="1"/>
  <c r="H146" i="13"/>
  <c r="I146" i="13"/>
  <c r="H155" i="65"/>
  <c r="E150" i="99"/>
  <c r="F150" i="99" s="1"/>
  <c r="G150" i="99" s="1"/>
  <c r="I150" i="99" s="1"/>
  <c r="I153" i="66"/>
  <c r="H148" i="99"/>
  <c r="J153" i="66"/>
  <c r="H154" i="66"/>
  <c r="H155" i="66" s="1"/>
  <c r="I154" i="66"/>
  <c r="E152" i="87"/>
  <c r="F152" i="87" s="1"/>
  <c r="D153" i="87" s="1"/>
  <c r="G151" i="87"/>
  <c r="G151" i="84"/>
  <c r="I151" i="84" s="1"/>
  <c r="D153" i="94"/>
  <c r="B153" i="94" s="1"/>
  <c r="D154" i="89"/>
  <c r="B154" i="89" s="1"/>
  <c r="H153" i="89"/>
  <c r="J152" i="75"/>
  <c r="G149" i="97"/>
  <c r="I149" i="97" s="1"/>
  <c r="G153" i="75"/>
  <c r="D154" i="75"/>
  <c r="E154" i="75" s="1"/>
  <c r="E155" i="75" s="1"/>
  <c r="J154" i="58"/>
  <c r="J155" i="58" s="1"/>
  <c r="I155" i="58"/>
  <c r="E150" i="97"/>
  <c r="F150" i="97" s="1"/>
  <c r="D151" i="97" s="1"/>
  <c r="B151" i="97" s="1"/>
  <c r="H152" i="89"/>
  <c r="I152" i="89"/>
  <c r="H151" i="90"/>
  <c r="G152" i="80"/>
  <c r="I152" i="80" s="1"/>
  <c r="H154" i="67"/>
  <c r="H155" i="67" s="1"/>
  <c r="B153" i="80"/>
  <c r="E153" i="80"/>
  <c r="F153" i="80" s="1"/>
  <c r="G150" i="95"/>
  <c r="I150" i="95" s="1"/>
  <c r="I152" i="94"/>
  <c r="H152" i="94"/>
  <c r="B154" i="92"/>
  <c r="G152" i="82"/>
  <c r="D153" i="82"/>
  <c r="I152" i="85"/>
  <c r="E152" i="84"/>
  <c r="F152" i="84" s="1"/>
  <c r="I154" i="65"/>
  <c r="I155" i="65" s="1"/>
  <c r="B151" i="95"/>
  <c r="E151" i="95"/>
  <c r="F151" i="95" s="1"/>
  <c r="G153" i="77"/>
  <c r="D154" i="77"/>
  <c r="J152" i="77"/>
  <c r="E152" i="93"/>
  <c r="F152" i="93" s="1"/>
  <c r="G152" i="93" s="1"/>
  <c r="I153" i="83"/>
  <c r="H153" i="83"/>
  <c r="J152" i="76"/>
  <c r="E154" i="83"/>
  <c r="E155" i="83" s="1"/>
  <c r="B154" i="83"/>
  <c r="H154" i="79"/>
  <c r="H155" i="79" s="1"/>
  <c r="G153" i="76"/>
  <c r="D154" i="76"/>
  <c r="D152" i="96"/>
  <c r="B152" i="96" s="1"/>
  <c r="G151" i="96"/>
  <c r="E150" i="98"/>
  <c r="F150" i="98" s="1"/>
  <c r="I151" i="91"/>
  <c r="H151" i="91"/>
  <c r="D153" i="90"/>
  <c r="B153" i="90" s="1"/>
  <c r="G152" i="90"/>
  <c r="G152" i="86"/>
  <c r="D153" i="86"/>
  <c r="B153" i="86" s="1"/>
  <c r="I155" i="79"/>
  <c r="H149" i="98"/>
  <c r="I149" i="98"/>
  <c r="I151" i="93"/>
  <c r="H151" i="93"/>
  <c r="I154" i="88"/>
  <c r="I155" i="88" s="1"/>
  <c r="H154" i="88"/>
  <c r="H155" i="88" s="1"/>
  <c r="E152" i="91"/>
  <c r="F152" i="91" s="1"/>
  <c r="E153" i="78"/>
  <c r="F153" i="78" s="1"/>
  <c r="F154" i="92"/>
  <c r="G154" i="92" s="1"/>
  <c r="D154" i="85"/>
  <c r="E154" i="85" s="1"/>
  <c r="E155" i="85" s="1"/>
  <c r="G153" i="85"/>
  <c r="I152" i="78"/>
  <c r="H152" i="78"/>
  <c r="H150" i="99" l="1"/>
  <c r="D151" i="99"/>
  <c r="B151" i="99" s="1"/>
  <c r="G153" i="101"/>
  <c r="D154" i="101"/>
  <c r="E154" i="101" s="1"/>
  <c r="E155" i="101" s="1"/>
  <c r="G147" i="13"/>
  <c r="D148" i="13"/>
  <c r="B148" i="13" s="1"/>
  <c r="H149" i="99"/>
  <c r="D148" i="102"/>
  <c r="B148" i="102" s="1"/>
  <c r="G147" i="102"/>
  <c r="G152" i="87"/>
  <c r="H152" i="87" s="1"/>
  <c r="H151" i="84"/>
  <c r="I155" i="66"/>
  <c r="J154" i="66"/>
  <c r="J155" i="66" s="1"/>
  <c r="E153" i="94"/>
  <c r="F153" i="94" s="1"/>
  <c r="G153" i="94" s="1"/>
  <c r="I153" i="94" s="1"/>
  <c r="H151" i="87"/>
  <c r="I151" i="87"/>
  <c r="E154" i="89"/>
  <c r="E155" i="89" s="1"/>
  <c r="E151" i="97"/>
  <c r="F151" i="97" s="1"/>
  <c r="G151" i="97" s="1"/>
  <c r="I151" i="97" s="1"/>
  <c r="G150" i="97"/>
  <c r="I150" i="97" s="1"/>
  <c r="H149" i="97"/>
  <c r="B154" i="75"/>
  <c r="F154" i="75"/>
  <c r="G154" i="75" s="1"/>
  <c r="H153" i="75"/>
  <c r="I153" i="75"/>
  <c r="H152" i="80"/>
  <c r="J154" i="67"/>
  <c r="J155" i="67" s="1"/>
  <c r="H150" i="95"/>
  <c r="G153" i="80"/>
  <c r="D154" i="80"/>
  <c r="D153" i="93"/>
  <c r="B153" i="93" s="1"/>
  <c r="B153" i="82"/>
  <c r="E153" i="82"/>
  <c r="F153" i="82" s="1"/>
  <c r="H152" i="82"/>
  <c r="I152" i="82"/>
  <c r="G152" i="84"/>
  <c r="D153" i="84"/>
  <c r="B153" i="84" s="1"/>
  <c r="J154" i="65"/>
  <c r="J155" i="65" s="1"/>
  <c r="G151" i="95"/>
  <c r="D152" i="95"/>
  <c r="B152" i="95" s="1"/>
  <c r="F154" i="83"/>
  <c r="G154" i="83" s="1"/>
  <c r="I154" i="83" s="1"/>
  <c r="I155" i="83" s="1"/>
  <c r="E154" i="77"/>
  <c r="E155" i="77" s="1"/>
  <c r="B154" i="77"/>
  <c r="I153" i="77"/>
  <c r="H153" i="77"/>
  <c r="I151" i="96"/>
  <c r="H151" i="96"/>
  <c r="J154" i="79"/>
  <c r="J155" i="79" s="1"/>
  <c r="E152" i="96"/>
  <c r="F152" i="96" s="1"/>
  <c r="E154" i="76"/>
  <c r="E155" i="76" s="1"/>
  <c r="B154" i="76"/>
  <c r="I153" i="76"/>
  <c r="H153" i="76"/>
  <c r="J152" i="78"/>
  <c r="B153" i="87"/>
  <c r="E153" i="87"/>
  <c r="F153" i="87" s="1"/>
  <c r="E153" i="86"/>
  <c r="F153" i="86" s="1"/>
  <c r="G153" i="86" s="1"/>
  <c r="I152" i="87"/>
  <c r="I154" i="92"/>
  <c r="I155" i="92" s="1"/>
  <c r="H154" i="92"/>
  <c r="H155" i="92" s="1"/>
  <c r="G152" i="91"/>
  <c r="D153" i="91"/>
  <c r="B153" i="91" s="1"/>
  <c r="I152" i="86"/>
  <c r="H152" i="86"/>
  <c r="I152" i="90"/>
  <c r="H152" i="90"/>
  <c r="I153" i="85"/>
  <c r="H153" i="85"/>
  <c r="D154" i="78"/>
  <c r="G153" i="78"/>
  <c r="B154" i="85"/>
  <c r="F154" i="85"/>
  <c r="G154" i="85" s="1"/>
  <c r="H152" i="93"/>
  <c r="I152" i="93"/>
  <c r="E153" i="90"/>
  <c r="F153" i="90" s="1"/>
  <c r="D151" i="98"/>
  <c r="B151" i="98" s="1"/>
  <c r="G150" i="98"/>
  <c r="E151" i="99" l="1"/>
  <c r="F151" i="99" s="1"/>
  <c r="E148" i="13"/>
  <c r="F148" i="13" s="1"/>
  <c r="H147" i="13"/>
  <c r="I147" i="13"/>
  <c r="D149" i="13"/>
  <c r="G148" i="13"/>
  <c r="E148" i="102"/>
  <c r="F148" i="102" s="1"/>
  <c r="F154" i="101"/>
  <c r="G154" i="101" s="1"/>
  <c r="B154" i="101"/>
  <c r="H147" i="102"/>
  <c r="I147" i="102"/>
  <c r="I153" i="101"/>
  <c r="H153" i="101"/>
  <c r="D154" i="94"/>
  <c r="B154" i="94" s="1"/>
  <c r="H153" i="94"/>
  <c r="F154" i="89"/>
  <c r="G154" i="89" s="1"/>
  <c r="I154" i="89" s="1"/>
  <c r="I155" i="89" s="1"/>
  <c r="D152" i="97"/>
  <c r="B152" i="97" s="1"/>
  <c r="H150" i="97"/>
  <c r="H151" i="97"/>
  <c r="J153" i="75"/>
  <c r="I154" i="75"/>
  <c r="H154" i="75"/>
  <c r="H155" i="75" s="1"/>
  <c r="H154" i="83"/>
  <c r="H155" i="83" s="1"/>
  <c r="E153" i="93"/>
  <c r="F153" i="93" s="1"/>
  <c r="E154" i="80"/>
  <c r="E155" i="80" s="1"/>
  <c r="B154" i="80"/>
  <c r="I153" i="80"/>
  <c r="H153" i="80"/>
  <c r="E153" i="84"/>
  <c r="F153" i="84" s="1"/>
  <c r="E152" i="95"/>
  <c r="F152" i="95" s="1"/>
  <c r="G152" i="95" s="1"/>
  <c r="I152" i="95" s="1"/>
  <c r="D154" i="82"/>
  <c r="E154" i="82" s="1"/>
  <c r="E155" i="82" s="1"/>
  <c r="G153" i="82"/>
  <c r="H152" i="84"/>
  <c r="I152" i="84"/>
  <c r="F154" i="77"/>
  <c r="G154" i="77" s="1"/>
  <c r="I154" i="77" s="1"/>
  <c r="I155" i="77" s="1"/>
  <c r="I151" i="95"/>
  <c r="H151" i="95"/>
  <c r="J153" i="77"/>
  <c r="D154" i="86"/>
  <c r="E154" i="86" s="1"/>
  <c r="E155" i="86" s="1"/>
  <c r="D153" i="96"/>
  <c r="B153" i="96" s="1"/>
  <c r="G152" i="96"/>
  <c r="J153" i="76"/>
  <c r="F154" i="76"/>
  <c r="G154" i="76" s="1"/>
  <c r="D154" i="87"/>
  <c r="G153" i="87"/>
  <c r="I153" i="78"/>
  <c r="H153" i="78"/>
  <c r="I153" i="86"/>
  <c r="H153" i="86"/>
  <c r="B154" i="78"/>
  <c r="E153" i="91"/>
  <c r="F153" i="91" s="1"/>
  <c r="G153" i="90"/>
  <c r="D154" i="90"/>
  <c r="E151" i="98"/>
  <c r="F151" i="98" s="1"/>
  <c r="H154" i="85"/>
  <c r="H155" i="85" s="1"/>
  <c r="I154" i="85"/>
  <c r="I155" i="85" s="1"/>
  <c r="H150" i="98"/>
  <c r="I150" i="98"/>
  <c r="I152" i="91"/>
  <c r="H152" i="91"/>
  <c r="E154" i="78"/>
  <c r="E155" i="78" s="1"/>
  <c r="G151" i="99" l="1"/>
  <c r="D152" i="99"/>
  <c r="D149" i="102"/>
  <c r="B149" i="102" s="1"/>
  <c r="G148" i="102"/>
  <c r="H154" i="101"/>
  <c r="H155" i="101" s="1"/>
  <c r="I154" i="101"/>
  <c r="I155" i="101" s="1"/>
  <c r="H148" i="13"/>
  <c r="I148" i="13"/>
  <c r="E149" i="13"/>
  <c r="F149" i="13" s="1"/>
  <c r="B149" i="13"/>
  <c r="E154" i="94"/>
  <c r="E155" i="94" s="1"/>
  <c r="E152" i="97"/>
  <c r="F152" i="97" s="1"/>
  <c r="G152" i="97" s="1"/>
  <c r="H154" i="89"/>
  <c r="H155" i="89" s="1"/>
  <c r="H152" i="95"/>
  <c r="J154" i="75"/>
  <c r="J155" i="75" s="1"/>
  <c r="D153" i="95"/>
  <c r="B153" i="95" s="1"/>
  <c r="I155" i="75"/>
  <c r="F154" i="80"/>
  <c r="G154" i="80" s="1"/>
  <c r="I154" i="80" s="1"/>
  <c r="I155" i="80" s="1"/>
  <c r="D154" i="93"/>
  <c r="G153" i="93"/>
  <c r="D154" i="84"/>
  <c r="G153" i="84"/>
  <c r="H154" i="77"/>
  <c r="H155" i="77" s="1"/>
  <c r="I153" i="82"/>
  <c r="H153" i="82"/>
  <c r="B154" i="82"/>
  <c r="F154" i="82"/>
  <c r="G154" i="82" s="1"/>
  <c r="E153" i="96"/>
  <c r="F153" i="96" s="1"/>
  <c r="D154" i="96" s="1"/>
  <c r="E154" i="96" s="1"/>
  <c r="E155" i="96" s="1"/>
  <c r="B154" i="86"/>
  <c r="J153" i="78"/>
  <c r="F154" i="86"/>
  <c r="G154" i="86" s="1"/>
  <c r="I154" i="86" s="1"/>
  <c r="I155" i="86" s="1"/>
  <c r="H154" i="76"/>
  <c r="H155" i="76" s="1"/>
  <c r="I154" i="76"/>
  <c r="I152" i="96"/>
  <c r="H152" i="96"/>
  <c r="I153" i="87"/>
  <c r="H153" i="87"/>
  <c r="E154" i="87"/>
  <c r="E155" i="87" s="1"/>
  <c r="B154" i="87"/>
  <c r="E154" i="90"/>
  <c r="E155" i="90" s="1"/>
  <c r="B154" i="90"/>
  <c r="H153" i="90"/>
  <c r="I153" i="90"/>
  <c r="G151" i="98"/>
  <c r="D152" i="98"/>
  <c r="B152" i="98" s="1"/>
  <c r="G153" i="91"/>
  <c r="D154" i="91"/>
  <c r="F154" i="78"/>
  <c r="G154" i="78" s="1"/>
  <c r="B152" i="99" l="1"/>
  <c r="E152" i="99"/>
  <c r="F152" i="99" s="1"/>
  <c r="H151" i="99"/>
  <c r="I151" i="99"/>
  <c r="E149" i="102"/>
  <c r="F149" i="102" s="1"/>
  <c r="G149" i="102" s="1"/>
  <c r="D150" i="13"/>
  <c r="G149" i="13"/>
  <c r="F154" i="94"/>
  <c r="G154" i="94" s="1"/>
  <c r="I154" i="94" s="1"/>
  <c r="I155" i="94" s="1"/>
  <c r="H148" i="102"/>
  <c r="I148" i="102"/>
  <c r="D153" i="97"/>
  <c r="B153" i="97" s="1"/>
  <c r="E153" i="95"/>
  <c r="F153" i="95" s="1"/>
  <c r="G153" i="95" s="1"/>
  <c r="H154" i="80"/>
  <c r="H155" i="80" s="1"/>
  <c r="I152" i="97"/>
  <c r="H152" i="97"/>
  <c r="I153" i="93"/>
  <c r="H153" i="93"/>
  <c r="E154" i="93"/>
  <c r="B154" i="93"/>
  <c r="J154" i="77"/>
  <c r="J155" i="77" s="1"/>
  <c r="H153" i="84"/>
  <c r="I153" i="84"/>
  <c r="E154" i="84"/>
  <c r="E155" i="84" s="1"/>
  <c r="B154" i="84"/>
  <c r="F154" i="87"/>
  <c r="G154" i="87" s="1"/>
  <c r="H154" i="87" s="1"/>
  <c r="H155" i="87" s="1"/>
  <c r="H154" i="82"/>
  <c r="H155" i="82" s="1"/>
  <c r="I154" i="82"/>
  <c r="I155" i="82" s="1"/>
  <c r="G153" i="96"/>
  <c r="I153" i="96" s="1"/>
  <c r="H154" i="86"/>
  <c r="H155" i="86" s="1"/>
  <c r="B154" i="96"/>
  <c r="F154" i="96"/>
  <c r="G154" i="96" s="1"/>
  <c r="J154" i="76"/>
  <c r="J155" i="76" s="1"/>
  <c r="I155" i="76"/>
  <c r="E154" i="91"/>
  <c r="E155" i="91" s="1"/>
  <c r="B154" i="91"/>
  <c r="I154" i="78"/>
  <c r="I155" i="78" s="1"/>
  <c r="H154" i="78"/>
  <c r="H153" i="91"/>
  <c r="I153" i="91"/>
  <c r="E152" i="98"/>
  <c r="F152" i="98" s="1"/>
  <c r="I151" i="98"/>
  <c r="H151" i="98"/>
  <c r="F154" i="90"/>
  <c r="G154" i="90" s="1"/>
  <c r="I153" i="95"/>
  <c r="H153" i="95"/>
  <c r="D150" i="102" l="1"/>
  <c r="E150" i="102" s="1"/>
  <c r="G152" i="99"/>
  <c r="D153" i="99"/>
  <c r="B150" i="102"/>
  <c r="F150" i="102"/>
  <c r="H149" i="102"/>
  <c r="I149" i="102"/>
  <c r="H154" i="94"/>
  <c r="H155" i="94" s="1"/>
  <c r="H149" i="13"/>
  <c r="I149" i="13"/>
  <c r="E150" i="13"/>
  <c r="F150" i="13" s="1"/>
  <c r="B150" i="13"/>
  <c r="E153" i="97"/>
  <c r="F153" i="97" s="1"/>
  <c r="D154" i="97" s="1"/>
  <c r="E154" i="97" s="1"/>
  <c r="E155" i="97" s="1"/>
  <c r="D154" i="95"/>
  <c r="F154" i="84"/>
  <c r="G154" i="84" s="1"/>
  <c r="H154" i="84" s="1"/>
  <c r="H155" i="84" s="1"/>
  <c r="H153" i="96"/>
  <c r="I154" i="87"/>
  <c r="I155" i="87" s="1"/>
  <c r="E155" i="93"/>
  <c r="F154" i="93"/>
  <c r="G154" i="93" s="1"/>
  <c r="F154" i="91"/>
  <c r="G154" i="91" s="1"/>
  <c r="H154" i="91" s="1"/>
  <c r="H155" i="91" s="1"/>
  <c r="I154" i="96"/>
  <c r="I155" i="96" s="1"/>
  <c r="H154" i="96"/>
  <c r="G152" i="98"/>
  <c r="D153" i="98"/>
  <c r="B153" i="98" s="1"/>
  <c r="J154" i="78"/>
  <c r="J155" i="78" s="1"/>
  <c r="H155" i="78"/>
  <c r="I154" i="90"/>
  <c r="I155" i="90" s="1"/>
  <c r="H154" i="90"/>
  <c r="H155" i="90" s="1"/>
  <c r="B153" i="99" l="1"/>
  <c r="E153" i="99"/>
  <c r="F153" i="99" s="1"/>
  <c r="I152" i="99"/>
  <c r="H152" i="99"/>
  <c r="G150" i="13"/>
  <c r="D151" i="13"/>
  <c r="D151" i="102"/>
  <c r="E151" i="102" s="1"/>
  <c r="G150" i="102"/>
  <c r="G153" i="97"/>
  <c r="B154" i="95"/>
  <c r="E154" i="95"/>
  <c r="I154" i="84"/>
  <c r="I155" i="84" s="1"/>
  <c r="H155" i="96"/>
  <c r="I153" i="97"/>
  <c r="H153" i="97"/>
  <c r="B154" i="97"/>
  <c r="F154" i="97"/>
  <c r="G154" i="97" s="1"/>
  <c r="I154" i="93"/>
  <c r="I155" i="93" s="1"/>
  <c r="H154" i="93"/>
  <c r="H155" i="93" s="1"/>
  <c r="I154" i="91"/>
  <c r="I155" i="91" s="1"/>
  <c r="E153" i="98"/>
  <c r="F153" i="98" s="1"/>
  <c r="H152" i="98"/>
  <c r="I152" i="98"/>
  <c r="D154" i="99" l="1"/>
  <c r="E154" i="99"/>
  <c r="E155" i="99" s="1"/>
  <c r="G153" i="99"/>
  <c r="I150" i="102"/>
  <c r="H150" i="102"/>
  <c r="B151" i="102"/>
  <c r="F151" i="102"/>
  <c r="E151" i="13"/>
  <c r="F151" i="13" s="1"/>
  <c r="B151" i="13"/>
  <c r="I150" i="13"/>
  <c r="H150" i="13"/>
  <c r="E155" i="95"/>
  <c r="F154" i="95"/>
  <c r="G154" i="95" s="1"/>
  <c r="I154" i="97"/>
  <c r="I155" i="97" s="1"/>
  <c r="H154" i="97"/>
  <c r="H155" i="97" s="1"/>
  <c r="G153" i="98"/>
  <c r="D154" i="98"/>
  <c r="E154" i="98" s="1"/>
  <c r="E155" i="98" s="1"/>
  <c r="H153" i="99" l="1"/>
  <c r="I153" i="99"/>
  <c r="B154" i="99"/>
  <c r="F154" i="99"/>
  <c r="G154" i="99" s="1"/>
  <c r="G151" i="13"/>
  <c r="D152" i="13"/>
  <c r="G151" i="102"/>
  <c r="D152" i="102"/>
  <c r="E152" i="102" s="1"/>
  <c r="H154" i="95"/>
  <c r="H155" i="95" s="1"/>
  <c r="I154" i="95"/>
  <c r="I155" i="95" s="1"/>
  <c r="B154" i="98"/>
  <c r="F154" i="98"/>
  <c r="G154" i="98" s="1"/>
  <c r="I153" i="98"/>
  <c r="H153" i="98"/>
  <c r="H154" i="99" l="1"/>
  <c r="H155" i="99" s="1"/>
  <c r="I154" i="99"/>
  <c r="I155" i="99" s="1"/>
  <c r="B152" i="102"/>
  <c r="F152" i="102"/>
  <c r="I151" i="102"/>
  <c r="H151" i="102"/>
  <c r="E152" i="13"/>
  <c r="F152" i="13" s="1"/>
  <c r="B152" i="13"/>
  <c r="H151" i="13"/>
  <c r="I151" i="13"/>
  <c r="I154" i="98"/>
  <c r="I155" i="98" s="1"/>
  <c r="H154" i="98"/>
  <c r="H155" i="98" s="1"/>
  <c r="G152" i="13" l="1"/>
  <c r="D153" i="13"/>
  <c r="D153" i="102"/>
  <c r="E153" i="102" s="1"/>
  <c r="G152" i="102"/>
  <c r="H152" i="102" l="1"/>
  <c r="I152" i="102"/>
  <c r="B153" i="102"/>
  <c r="F153" i="102"/>
  <c r="E153" i="13"/>
  <c r="F153" i="13" s="1"/>
  <c r="B153" i="13"/>
  <c r="H152" i="13"/>
  <c r="I152" i="13"/>
  <c r="G153" i="13" l="1"/>
  <c r="D154" i="13"/>
  <c r="E154" i="13" s="1"/>
  <c r="E155" i="13" s="1"/>
  <c r="D154" i="102"/>
  <c r="E154" i="102" s="1"/>
  <c r="E155" i="102" s="1"/>
  <c r="G153" i="102"/>
  <c r="I97" i="36"/>
  <c r="I153" i="102" l="1"/>
  <c r="H153" i="102"/>
  <c r="B154" i="102"/>
  <c r="F154" i="102"/>
  <c r="G154" i="102" s="1"/>
  <c r="B154" i="13"/>
  <c r="F154" i="13"/>
  <c r="G154" i="13" s="1"/>
  <c r="I153" i="13"/>
  <c r="H153" i="13"/>
  <c r="H154" i="102" l="1"/>
  <c r="H155" i="102" s="1"/>
  <c r="I154" i="102"/>
  <c r="I155" i="102" s="1"/>
  <c r="I154" i="13"/>
  <c r="I155" i="13" s="1"/>
  <c r="H154" i="13"/>
  <c r="H155" i="13" s="1"/>
  <c r="Q94" i="36" l="1"/>
  <c r="R94" i="36" s="1"/>
  <c r="T94" i="36" s="1"/>
  <c r="Q54" i="36"/>
  <c r="R54" i="36" s="1"/>
  <c r="T54" i="36" s="1"/>
  <c r="Q27" i="36"/>
  <c r="R27" i="36" s="1"/>
  <c r="T27" i="36" s="1"/>
  <c r="Q91" i="36"/>
  <c r="R91" i="36" s="1"/>
  <c r="T91" i="36" s="1"/>
  <c r="Q64" i="36"/>
  <c r="R64" i="36" s="1"/>
  <c r="T64" i="36" s="1"/>
  <c r="Q35" i="36"/>
  <c r="R35" i="36" s="1"/>
  <c r="T35" i="36" s="1"/>
  <c r="Q36" i="36"/>
  <c r="R36" i="36" s="1"/>
  <c r="T36" i="36" s="1"/>
  <c r="Q53" i="36"/>
  <c r="R53" i="36" s="1"/>
  <c r="T53" i="36" s="1"/>
  <c r="Q74" i="36"/>
  <c r="R74" i="36" s="1"/>
  <c r="T74" i="36" s="1"/>
  <c r="Q62" i="36"/>
  <c r="R62" i="36" s="1"/>
  <c r="T62" i="36" s="1"/>
  <c r="Q51" i="36"/>
  <c r="R51" i="36" s="1"/>
  <c r="T51" i="36" s="1"/>
  <c r="Q76" i="36"/>
  <c r="R76" i="36" s="1"/>
  <c r="T76" i="36" s="1"/>
  <c r="Q70" i="36"/>
  <c r="R70" i="36" s="1"/>
  <c r="T70" i="36" s="1"/>
  <c r="Q93" i="36"/>
  <c r="R93" i="36" s="1"/>
  <c r="T93" i="36" s="1"/>
  <c r="Q30" i="36"/>
  <c r="R30" i="36" s="1"/>
  <c r="T30" i="36" s="1"/>
  <c r="Q88" i="36"/>
  <c r="R88" i="36" s="1"/>
  <c r="T88" i="36" s="1"/>
  <c r="Q72" i="36"/>
  <c r="R72" i="36" s="1"/>
  <c r="T72" i="36" s="1"/>
  <c r="Q71" i="36"/>
  <c r="R71" i="36" s="1"/>
  <c r="T71" i="36" s="1"/>
  <c r="Q68" i="36"/>
  <c r="R68" i="36" s="1"/>
  <c r="T68" i="36" s="1"/>
  <c r="Q81" i="36"/>
  <c r="R81" i="36" s="1"/>
  <c r="T81" i="36" s="1"/>
  <c r="Q28" i="36"/>
  <c r="R28" i="36" s="1"/>
  <c r="T28" i="36" s="1"/>
  <c r="Q42" i="36"/>
  <c r="R42" i="36" s="1"/>
  <c r="T42" i="36" s="1"/>
  <c r="Q18" i="36"/>
  <c r="R18" i="36" s="1"/>
  <c r="Q19" i="36"/>
  <c r="R19" i="36" s="1"/>
  <c r="T19" i="36" s="1"/>
  <c r="Q59" i="36"/>
  <c r="R59" i="36" s="1"/>
  <c r="T59" i="36" s="1"/>
  <c r="Q45" i="36"/>
  <c r="R45" i="36" s="1"/>
  <c r="T45" i="36" s="1"/>
  <c r="Q92" i="36"/>
  <c r="R92" i="36" s="1"/>
  <c r="T92" i="36" s="1"/>
  <c r="Q89" i="36"/>
  <c r="R89" i="36" s="1"/>
  <c r="T89" i="36" s="1"/>
  <c r="Q32" i="36"/>
  <c r="R32" i="36" s="1"/>
  <c r="T32" i="36" s="1"/>
  <c r="Q73" i="36"/>
  <c r="R73" i="36" s="1"/>
  <c r="T73" i="36" s="1"/>
  <c r="Q66" i="36"/>
  <c r="R66" i="36" s="1"/>
  <c r="T66" i="36" s="1"/>
  <c r="Q82" i="36"/>
  <c r="R82" i="36" s="1"/>
  <c r="T82" i="36" s="1"/>
  <c r="Q55" i="36"/>
  <c r="R55" i="36" s="1"/>
  <c r="T55" i="36" s="1"/>
  <c r="Q69" i="36"/>
  <c r="R69" i="36" s="1"/>
  <c r="T69" i="36" s="1"/>
  <c r="Q24" i="36"/>
  <c r="R24" i="36" s="1"/>
  <c r="T24" i="36" s="1"/>
  <c r="Q48" i="36"/>
  <c r="R48" i="36" s="1"/>
  <c r="T48" i="36" s="1"/>
  <c r="Q33" i="36"/>
  <c r="R33" i="36" s="1"/>
  <c r="T33" i="36" s="1"/>
  <c r="Q31" i="36"/>
  <c r="R31" i="36" s="1"/>
  <c r="T31" i="36" s="1"/>
  <c r="Q79" i="36"/>
  <c r="R79" i="36" s="1"/>
  <c r="T79" i="36" s="1"/>
  <c r="Q46" i="36"/>
  <c r="R46" i="36" s="1"/>
  <c r="T46" i="36" s="1"/>
  <c r="Q23" i="36"/>
  <c r="R23" i="36" s="1"/>
  <c r="T23" i="36" s="1"/>
  <c r="Q83" i="36"/>
  <c r="R83" i="36" s="1"/>
  <c r="T83" i="36" s="1"/>
  <c r="Q61" i="36"/>
  <c r="R61" i="36" s="1"/>
  <c r="T61" i="36" s="1"/>
  <c r="Q21" i="36"/>
  <c r="R21" i="36" s="1"/>
  <c r="T21" i="36" s="1"/>
  <c r="Q90" i="36"/>
  <c r="R90" i="36" s="1"/>
  <c r="T90" i="36" s="1"/>
  <c r="Q63" i="36"/>
  <c r="R63" i="36" s="1"/>
  <c r="T63" i="36" s="1"/>
  <c r="Q67" i="36"/>
  <c r="R67" i="36" s="1"/>
  <c r="T67" i="36" s="1"/>
  <c r="Q52" i="36"/>
  <c r="R52" i="36" s="1"/>
  <c r="T52" i="36" s="1"/>
  <c r="Q84" i="36"/>
  <c r="R84" i="36" s="1"/>
  <c r="T84" i="36" s="1"/>
  <c r="Q75" i="36"/>
  <c r="R75" i="36" s="1"/>
  <c r="T75" i="36" s="1"/>
  <c r="Q20" i="36"/>
  <c r="R20" i="36" s="1"/>
  <c r="T20" i="36" s="1"/>
  <c r="Q26" i="36"/>
  <c r="R26" i="36" s="1"/>
  <c r="T26" i="36" s="1"/>
  <c r="Q87" i="36"/>
  <c r="R87" i="36" s="1"/>
  <c r="T87" i="36" s="1"/>
  <c r="Q85" i="36"/>
  <c r="R85" i="36" s="1"/>
  <c r="T85" i="36" s="1"/>
  <c r="Q65" i="36"/>
  <c r="R65" i="36" s="1"/>
  <c r="T65" i="36" s="1"/>
  <c r="Q44" i="36"/>
  <c r="R44" i="36" s="1"/>
  <c r="T44" i="36" s="1"/>
  <c r="Q41" i="36"/>
  <c r="R41" i="36" s="1"/>
  <c r="T41" i="36" s="1"/>
  <c r="Q77" i="36"/>
  <c r="R77" i="36" s="1"/>
  <c r="T77" i="36" s="1"/>
  <c r="Q38" i="36"/>
  <c r="R38" i="36" s="1"/>
  <c r="T38" i="36" s="1"/>
  <c r="Q43" i="36"/>
  <c r="R43" i="36" s="1"/>
  <c r="T43" i="36" s="1"/>
  <c r="Q39" i="36"/>
  <c r="R39" i="36" s="1"/>
  <c r="T39" i="36" s="1"/>
  <c r="Q86" i="36"/>
  <c r="R86" i="36" s="1"/>
  <c r="T86" i="36" s="1"/>
  <c r="Q56" i="36"/>
  <c r="R56" i="36" s="1"/>
  <c r="T56" i="36" s="1"/>
  <c r="Q57" i="36"/>
  <c r="R57" i="36" s="1"/>
  <c r="T57" i="36" s="1"/>
  <c r="Q29" i="36"/>
  <c r="R29" i="36" s="1"/>
  <c r="T29" i="36" s="1"/>
  <c r="Q49" i="36"/>
  <c r="R49" i="36" s="1"/>
  <c r="T49" i="36" s="1"/>
  <c r="Q47" i="36"/>
  <c r="R47" i="36" s="1"/>
  <c r="T47" i="36" s="1"/>
  <c r="Q78" i="36"/>
  <c r="R78" i="36" s="1"/>
  <c r="T78" i="36" s="1"/>
  <c r="Q25" i="36"/>
  <c r="R25" i="36" s="1"/>
  <c r="T25" i="36" s="1"/>
  <c r="Q34" i="36"/>
  <c r="R34" i="36" s="1"/>
  <c r="T34" i="36" s="1"/>
  <c r="Q58" i="36"/>
  <c r="R58" i="36" s="1"/>
  <c r="T58" i="36" s="1"/>
  <c r="Q22" i="36"/>
  <c r="R22" i="36" s="1"/>
  <c r="T22" i="36" s="1"/>
  <c r="Q40" i="36"/>
  <c r="R40" i="36" s="1"/>
  <c r="T40" i="36" s="1"/>
  <c r="Q37" i="36"/>
  <c r="R37" i="36" s="1"/>
  <c r="T37" i="36" s="1"/>
  <c r="Q80" i="36"/>
  <c r="R80" i="36" s="1"/>
  <c r="T80" i="36" s="1"/>
  <c r="Q60" i="36"/>
  <c r="R60" i="36" s="1"/>
  <c r="T60" i="36" s="1"/>
  <c r="Q50" i="36"/>
  <c r="R50" i="36" s="1"/>
  <c r="T50" i="36" s="1"/>
  <c r="T18" i="36" l="1"/>
  <c r="T96" i="36" s="1"/>
  <c r="R96" i="36"/>
  <c r="Q97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Jim Martin</author>
    <author>rlp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 xr:uid="{00000000-0006-0000-0000-00001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 xr:uid="{00000000-0006-0000-0000-00001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 xr:uid="{00000000-0006-0000-0000-00001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 xr:uid="{00000000-0006-0000-0000-00001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 xr:uid="{00000000-0006-0000-0000-00001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 xr:uid="{00000000-0006-0000-0000-00001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 xr:uid="{00000000-0006-0000-0000-00001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 xr:uid="{00000000-0006-0000-0000-00001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 xr:uid="{00000000-0006-0000-0000-00002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 xr:uid="{00000000-0006-0000-0000-00002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 xr:uid="{00000000-0006-0000-0000-00002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 xr:uid="{00000000-0006-0000-0000-00002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 xr:uid="{00000000-0006-0000-0000-00002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 xr:uid="{00000000-0006-0000-0000-00002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 xr:uid="{00000000-0006-0000-0000-00002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 xr:uid="{00000000-0006-0000-0000-00002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 xr:uid="{00000000-0006-0000-0000-00002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 xr:uid="{00000000-0006-0000-0000-00002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 xr:uid="{00000000-0006-0000-0000-00002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 xr:uid="{00000000-0006-0000-0000-00002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 xr:uid="{00000000-0006-0000-0000-00002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 xr:uid="{00000000-0006-0000-0000-00002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 xr:uid="{00000000-0006-0000-0000-00002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 xr:uid="{00000000-0006-0000-0000-00003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 xr:uid="{00000000-0006-0000-0000-00003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 xr:uid="{00000000-0006-0000-0000-00003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 xr:uid="{00000000-0006-0000-0000-00003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 xr:uid="{00000000-0006-0000-0000-00003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 xr:uid="{00000000-0006-0000-0000-00003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 xr:uid="{00000000-0006-0000-0000-00003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 xr:uid="{00000000-0006-0000-0000-00003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 xr:uid="{00000000-0006-0000-0000-00003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 xr:uid="{00000000-0006-0000-0000-00003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 xr:uid="{00000000-0006-0000-0000-00004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 xr:uid="{00000000-0006-0000-0000-00004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 xr:uid="{00000000-0006-0000-0000-00004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 xr:uid="{00000000-0006-0000-0000-00004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 xr:uid="{00000000-0006-0000-0000-00004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 xr:uid="{00000000-0006-0000-0000-00004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 xr:uid="{00000000-0006-0000-0000-00004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 xr:uid="{00000000-0006-0000-0000-00004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 xr:uid="{00000000-0006-0000-0000-00004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 xr:uid="{00000000-0006-0000-0000-00004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 xr:uid="{00000000-0006-0000-0000-00004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 xr:uid="{00000000-0006-0000-0000-00004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 xr:uid="{00000000-0006-0000-0000-00004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 xr:uid="{00000000-0006-0000-0000-00004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 xr:uid="{00000000-0006-0000-0000-00004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 xr:uid="{00000000-0006-0000-0000-00004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 xr:uid="{00000000-0006-0000-0000-00005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 xr:uid="{00000000-0006-0000-0000-00005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 xr:uid="{00000000-0006-0000-0000-00005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 xr:uid="{00000000-0006-0000-0000-00005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 xr:uid="{00000000-0006-0000-0000-00005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6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6" authorId="3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6" authorId="3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M1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<sst xmlns="http://schemas.openxmlformats.org/spreadsheetml/2006/main" count="9618" uniqueCount="514">
  <si>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</si>
  <si>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</si>
  <si>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</si>
  <si>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</si>
  <si>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</si>
  <si>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</si>
  <si>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</si>
  <si>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</si>
  <si>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</si>
  <si>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</si>
  <si>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</si>
  <si>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</si>
  <si>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</si>
  <si>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</si>
  <si>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</si>
  <si>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</si>
  <si>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</si>
  <si>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</si>
  <si>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</si>
  <si>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</si>
  <si>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</si>
  <si>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</si>
  <si>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</si>
  <si>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</si>
  <si>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</si>
  <si>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</si>
  <si>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</si>
  <si>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</si>
  <si>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</si>
  <si>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</si>
  <si>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</si>
  <si>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</si>
  <si>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</si>
  <si>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</si>
  <si>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</si>
  <si>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</si>
  <si>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</si>
  <si>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</si>
  <si>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</si>
  <si>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</si>
  <si>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</si>
  <si>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</si>
  <si>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</si>
  <si>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</si>
  <si>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</si>
  <si>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</si>
  <si>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</si>
  <si>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</si>
  <si>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</si>
  <si>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</si>
  <si>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</si>
  <si>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</si>
  <si>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</si>
  <si>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</si>
  <si>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</si>
  <si>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</si>
  <si>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</si>
  <si>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</si>
  <si>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</si>
  <si>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</si>
  <si>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</si>
  <si>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</si>
  <si>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</si>
  <si>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</si>
  <si>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</si>
  <si>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</si>
  <si>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</si>
  <si>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</si>
  <si>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</si>
  <si>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</si>
  <si>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</si>
  <si>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</si>
  <si>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</si>
  <si>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</si>
  <si>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</si>
  <si>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</si>
  <si>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</si>
  <si>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</si>
  <si>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</si>
  <si>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</si>
  <si>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</si>
  <si>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</si>
  <si>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</si>
  <si>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</si>
  <si>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</si>
  <si>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</si>
  <si>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</si>
  <si>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</si>
  <si>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</si>
  <si>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</si>
  <si>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</si>
  <si>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</si>
  <si>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</si>
  <si>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</si>
  <si>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</si>
  <si>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</si>
  <si>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</si>
  <si>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</si>
  <si>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</si>
  <si>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</si>
  <si>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</si>
  <si>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</si>
  <si>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</si>
  <si>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</si>
  <si>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</si>
  <si>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</si>
  <si>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</si>
  <si>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</si>
  <si>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</si>
  <si>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</si>
  <si>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</si>
  <si>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</si>
  <si>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</si>
  <si>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</si>
  <si>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</si>
  <si>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</si>
  <si>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</si>
  <si>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</si>
  <si>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</si>
  <si>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</si>
  <si>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</si>
  <si>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</si>
  <si>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</si>
  <si>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</si>
  <si>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</si>
  <si>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</si>
  <si>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</si>
  <si>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</si>
  <si>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</si>
  <si>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</si>
  <si>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</si>
  <si>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</si>
  <si>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</si>
  <si>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</si>
  <si>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</si>
  <si>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</si>
  <si>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</si>
  <si>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</si>
  <si>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</si>
  <si>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</si>
  <si>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</si>
  <si>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</si>
  <si>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</si>
  <si>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</si>
  <si>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</si>
  <si>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</si>
  <si>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</si>
  <si>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</si>
  <si>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</si>
  <si>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</si>
  <si>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</si>
  <si>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</si>
  <si>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</si>
  <si>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</si>
  <si>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</si>
  <si>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</si>
  <si>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</si>
  <si>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</si>
  <si>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</si>
  <si>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</si>
  <si>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</si>
  <si>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</si>
  <si>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</si>
  <si>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</si>
  <si>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</si>
  <si>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</si>
  <si>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</si>
  <si>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</si>
  <si>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</si>
  <si>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</si>
  <si>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</si>
  <si>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</si>
  <si>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</si>
  <si>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</si>
  <si>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</si>
  <si>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</si>
  <si>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</si>
  <si>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</si>
  <si>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</si>
  <si>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</si>
  <si>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</si>
  <si>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</si>
  <si>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</si>
  <si>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</si>
  <si>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</si>
  <si>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</si>
  <si>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</si>
  <si>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</si>
  <si>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</si>
  <si>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</si>
  <si>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</si>
  <si>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</si>
  <si>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</si>
  <si>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</si>
  <si>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</si>
  <si>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</si>
  <si>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</si>
  <si>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</si>
  <si>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</si>
  <si>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</si>
  <si>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</si>
  <si>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</si>
  <si>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</si>
  <si>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</si>
  <si>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</si>
  <si>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</si>
  <si>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</si>
  <si>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</si>
  <si>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</si>
  <si>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</si>
  <si>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</si>
  <si>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</si>
  <si>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</si>
  <si>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</si>
  <si>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</si>
  <si>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</si>
  <si>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</si>
  <si>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</si>
  <si>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</si>
  <si>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</si>
  <si>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</si>
  <si>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</si>
  <si>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</si>
  <si>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</si>
  <si>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</si>
  <si>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</si>
  <si>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</si>
  <si>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</si>
  <si>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</si>
  <si>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</si>
  <si>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</si>
  <si>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</si>
  <si>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</si>
  <si>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</si>
  <si>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</si>
  <si>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</si>
  <si>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</si>
  <si>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</si>
  <si>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</si>
  <si>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</si>
  <si>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</si>
  <si>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</si>
  <si>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</si>
  <si>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</si>
  <si>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</si>
  <si>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</si>
  <si>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</si>
  <si>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</si>
  <si>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</si>
  <si>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</si>
  <si>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</si>
  <si>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</si>
  <si>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</si>
  <si>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</si>
  <si>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</si>
  <si>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</si>
  <si>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</si>
  <si>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</si>
  <si>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</si>
  <si>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</si>
  <si>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</si>
  <si>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</si>
  <si>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</si>
  <si>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</si>
  <si>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</si>
  <si>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</si>
  <si>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</si>
  <si>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</si>
  <si>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</si>
  <si>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</si>
  <si>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</si>
  <si>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</si>
  <si>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</si>
  <si>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</si>
  <si>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</si>
  <si>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</si>
  <si>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</si>
  <si>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</si>
  <si>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</si>
  <si>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</si>
  <si>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</si>
  <si>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</si>
  <si>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</si>
  <si>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</si>
  <si>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</si>
  <si>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</si>
  <si>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</si>
  <si>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</si>
  <si>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</si>
  <si>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</si>
  <si>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</si>
  <si>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</si>
  <si>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</si>
  <si>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</si>
  <si>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</si>
  <si>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</si>
  <si>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</si>
  <si>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</si>
  <si>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</si>
  <si>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</si>
  <si>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</si>
  <si>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</si>
  <si>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</si>
  <si>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</si>
  <si>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</si>
  <si>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</si>
  <si>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</si>
  <si>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</si>
  <si>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</si>
  <si>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</si>
  <si>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</si>
  <si>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</si>
  <si>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</si>
  <si>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</si>
  <si>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</si>
  <si>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</si>
  <si>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</si>
  <si>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</si>
  <si>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</si>
  <si>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</si>
  <si>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</si>
  <si>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</si>
  <si>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</si>
  <si>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</si>
  <si>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</si>
  <si>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</si>
  <si>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</si>
  <si>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503/1012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</si>
  <si>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</si>
  <si>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</si>
  <si>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</si>
  <si>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</si>
  <si>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</si>
  <si>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</si>
  <si>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</si>
  <si>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</si>
  <si>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</si>
  <si>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</si>
  <si>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</si>
  <si>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</si>
  <si>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</si>
  <si>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</si>
  <si>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</si>
  <si>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</si>
  <si>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</si>
  <si>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</si>
  <si>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</si>
  <si>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</si>
  <si>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</si>
  <si>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</si>
  <si>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</si>
  <si>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</si>
  <si>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</si>
  <si>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</si>
  <si>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</si>
  <si>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</si>
  <si>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</si>
  <si>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</si>
  <si>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</si>
  <si>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</si>
  <si>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</si>
  <si>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</si>
  <si>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</si>
  <si>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</si>
  <si>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</si>
  <si>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</si>
  <si>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</si>
  <si>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</si>
  <si>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</si>
  <si>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</si>
  <si>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</si>
  <si>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</si>
  <si>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</si>
  <si>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</si>
  <si>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</si>
  <si>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</si>
  <si>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</si>
  <si>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</si>
  <si>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</si>
  <si>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</si>
  <si>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</si>
  <si>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</si>
  <si>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</si>
  <si>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</si>
  <si>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</si>
  <si>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</si>
  <si>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</si>
  <si>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</si>
  <si>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</si>
  <si>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</si>
  <si>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</si>
  <si>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</si>
  <si>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</si>
  <si>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</si>
  <si>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</si>
  <si>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</si>
  <si>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</si>
  <si>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</si>
  <si>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</si>
  <si>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</si>
  <si>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</si>
  <si>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</si>
  <si>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</si>
  <si>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</si>
  <si>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</si>
  <si>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</si>
  <si>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</si>
  <si>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</si>
  <si>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</si>
  <si>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</si>
  <si>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</si>
  <si>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</si>
  <si>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</si>
  <si>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</si>
  <si>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</si>
  <si>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</si>
  <si>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</si>
  <si>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</si>
  <si>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</si>
  <si>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</si>
  <si>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</si>
  <si>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</si>
  <si>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</si>
  <si>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</si>
  <si>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</si>
  <si>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</si>
  <si>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</si>
  <si>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</si>
  <si>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</si>
  <si>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</si>
  <si>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</si>
  <si>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</si>
  <si>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</si>
  <si>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</si>
  <si>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</si>
  <si>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</si>
  <si>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</si>
  <si>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Transmission Plant Average Balance for 2017 </t>
  </si>
  <si>
    <t xml:space="preserve">   ROE w/o incentives  (Projected TCOS, ln 148)</t>
  </si>
  <si>
    <t>Annual Depreciation Expense  (Historic TCOS, ln 244)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</si>
  <si>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</si>
  <si>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</si>
  <si>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</si>
  <si>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</si>
  <si>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</si>
  <si>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</si>
  <si>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</si>
  <si>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</si>
  <si>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</si>
  <si>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</si>
  <si>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</si>
  <si>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</si>
  <si>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</si>
  <si>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</si>
  <si>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</si>
  <si>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</si>
  <si>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</si>
  <si>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</si>
  <si>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</si>
  <si>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</si>
  <si>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</si>
  <si>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</si>
  <si>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</si>
  <si>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</si>
  <si>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</si>
  <si>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</si>
  <si>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</si>
  <si>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</si>
  <si>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</si>
  <si>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</si>
  <si>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</si>
  <si>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</si>
  <si>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</si>
  <si>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</si>
  <si>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</si>
  <si>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 xml:space="preserve"> </t>
  </si>
  <si>
    <t xml:space="preserve">   ROE w/o incentives  (TCOS, ln 143)</t>
  </si>
  <si>
    <t>Transmission Plant Average Balance for 2022 (WS A-1 Ln 14 Col (d))</t>
  </si>
  <si>
    <t>Annual Depreciation Expense  (TCOS, ln 86)</t>
  </si>
  <si>
    <t>TP2012146</t>
  </si>
  <si>
    <t>TP2012172</t>
  </si>
  <si>
    <t>TP2009089</t>
  </si>
  <si>
    <t>SPP Project ID = 936</t>
  </si>
  <si>
    <t>SPP Project ID = 30495</t>
  </si>
  <si>
    <t>Siloam Springs 161 kV Rebuild</t>
  </si>
  <si>
    <t>TP2022737_____</t>
  </si>
  <si>
    <t>SPP Project ID = 92393</t>
  </si>
  <si>
    <t>Shreveport - Wallace Lake 138 kV Rebuild</t>
  </si>
  <si>
    <t>TP2020102</t>
  </si>
  <si>
    <t>SPP Project ID = 81687</t>
  </si>
  <si>
    <t>Layfield 500 kV Terminal Upgrades</t>
  </si>
  <si>
    <t>S.075</t>
  </si>
  <si>
    <t>S.076</t>
  </si>
  <si>
    <t>S.077</t>
  </si>
  <si>
    <t xml:space="preserve">SPP Project ID = </t>
  </si>
  <si>
    <t>108, 507, 30145, 30146</t>
  </si>
  <si>
    <t>SPP Project ID =</t>
  </si>
  <si>
    <t>224 &amp; 581</t>
  </si>
  <si>
    <t>107 &amp; 229</t>
  </si>
  <si>
    <t>217, 218, 219, &amp; 222</t>
  </si>
  <si>
    <t>115 &amp; 116</t>
  </si>
  <si>
    <t>6 &amp; 42</t>
  </si>
  <si>
    <t>41 &amp; 44</t>
  </si>
  <si>
    <t>5 &amp; 7</t>
  </si>
  <si>
    <t>292 &amp; 297</t>
  </si>
  <si>
    <t>296, 348, &amp; 30149</t>
  </si>
  <si>
    <t>30156 &amp; 30157</t>
  </si>
  <si>
    <t>30317, 30318, &amp; 30319</t>
  </si>
  <si>
    <t>349 &amp; 30142</t>
  </si>
  <si>
    <t>10 &amp; 40</t>
  </si>
  <si>
    <t>TP2012144</t>
  </si>
  <si>
    <t>30473, 30474 &amp; 30475</t>
  </si>
  <si>
    <t>478 &amp; 512</t>
  </si>
  <si>
    <t>20XX Formal Challenge Refund with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</si>
</sst>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99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0" fontId="54" fillId="0" borderId="43" xfId="1011" applyNumberFormat="1" applyFont="1" applyFill="1" applyBorder="1" applyProtection="1"/>
    <xf numFmtId="170" fontId="52" fillId="27" borderId="0" xfId="198" applyNumberFormat="1" applyFont="1" applyFill="1" applyAlignment="1" applyProtection="1">
      <alignment vertical="center"/>
    </xf>
    <xf numFmtId="0" fontId="7" fillId="61" borderId="14" xfId="0" applyFont="1" applyFill="1" applyBorder="1" applyAlignment="1" applyProtection="1">
      <alignment horizontal="right"/>
    </xf>
    <xf numFmtId="170" fontId="7" fillId="61" borderId="14" xfId="198" applyNumberFormat="1" applyFont="1" applyFill="1" applyBorder="1" applyAlignment="1" applyProtection="1">
      <alignment horizontal="right"/>
    </xf>
    <xf numFmtId="0" fontId="0" fillId="0" borderId="0" xfId="0" applyAlignment="1" applyProtection="1">
      <alignment wrapText="1"/>
    </xf>
    <xf numFmtId="37" fontId="54" fillId="27" borderId="14" xfId="198" applyNumberFormat="1" applyFont="1" applyFill="1" applyBorder="1" applyAlignment="1" applyProtection="1">
      <alignment horizontal="right"/>
    </xf>
    <xf numFmtId="37" fontId="54" fillId="27" borderId="14" xfId="198" applyNumberFormat="1" applyFont="1" applyFill="1" applyBorder="1" applyAlignment="1">
      <alignment horizontal="right"/>
    </xf>
    <xf numFmtId="0" fontId="39" fillId="0" borderId="21" xfId="0" applyFont="1" applyFill="1" applyBorder="1" applyAlignment="1" applyProtection="1">
      <alignment horizontal="left"/>
    </xf>
    <xf numFmtId="0" fontId="39" fillId="0" borderId="21" xfId="0" applyFont="1" applyFill="1" applyBorder="1" applyAlignment="1">
      <alignment horizontal="left"/>
    </xf>
    <xf numFmtId="0" fontId="0" fillId="0" borderId="21" xfId="0" applyBorder="1" applyAlignment="1" applyProtection="1">
      <alignment horizontal="left"/>
    </xf>
    <xf numFmtId="0" fontId="0" fillId="0" borderId="21" xfId="0" applyBorder="1" applyAlignment="1">
      <alignment horizontal="left"/>
    </xf>
    <xf numFmtId="180" fontId="0" fillId="0" borderId="0" xfId="198" applyNumberFormat="1" applyFont="1" applyProtection="1"/>
    <xf numFmtId="180" fontId="0" fillId="0" borderId="0" xfId="198" applyNumberFormat="1" applyFont="1" applyAlignment="1" applyProtection="1"/>
    <xf numFmtId="180" fontId="0" fillId="0" borderId="0" xfId="198" applyNumberFormat="1" applyFont="1" applyBorder="1" applyProtection="1"/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56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89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6350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120650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120650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66675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66675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63CE896-AA19-4140-AC52-8EEC59ECD343}"/>
            </a:ext>
          </a:extLst>
        </xdr:cNvPr>
        <xdr:cNvSpPr txBox="1">
          <a:spLocks noChangeArrowheads="1"/>
        </xdr:cNvSpPr>
      </xdr:nvSpPr>
      <xdr:spPr bwMode="auto">
        <a:xfrm>
          <a:off x="4086225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E557238-0E0D-4A3A-8FB6-EF578ED87646}"/>
            </a:ext>
          </a:extLst>
        </xdr:cNvPr>
        <xdr:cNvSpPr txBox="1">
          <a:spLocks noChangeArrowheads="1"/>
        </xdr:cNvSpPr>
      </xdr:nvSpPr>
      <xdr:spPr bwMode="auto">
        <a:xfrm>
          <a:off x="408622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47D1B8E-3C73-41DD-8E92-DF829F64CBEC}"/>
            </a:ext>
          </a:extLst>
        </xdr:cNvPr>
        <xdr:cNvSpPr txBox="1">
          <a:spLocks noChangeArrowheads="1"/>
        </xdr:cNvSpPr>
      </xdr:nvSpPr>
      <xdr:spPr bwMode="auto">
        <a:xfrm>
          <a:off x="4086225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182"/>
  <sheetViews>
    <sheetView zoomScale="60" zoomScaleNormal="60" workbookViewId="0">
      <pane ySplit="16" topLeftCell="A83" activePane="bottomLeft" state="frozen"/>
      <selection activeCell="A17" sqref="A17"/>
      <selection pane="bottomLeft" activeCell="S90" sqref="S90:S94"/>
    </sheetView>
  </sheetViews>
  <sheetFormatPr defaultColWidth="8.7265625" defaultRowHeight="12.75" customHeight="1"/>
  <cols>
    <col min="1" max="1" width="7.453125" style="183" customWidth="1"/>
    <col min="2" max="2" width="7" style="183" bestFit="1" customWidth="1"/>
    <col min="3" max="3" width="45.7265625" style="183" customWidth="1"/>
    <col min="4" max="4" width="9.26953125" style="183" customWidth="1"/>
    <col min="5" max="7" width="15.453125" style="183" bestFit="1" customWidth="1"/>
    <col min="8" max="8" width="3.26953125" style="183" customWidth="1"/>
    <col min="9" max="9" width="18.7265625" style="183" bestFit="1" customWidth="1"/>
    <col min="10" max="10" width="15.7265625" style="183" customWidth="1"/>
    <col min="11" max="11" width="17.1796875" style="183" customWidth="1"/>
    <col min="12" max="12" width="16.26953125" style="183" customWidth="1"/>
    <col min="13" max="13" width="2.453125" style="183" customWidth="1"/>
    <col min="14" max="14" width="6.26953125" style="183" customWidth="1"/>
    <col min="15" max="15" width="8" style="183" customWidth="1"/>
    <col min="16" max="16" width="10.7265625" style="183" customWidth="1"/>
    <col min="17" max="17" width="14.7265625" style="183" bestFit="1" customWidth="1"/>
    <col min="18" max="18" width="18.54296875" style="183" customWidth="1"/>
    <col min="19" max="19" width="2.453125" style="183" customWidth="1"/>
    <col min="20" max="20" width="19.1796875" style="183" bestFit="1" customWidth="1"/>
    <col min="21" max="21" width="16.1796875" style="183" bestFit="1" customWidth="1"/>
    <col min="22" max="22" width="16.7265625" style="183" customWidth="1"/>
    <col min="23" max="16384" width="8.7265625" style="183"/>
  </cols>
  <sheetData>
    <row r="1" spans="1:23" ht="15.5">
      <c r="H1" s="184" t="s">
        <v>166</v>
      </c>
      <c r="U1" s="183">
        <v>2024</v>
      </c>
    </row>
    <row r="2" spans="1:23" ht="15.5">
      <c r="H2" s="185" t="s">
        <v>167</v>
      </c>
    </row>
    <row r="3" spans="1:23" ht="15.5">
      <c r="H3" s="186" t="str">
        <f>"For Calendar Year "&amp;U1&amp;" and Projected Year "&amp;U1</f>
        <v>For Calendar Year 2024 and Projected Year 2024</v>
      </c>
    </row>
    <row r="4" spans="1:23" ht="15.5">
      <c r="H4" s="187"/>
    </row>
    <row r="5" spans="1:23" ht="15.5">
      <c r="H5" s="188" t="s">
        <v>168</v>
      </c>
    </row>
    <row r="7" spans="1:23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3" ht="12.5">
      <c r="D8" s="191"/>
    </row>
    <row r="9" spans="1:23" ht="11.5" customHeight="1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3" ht="16.5" customHeight="1">
      <c r="A13" s="195"/>
      <c r="B13" s="195"/>
      <c r="C13" s="195"/>
      <c r="D13" s="195"/>
      <c r="E13" s="679" t="str">
        <f>"Projected ARR For "&amp;U1&amp;" From WS-F"</f>
        <v>Projected ARR For 2024 From WS-F</v>
      </c>
      <c r="F13" s="679"/>
      <c r="G13" s="679"/>
      <c r="H13" s="195"/>
      <c r="I13" s="196" t="str">
        <f>"True-Up ARR CY"&amp;U1&amp;" From Worksheet G  (includes adjustment for SPP Collections)"</f>
        <v>True-Up ARR CY2024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3" ht="18" customHeight="1">
      <c r="I14" s="197"/>
      <c r="T14" s="680" t="str">
        <f>"Total ADJUSTED Revenue Requirement Effective
1/1/"&amp;U1&amp;""</f>
        <v>Total ADJUSTED Revenue Requirement Effective
1/1/2024</v>
      </c>
    </row>
    <row r="15" spans="1:23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80"/>
    </row>
    <row r="16" spans="1:23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207" t="s">
        <v>264</v>
      </c>
      <c r="K16" s="207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80"/>
      <c r="U16" s="669" t="s">
        <v>513</v>
      </c>
      <c r="V16" s="211" t="s">
        <v>220</v>
      </c>
    </row>
    <row r="17" spans="1:23" ht="1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3" ht="13">
      <c r="A18" s="214" t="s">
        <v>190</v>
      </c>
      <c r="B18" s="192" t="s">
        <v>191</v>
      </c>
      <c r="C18" s="215" t="str">
        <f t="shared" ref="C18:F37" ca="1" si="0">INDIRECT("'"&amp; $A18 &amp; "'!" &amp;C$103)</f>
        <v>Arsenal Hill Auto xfmr &amp; AH to Water Works line</v>
      </c>
      <c r="D18" s="216">
        <f t="shared" ca="1" si="0"/>
        <v>2009</v>
      </c>
      <c r="E18" s="217">
        <v>0</v>
      </c>
      <c r="F18" s="218">
        <f t="shared" ca="1" si="0"/>
        <v>0</v>
      </c>
      <c r="G18" s="218">
        <f t="shared" ref="G18:G23" ca="1" si="1">+E18+F18</f>
        <v>0</v>
      </c>
      <c r="H18" s="219"/>
      <c r="I18" s="220">
        <f ca="1">INDIRECT("'"&amp; $A18 &amp; "'!" &amp;I$103)</f>
        <v>132828.5200507869</v>
      </c>
      <c r="J18" s="221">
        <v>1724572.3136340098</v>
      </c>
      <c r="K18" s="221">
        <f t="shared" ref="K18:K49" si="2">J18/J$96*K$96</f>
        <v>1837835.9859255636</v>
      </c>
      <c r="L18" s="217">
        <f t="shared" ref="L18:L42" si="3">+J18-K18</f>
        <v>-113263.67229155381</v>
      </c>
      <c r="M18" s="217"/>
      <c r="N18" s="218">
        <v>0</v>
      </c>
      <c r="O18" s="218">
        <v>0</v>
      </c>
      <c r="P18" s="218">
        <f t="shared" ref="P18:P23" si="4">+N18-O18</f>
        <v>0</v>
      </c>
      <c r="Q18" s="217">
        <f t="shared" ref="Q18:Q49" ca="1" si="5">+V18/$V$96 * $Q$96</f>
        <v>-6546.4728098320602</v>
      </c>
      <c r="R18" s="222">
        <f ca="1">I18+L18+P18+Q18</f>
        <v>13018.37494940103</v>
      </c>
      <c r="S18" s="222"/>
      <c r="T18" s="223">
        <f t="shared" ref="T18:T42" ca="1" si="6">+G18+R18</f>
        <v>13018.37494940103</v>
      </c>
      <c r="U18" s="676">
        <v>0</v>
      </c>
      <c r="V18" s="224">
        <f ca="1">+I18+L18+P18</f>
        <v>19564.847759233089</v>
      </c>
      <c r="W18" s="183" t="str">
        <f>A18</f>
        <v>S.001</v>
      </c>
    </row>
    <row r="19" spans="1:23" ht="1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217">
        <v>0</v>
      </c>
      <c r="F19" s="218">
        <f t="shared" ca="1" si="0"/>
        <v>0</v>
      </c>
      <c r="G19" s="218">
        <f t="shared" ca="1" si="1"/>
        <v>0</v>
      </c>
      <c r="H19" s="219"/>
      <c r="I19" s="220">
        <f t="shared" ref="I19:I82" ca="1" si="7">INDIRECT("'"&amp; $A19 &amp; "'!" &amp;I$103)</f>
        <v>71192.5912351273</v>
      </c>
      <c r="J19" s="221">
        <v>797204.76821332367</v>
      </c>
      <c r="K19" s="221">
        <f t="shared" si="2"/>
        <v>849562.29413574236</v>
      </c>
      <c r="L19" s="217">
        <f t="shared" si="3"/>
        <v>-52357.525922418688</v>
      </c>
      <c r="M19" s="217"/>
      <c r="N19" s="218">
        <v>0</v>
      </c>
      <c r="O19" s="218">
        <v>0</v>
      </c>
      <c r="P19" s="218">
        <f t="shared" si="4"/>
        <v>0</v>
      </c>
      <c r="Q19" s="217">
        <f t="shared" ca="1" si="5"/>
        <v>-6302.2848150131076</v>
      </c>
      <c r="R19" s="222">
        <f t="shared" ref="R19:R42" ca="1" si="8">I19+L19+P19+Q19</f>
        <v>12532.780497695505</v>
      </c>
      <c r="S19" s="222"/>
      <c r="T19" s="225">
        <f t="shared" ca="1" si="6"/>
        <v>12532.780497695505</v>
      </c>
      <c r="U19" s="676">
        <v>0</v>
      </c>
      <c r="V19" s="224">
        <f t="shared" ref="V19:V37" ca="1" si="9">+I19+L19+P19</f>
        <v>18835.065312708612</v>
      </c>
      <c r="W19" s="183" t="str">
        <f t="shared" ref="W19:W37" si="10">A19</f>
        <v>S.002</v>
      </c>
    </row>
    <row r="20" spans="1:23" ht="2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217">
        <v>0</v>
      </c>
      <c r="F20" s="218">
        <f t="shared" ca="1" si="0"/>
        <v>0</v>
      </c>
      <c r="G20" s="218">
        <f t="shared" ca="1" si="1"/>
        <v>0</v>
      </c>
      <c r="H20" s="219"/>
      <c r="I20" s="220">
        <f t="shared" ca="1" si="7"/>
        <v>86074.588342068717</v>
      </c>
      <c r="J20" s="221">
        <v>1320873.7436954326</v>
      </c>
      <c r="K20" s="221">
        <f t="shared" si="2"/>
        <v>1407623.9539717336</v>
      </c>
      <c r="L20" s="217">
        <f t="shared" si="3"/>
        <v>-86750.210276301019</v>
      </c>
      <c r="M20" s="217"/>
      <c r="N20" s="218">
        <v>0</v>
      </c>
      <c r="O20" s="218">
        <v>0</v>
      </c>
      <c r="P20" s="218">
        <f t="shared" si="4"/>
        <v>0</v>
      </c>
      <c r="Q20" s="217">
        <f t="shared" ca="1" si="5"/>
        <v>226.06568047996311</v>
      </c>
      <c r="R20" s="222">
        <f t="shared" ca="1" si="8"/>
        <v>-449.55625375233888</v>
      </c>
      <c r="S20" s="222"/>
      <c r="T20" s="225">
        <f t="shared" ca="1" si="6"/>
        <v>-449.55625375233888</v>
      </c>
      <c r="U20" s="676">
        <v>0</v>
      </c>
      <c r="V20" s="224">
        <f t="shared" ca="1" si="9"/>
        <v>-675.62193423230201</v>
      </c>
      <c r="W20" s="183" t="str">
        <f t="shared" si="10"/>
        <v>S.003</v>
      </c>
    </row>
    <row r="21" spans="1:23" ht="1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217">
        <v>0</v>
      </c>
      <c r="F21" s="218">
        <f t="shared" ca="1" si="0"/>
        <v>0</v>
      </c>
      <c r="G21" s="218">
        <f t="shared" ca="1" si="1"/>
        <v>0</v>
      </c>
      <c r="H21" s="219"/>
      <c r="I21" s="220">
        <f t="shared" ca="1" si="7"/>
        <v>75551.093766215257</v>
      </c>
      <c r="J21" s="221">
        <v>1111532.4752028445</v>
      </c>
      <c r="K21" s="221">
        <f t="shared" si="2"/>
        <v>1184533.908089997</v>
      </c>
      <c r="L21" s="217">
        <f t="shared" si="3"/>
        <v>-73001.432887152536</v>
      </c>
      <c r="M21" s="217"/>
      <c r="N21" s="218">
        <v>0</v>
      </c>
      <c r="O21" s="218">
        <v>0</v>
      </c>
      <c r="P21" s="218">
        <f t="shared" si="4"/>
        <v>0</v>
      </c>
      <c r="Q21" s="217">
        <f t="shared" ca="1" si="5"/>
        <v>-853.12627138637583</v>
      </c>
      <c r="R21" s="222">
        <f t="shared" ca="1" si="8"/>
        <v>1696.5346076763458</v>
      </c>
      <c r="S21" s="222"/>
      <c r="T21" s="225">
        <f t="shared" ca="1" si="6"/>
        <v>1696.5346076763458</v>
      </c>
      <c r="U21" s="676">
        <v>0</v>
      </c>
      <c r="V21" s="224">
        <f t="shared" ca="1" si="9"/>
        <v>2549.6608790627215</v>
      </c>
      <c r="W21" s="183" t="str">
        <f t="shared" si="10"/>
        <v>S.004</v>
      </c>
    </row>
    <row r="22" spans="1:23" ht="2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217">
        <v>0</v>
      </c>
      <c r="F22" s="218">
        <f t="shared" ca="1" si="0"/>
        <v>0</v>
      </c>
      <c r="G22" s="218">
        <f t="shared" ca="1" si="1"/>
        <v>0</v>
      </c>
      <c r="H22" s="219"/>
      <c r="I22" s="220">
        <f t="shared" ca="1" si="7"/>
        <v>22377.051117999188</v>
      </c>
      <c r="J22" s="221">
        <v>290997.32936105318</v>
      </c>
      <c r="K22" s="221">
        <f t="shared" si="2"/>
        <v>310108.98150222423</v>
      </c>
      <c r="L22" s="217">
        <f t="shared" si="3"/>
        <v>-19111.652141171042</v>
      </c>
      <c r="M22" s="217"/>
      <c r="N22" s="218">
        <v>0</v>
      </c>
      <c r="O22" s="218">
        <v>0</v>
      </c>
      <c r="P22" s="218">
        <f t="shared" si="4"/>
        <v>0</v>
      </c>
      <c r="Q22" s="217">
        <f t="shared" ca="1" si="5"/>
        <v>-1092.6149734526136</v>
      </c>
      <c r="R22" s="222">
        <f t="shared" ca="1" si="8"/>
        <v>2172.7840033755328</v>
      </c>
      <c r="S22" s="222"/>
      <c r="T22" s="225">
        <f t="shared" ca="1" si="6"/>
        <v>2172.7840033755328</v>
      </c>
      <c r="U22" s="676">
        <v>0</v>
      </c>
      <c r="V22" s="224">
        <f t="shared" ca="1" si="9"/>
        <v>3265.3989768281463</v>
      </c>
      <c r="W22" s="183" t="str">
        <f t="shared" si="10"/>
        <v>S.005</v>
      </c>
    </row>
    <row r="23" spans="1:23" ht="1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217">
        <v>0</v>
      </c>
      <c r="F23" s="218">
        <f t="shared" ca="1" si="0"/>
        <v>0</v>
      </c>
      <c r="G23" s="218">
        <f t="shared" ca="1" si="1"/>
        <v>0</v>
      </c>
      <c r="H23" s="219"/>
      <c r="I23" s="220">
        <f t="shared" ca="1" si="7"/>
        <v>324947.58111915179</v>
      </c>
      <c r="J23" s="221">
        <v>3762394.7498268569</v>
      </c>
      <c r="K23" s="221">
        <f t="shared" si="2"/>
        <v>4009495.2295265957</v>
      </c>
      <c r="L23" s="217">
        <f t="shared" si="3"/>
        <v>-247100.47969973879</v>
      </c>
      <c r="M23" s="217"/>
      <c r="N23" s="218">
        <v>0</v>
      </c>
      <c r="O23" s="218">
        <v>0</v>
      </c>
      <c r="P23" s="218">
        <f t="shared" si="4"/>
        <v>0</v>
      </c>
      <c r="Q23" s="217">
        <f t="shared" ca="1" si="5"/>
        <v>-26047.937558109701</v>
      </c>
      <c r="R23" s="222">
        <f t="shared" ca="1" si="8"/>
        <v>51799.163861303299</v>
      </c>
      <c r="S23" s="222"/>
      <c r="T23" s="225">
        <f t="shared" ca="1" si="6"/>
        <v>51799.163861303299</v>
      </c>
      <c r="U23" s="677">
        <v>0</v>
      </c>
      <c r="V23" s="224">
        <f t="shared" ca="1" si="9"/>
        <v>77847.101419412997</v>
      </c>
      <c r="W23" s="227" t="str">
        <f t="shared" si="10"/>
        <v>S.006</v>
      </c>
    </row>
    <row r="24" spans="1:23" ht="1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217">
        <v>0</v>
      </c>
      <c r="F24" s="218">
        <f t="shared" ca="1" si="0"/>
        <v>0</v>
      </c>
      <c r="G24" s="218">
        <f t="shared" ref="G24:G36" ca="1" si="11">+E24+F24</f>
        <v>0</v>
      </c>
      <c r="H24" s="219"/>
      <c r="I24" s="220">
        <f t="shared" ca="1" si="7"/>
        <v>589.25764927954333</v>
      </c>
      <c r="J24" s="221">
        <v>7472.9272713136133</v>
      </c>
      <c r="K24" s="221">
        <f t="shared" si="2"/>
        <v>7963.7221071260528</v>
      </c>
      <c r="L24" s="217">
        <f t="shared" si="3"/>
        <v>-490.79483581243949</v>
      </c>
      <c r="M24" s="217"/>
      <c r="N24" s="218">
        <v>0</v>
      </c>
      <c r="O24" s="218">
        <v>0</v>
      </c>
      <c r="P24" s="218">
        <f t="shared" ref="P24:P36" si="12">+N24-O24</f>
        <v>0</v>
      </c>
      <c r="Q24" s="217">
        <f t="shared" ca="1" si="5"/>
        <v>-32.946033573799092</v>
      </c>
      <c r="R24" s="222">
        <f t="shared" ca="1" si="8"/>
        <v>65.516779893304744</v>
      </c>
      <c r="S24" s="228" t="s">
        <v>266</v>
      </c>
      <c r="T24" s="225">
        <f t="shared" ca="1" si="6"/>
        <v>65.516779893304744</v>
      </c>
      <c r="U24" s="676">
        <v>0</v>
      </c>
      <c r="V24" s="224">
        <f t="shared" ca="1" si="9"/>
        <v>98.462813467103842</v>
      </c>
      <c r="W24" s="183" t="str">
        <f t="shared" si="10"/>
        <v>S.007</v>
      </c>
    </row>
    <row r="25" spans="1:23" ht="2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217">
        <v>0</v>
      </c>
      <c r="F25" s="218">
        <f t="shared" ca="1" si="0"/>
        <v>0</v>
      </c>
      <c r="G25" s="218">
        <f t="shared" ca="1" si="11"/>
        <v>0</v>
      </c>
      <c r="H25" s="219"/>
      <c r="I25" s="220">
        <f t="shared" ca="1" si="7"/>
        <v>77761.460431893007</v>
      </c>
      <c r="J25" s="221">
        <v>914886.47750643222</v>
      </c>
      <c r="K25" s="221">
        <f t="shared" si="2"/>
        <v>974972.91247529001</v>
      </c>
      <c r="L25" s="217">
        <f t="shared" si="3"/>
        <v>-60086.434968857793</v>
      </c>
      <c r="M25" s="217"/>
      <c r="N25" s="218">
        <v>0</v>
      </c>
      <c r="O25" s="218">
        <v>0</v>
      </c>
      <c r="P25" s="218">
        <f t="shared" si="12"/>
        <v>0</v>
      </c>
      <c r="Q25" s="217">
        <f t="shared" ca="1" si="5"/>
        <v>-5914.1310492561151</v>
      </c>
      <c r="R25" s="222">
        <f t="shared" ca="1" si="8"/>
        <v>11760.894413779099</v>
      </c>
      <c r="S25" s="222"/>
      <c r="T25" s="225">
        <f t="shared" ca="1" si="6"/>
        <v>11760.894413779099</v>
      </c>
      <c r="U25" s="676">
        <v>0</v>
      </c>
      <c r="V25" s="224">
        <f t="shared" ca="1" si="9"/>
        <v>17675.025463035214</v>
      </c>
      <c r="W25" s="183" t="str">
        <f t="shared" si="10"/>
        <v>S.008</v>
      </c>
    </row>
    <row r="26" spans="1:23" ht="2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217">
        <v>0</v>
      </c>
      <c r="F26" s="218">
        <f t="shared" ca="1" si="0"/>
        <v>0</v>
      </c>
      <c r="G26" s="218">
        <f t="shared" ca="1" si="11"/>
        <v>0</v>
      </c>
      <c r="H26" s="219"/>
      <c r="I26" s="220">
        <f t="shared" ca="1" si="7"/>
        <v>17073.852600581245</v>
      </c>
      <c r="J26" s="221">
        <v>265324.94678750704</v>
      </c>
      <c r="K26" s="221">
        <f t="shared" si="2"/>
        <v>282750.52969066141</v>
      </c>
      <c r="L26" s="217">
        <f t="shared" si="3"/>
        <v>-17425.582903154369</v>
      </c>
      <c r="M26" s="217"/>
      <c r="N26" s="218">
        <v>0</v>
      </c>
      <c r="O26" s="218">
        <v>0</v>
      </c>
      <c r="P26" s="218">
        <f t="shared" si="12"/>
        <v>0</v>
      </c>
      <c r="Q26" s="217">
        <f t="shared" ca="1" si="5"/>
        <v>117.69030306419386</v>
      </c>
      <c r="R26" s="222">
        <f t="shared" ca="1" si="8"/>
        <v>-234.03999950892961</v>
      </c>
      <c r="S26" s="222"/>
      <c r="T26" s="225">
        <f t="shared" ca="1" si="6"/>
        <v>-234.03999950892961</v>
      </c>
      <c r="U26" s="676">
        <v>0</v>
      </c>
      <c r="V26" s="224">
        <f t="shared" ca="1" si="9"/>
        <v>-351.73030257312348</v>
      </c>
      <c r="W26" s="183" t="str">
        <f t="shared" si="10"/>
        <v>S.009</v>
      </c>
    </row>
    <row r="27" spans="1:23" ht="1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217">
        <v>0</v>
      </c>
      <c r="F27" s="218">
        <f t="shared" ca="1" si="0"/>
        <v>0</v>
      </c>
      <c r="G27" s="218">
        <f t="shared" ca="1" si="11"/>
        <v>0</v>
      </c>
      <c r="H27" s="219"/>
      <c r="I27" s="220">
        <f t="shared" ca="1" si="7"/>
        <v>0</v>
      </c>
      <c r="J27" s="221">
        <v>0</v>
      </c>
      <c r="K27" s="221">
        <f t="shared" si="2"/>
        <v>0</v>
      </c>
      <c r="L27" s="217">
        <f t="shared" si="3"/>
        <v>0</v>
      </c>
      <c r="M27" s="217"/>
      <c r="N27" s="218">
        <v>0</v>
      </c>
      <c r="O27" s="218">
        <v>0</v>
      </c>
      <c r="P27" s="218">
        <f t="shared" si="12"/>
        <v>0</v>
      </c>
      <c r="Q27" s="217">
        <f t="shared" ca="1" si="5"/>
        <v>0</v>
      </c>
      <c r="R27" s="222">
        <f t="shared" ca="1" si="8"/>
        <v>0</v>
      </c>
      <c r="S27" s="222"/>
      <c r="T27" s="225">
        <f t="shared" ca="1" si="6"/>
        <v>0</v>
      </c>
      <c r="U27" s="676">
        <v>0</v>
      </c>
      <c r="V27" s="224">
        <f t="shared" ca="1" si="9"/>
        <v>0</v>
      </c>
      <c r="W27" s="183" t="str">
        <f t="shared" si="10"/>
        <v>S.010</v>
      </c>
    </row>
    <row r="28" spans="1:23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217">
        <v>0</v>
      </c>
      <c r="F28" s="218">
        <f t="shared" ca="1" si="0"/>
        <v>0</v>
      </c>
      <c r="G28" s="218">
        <f t="shared" ca="1" si="11"/>
        <v>0</v>
      </c>
      <c r="H28" s="219"/>
      <c r="I28" s="220">
        <f t="shared" ca="1" si="7"/>
        <v>0</v>
      </c>
      <c r="J28" s="221">
        <v>0</v>
      </c>
      <c r="K28" s="221">
        <f t="shared" si="2"/>
        <v>0</v>
      </c>
      <c r="L28" s="217">
        <f t="shared" si="3"/>
        <v>0</v>
      </c>
      <c r="M28" s="217"/>
      <c r="N28" s="218">
        <v>0</v>
      </c>
      <c r="O28" s="218">
        <v>0</v>
      </c>
      <c r="P28" s="218">
        <f t="shared" si="12"/>
        <v>0</v>
      </c>
      <c r="Q28" s="217">
        <f t="shared" ca="1" si="5"/>
        <v>0</v>
      </c>
      <c r="R28" s="222">
        <f t="shared" ca="1" si="8"/>
        <v>0</v>
      </c>
      <c r="S28" s="222"/>
      <c r="T28" s="225">
        <f t="shared" ca="1" si="6"/>
        <v>0</v>
      </c>
      <c r="U28" s="676">
        <v>0</v>
      </c>
      <c r="V28" s="224">
        <f t="shared" ca="1" si="9"/>
        <v>0</v>
      </c>
      <c r="W28" s="183" t="str">
        <f t="shared" si="10"/>
        <v>S.011</v>
      </c>
    </row>
    <row r="29" spans="1:23" ht="2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217">
        <v>0</v>
      </c>
      <c r="F29" s="218">
        <f t="shared" ca="1" si="0"/>
        <v>0</v>
      </c>
      <c r="G29" s="218">
        <f t="shared" ca="1" si="11"/>
        <v>0</v>
      </c>
      <c r="H29" s="219"/>
      <c r="I29" s="220">
        <f t="shared" ca="1" si="7"/>
        <v>977.68395960145062</v>
      </c>
      <c r="J29" s="221">
        <v>17177.126390217603</v>
      </c>
      <c r="K29" s="221">
        <f t="shared" si="2"/>
        <v>18305.257926941958</v>
      </c>
      <c r="L29" s="217">
        <f t="shared" si="3"/>
        <v>-1128.1315367243551</v>
      </c>
      <c r="M29" s="217"/>
      <c r="N29" s="218">
        <v>0</v>
      </c>
      <c r="O29" s="218">
        <v>0</v>
      </c>
      <c r="P29" s="218">
        <f t="shared" si="12"/>
        <v>0</v>
      </c>
      <c r="Q29" s="217">
        <f t="shared" ca="1" si="5"/>
        <v>50.340334106377554</v>
      </c>
      <c r="R29" s="222">
        <f t="shared" ca="1" si="8"/>
        <v>-100.10724301652692</v>
      </c>
      <c r="S29" s="222"/>
      <c r="T29" s="225">
        <f ca="1">+G29+R29</f>
        <v>-100.10724301652692</v>
      </c>
      <c r="U29" s="676">
        <v>0</v>
      </c>
      <c r="V29" s="224">
        <f t="shared" ca="1" si="9"/>
        <v>-150.44757712290448</v>
      </c>
      <c r="W29" s="183" t="str">
        <f t="shared" si="10"/>
        <v>S.012</v>
      </c>
    </row>
    <row r="30" spans="1:23" ht="1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217">
        <v>0</v>
      </c>
      <c r="F30" s="218">
        <f t="shared" ca="1" si="0"/>
        <v>0</v>
      </c>
      <c r="G30" s="218">
        <f t="shared" ca="1" si="11"/>
        <v>0</v>
      </c>
      <c r="H30" s="219"/>
      <c r="I30" s="220">
        <f t="shared" ca="1" si="7"/>
        <v>43691.769934923039</v>
      </c>
      <c r="J30" s="221">
        <v>538411.20651302708</v>
      </c>
      <c r="K30" s="221">
        <f t="shared" si="2"/>
        <v>573772.10728273145</v>
      </c>
      <c r="L30" s="217">
        <f t="shared" si="3"/>
        <v>-35360.900769704371</v>
      </c>
      <c r="M30" s="217"/>
      <c r="N30" s="218">
        <v>0</v>
      </c>
      <c r="O30" s="218">
        <v>0</v>
      </c>
      <c r="P30" s="218">
        <f t="shared" si="12"/>
        <v>0</v>
      </c>
      <c r="Q30" s="217">
        <f t="shared" ca="1" si="5"/>
        <v>-2787.5406516585194</v>
      </c>
      <c r="R30" s="222">
        <f t="shared" ca="1" si="8"/>
        <v>5543.3285135601491</v>
      </c>
      <c r="S30" s="222"/>
      <c r="T30" s="225">
        <f t="shared" ca="1" si="6"/>
        <v>5543.3285135601491</v>
      </c>
      <c r="U30" s="676">
        <v>0</v>
      </c>
      <c r="V30" s="224">
        <f t="shared" ca="1" si="9"/>
        <v>8330.8691652186681</v>
      </c>
      <c r="W30" s="183" t="str">
        <f t="shared" si="10"/>
        <v>S.013</v>
      </c>
    </row>
    <row r="31" spans="1:23" ht="1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217">
        <v>0</v>
      </c>
      <c r="F31" s="218">
        <f t="shared" ca="1" si="0"/>
        <v>0</v>
      </c>
      <c r="G31" s="218">
        <f t="shared" ca="1" si="11"/>
        <v>0</v>
      </c>
      <c r="H31" s="219"/>
      <c r="I31" s="220">
        <f t="shared" ca="1" si="7"/>
        <v>572.98174165082582</v>
      </c>
      <c r="J31" s="221">
        <v>7634.2727089542568</v>
      </c>
      <c r="K31" s="221">
        <f t="shared" si="2"/>
        <v>8135.664129572212</v>
      </c>
      <c r="L31" s="217">
        <f t="shared" si="3"/>
        <v>-501.39142061795519</v>
      </c>
      <c r="M31" s="217"/>
      <c r="N31" s="218">
        <v>0</v>
      </c>
      <c r="O31" s="218">
        <v>0</v>
      </c>
      <c r="P31" s="218">
        <f t="shared" si="12"/>
        <v>0</v>
      </c>
      <c r="Q31" s="217">
        <f t="shared" ca="1" si="5"/>
        <v>-23.954394936074205</v>
      </c>
      <c r="R31" s="222">
        <f t="shared" ca="1" si="8"/>
        <v>47.635926096796425</v>
      </c>
      <c r="S31" s="228" t="s">
        <v>266</v>
      </c>
      <c r="T31" s="225">
        <f t="shared" ca="1" si="6"/>
        <v>47.635926096796425</v>
      </c>
      <c r="U31" s="676">
        <v>0</v>
      </c>
      <c r="V31" s="224">
        <f t="shared" ca="1" si="9"/>
        <v>71.590321032870634</v>
      </c>
      <c r="W31" s="183" t="str">
        <f t="shared" si="10"/>
        <v>S.014</v>
      </c>
    </row>
    <row r="32" spans="1:23" ht="1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217">
        <v>0</v>
      </c>
      <c r="F32" s="218">
        <f t="shared" ca="1" si="0"/>
        <v>0</v>
      </c>
      <c r="G32" s="218">
        <f t="shared" ca="1" si="11"/>
        <v>0</v>
      </c>
      <c r="H32" s="219"/>
      <c r="I32" s="220">
        <f t="shared" ca="1" si="7"/>
        <v>2134.3757719685018</v>
      </c>
      <c r="J32" s="221">
        <v>33187.736206797235</v>
      </c>
      <c r="K32" s="221">
        <f t="shared" si="2"/>
        <v>35367.38669063479</v>
      </c>
      <c r="L32" s="217">
        <f t="shared" si="3"/>
        <v>-2179.6504838375549</v>
      </c>
      <c r="M32" s="217"/>
      <c r="N32" s="218">
        <v>0</v>
      </c>
      <c r="O32" s="218">
        <v>0</v>
      </c>
      <c r="P32" s="218">
        <f t="shared" si="12"/>
        <v>0</v>
      </c>
      <c r="Q32" s="217">
        <f t="shared" ca="1" si="5"/>
        <v>15.149091568262486</v>
      </c>
      <c r="R32" s="222">
        <f t="shared" ca="1" si="8"/>
        <v>-30.125620300790651</v>
      </c>
      <c r="S32" s="222"/>
      <c r="T32" s="225">
        <f t="shared" ca="1" si="6"/>
        <v>-30.125620300790651</v>
      </c>
      <c r="U32" s="676">
        <v>0</v>
      </c>
      <c r="V32" s="224">
        <f t="shared" ca="1" si="9"/>
        <v>-45.274711869053135</v>
      </c>
      <c r="W32" s="183" t="str">
        <f t="shared" si="10"/>
        <v>S.015</v>
      </c>
    </row>
    <row r="33" spans="1:23" ht="1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217">
        <v>0</v>
      </c>
      <c r="F33" s="218">
        <f t="shared" ca="1" si="0"/>
        <v>0</v>
      </c>
      <c r="G33" s="218">
        <f t="shared" ca="1" si="11"/>
        <v>0</v>
      </c>
      <c r="H33" s="219"/>
      <c r="I33" s="220">
        <f t="shared" ca="1" si="7"/>
        <v>3515.0321489798152</v>
      </c>
      <c r="J33" s="221">
        <v>37956.294353926591</v>
      </c>
      <c r="K33" s="221">
        <f t="shared" si="2"/>
        <v>40449.126490403331</v>
      </c>
      <c r="L33" s="217">
        <f t="shared" si="3"/>
        <v>-2492.8321364767398</v>
      </c>
      <c r="M33" s="217"/>
      <c r="N33" s="218">
        <v>0</v>
      </c>
      <c r="O33" s="218">
        <v>0</v>
      </c>
      <c r="P33" s="218">
        <f t="shared" si="12"/>
        <v>0</v>
      </c>
      <c r="Q33" s="217">
        <f t="shared" ca="1" si="5"/>
        <v>-342.03202960796682</v>
      </c>
      <c r="R33" s="222">
        <f t="shared" ca="1" si="8"/>
        <v>680.16798289510859</v>
      </c>
      <c r="S33" s="222"/>
      <c r="T33" s="225">
        <f t="shared" ca="1" si="6"/>
        <v>680.16798289510859</v>
      </c>
      <c r="U33" s="676">
        <v>0</v>
      </c>
      <c r="V33" s="224">
        <f t="shared" ca="1" si="9"/>
        <v>1022.2000125030754</v>
      </c>
      <c r="W33" s="183" t="str">
        <f t="shared" si="10"/>
        <v>S.016</v>
      </c>
    </row>
    <row r="34" spans="1:23" ht="1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217">
        <v>0</v>
      </c>
      <c r="F34" s="218">
        <f t="shared" ca="1" si="0"/>
        <v>0</v>
      </c>
      <c r="G34" s="218">
        <f t="shared" ca="1" si="11"/>
        <v>0</v>
      </c>
      <c r="H34" s="219"/>
      <c r="I34" s="220">
        <f t="shared" ca="1" si="7"/>
        <v>11983.36477026713</v>
      </c>
      <c r="J34" s="221">
        <v>182085.88168060721</v>
      </c>
      <c r="K34" s="221">
        <f t="shared" si="2"/>
        <v>194044.62383861668</v>
      </c>
      <c r="L34" s="217">
        <f t="shared" si="3"/>
        <v>-11958.742158009467</v>
      </c>
      <c r="M34" s="217"/>
      <c r="N34" s="218">
        <v>0</v>
      </c>
      <c r="O34" s="218">
        <v>0</v>
      </c>
      <c r="P34" s="218">
        <f t="shared" si="12"/>
        <v>0</v>
      </c>
      <c r="Q34" s="217">
        <f t="shared" ca="1" si="5"/>
        <v>-8.2388201347366312</v>
      </c>
      <c r="R34" s="222">
        <f t="shared" ca="1" si="8"/>
        <v>16.383792122926064</v>
      </c>
      <c r="S34" s="222"/>
      <c r="T34" s="225">
        <f t="shared" ca="1" si="6"/>
        <v>16.383792122926064</v>
      </c>
      <c r="U34" s="676">
        <v>0</v>
      </c>
      <c r="V34" s="224">
        <f t="shared" ca="1" si="9"/>
        <v>24.622612257662695</v>
      </c>
      <c r="W34" s="183" t="str">
        <f t="shared" si="10"/>
        <v>S.017</v>
      </c>
    </row>
    <row r="35" spans="1:23" ht="1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217">
        <v>0</v>
      </c>
      <c r="F35" s="218">
        <f t="shared" ca="1" si="0"/>
        <v>0</v>
      </c>
      <c r="G35" s="218">
        <f t="shared" ca="1" si="11"/>
        <v>0</v>
      </c>
      <c r="H35" s="219"/>
      <c r="I35" s="220">
        <f t="shared" ca="1" si="7"/>
        <v>0</v>
      </c>
      <c r="J35" s="221">
        <v>0</v>
      </c>
      <c r="K35" s="221">
        <f t="shared" si="2"/>
        <v>0</v>
      </c>
      <c r="L35" s="217">
        <f t="shared" si="3"/>
        <v>0</v>
      </c>
      <c r="M35" s="217"/>
      <c r="N35" s="218">
        <v>0</v>
      </c>
      <c r="O35" s="218">
        <v>0</v>
      </c>
      <c r="P35" s="218">
        <f t="shared" si="12"/>
        <v>0</v>
      </c>
      <c r="Q35" s="217">
        <f t="shared" ca="1" si="5"/>
        <v>0</v>
      </c>
      <c r="R35" s="222">
        <f t="shared" ca="1" si="8"/>
        <v>0</v>
      </c>
      <c r="S35" s="222"/>
      <c r="T35" s="225">
        <f t="shared" ca="1" si="6"/>
        <v>0</v>
      </c>
      <c r="U35" s="676">
        <v>0</v>
      </c>
      <c r="V35" s="224">
        <f t="shared" ca="1" si="9"/>
        <v>0</v>
      </c>
      <c r="W35" s="183" t="str">
        <f t="shared" si="10"/>
        <v>S.018</v>
      </c>
    </row>
    <row r="36" spans="1:23" ht="1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217">
        <v>0</v>
      </c>
      <c r="F36" s="218">
        <f t="shared" ca="1" si="0"/>
        <v>0</v>
      </c>
      <c r="G36" s="218">
        <f t="shared" ca="1" si="11"/>
        <v>0</v>
      </c>
      <c r="H36" s="219"/>
      <c r="I36" s="220">
        <f t="shared" ca="1" si="7"/>
        <v>27555.514811432688</v>
      </c>
      <c r="J36" s="221">
        <v>417875.17647630465</v>
      </c>
      <c r="K36" s="221">
        <f t="shared" si="2"/>
        <v>445319.706736363</v>
      </c>
      <c r="L36" s="217">
        <f t="shared" si="3"/>
        <v>-27444.530260058353</v>
      </c>
      <c r="M36" s="217"/>
      <c r="N36" s="218">
        <v>0</v>
      </c>
      <c r="O36" s="218">
        <v>0</v>
      </c>
      <c r="P36" s="218">
        <f t="shared" si="12"/>
        <v>0</v>
      </c>
      <c r="Q36" s="217">
        <f t="shared" ca="1" si="5"/>
        <v>-37.13585491819704</v>
      </c>
      <c r="R36" s="222">
        <f t="shared" ca="1" si="8"/>
        <v>73.848696456137802</v>
      </c>
      <c r="S36" s="222"/>
      <c r="T36" s="225">
        <f t="shared" ca="1" si="6"/>
        <v>73.848696456137802</v>
      </c>
      <c r="U36" s="676">
        <v>0</v>
      </c>
      <c r="V36" s="224">
        <f t="shared" ca="1" si="9"/>
        <v>110.98455137433484</v>
      </c>
      <c r="W36" s="183" t="str">
        <f t="shared" si="10"/>
        <v>S.019</v>
      </c>
    </row>
    <row r="37" spans="1:23" ht="2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217">
        <v>0</v>
      </c>
      <c r="F37" s="218">
        <f t="shared" ca="1" si="0"/>
        <v>0</v>
      </c>
      <c r="G37" s="218">
        <f t="shared" ref="G37:G42" ca="1" si="13">+E37+F37</f>
        <v>0</v>
      </c>
      <c r="H37" s="219"/>
      <c r="I37" s="220">
        <f t="shared" ca="1" si="7"/>
        <v>0</v>
      </c>
      <c r="J37" s="221">
        <v>0</v>
      </c>
      <c r="K37" s="221">
        <f t="shared" si="2"/>
        <v>0</v>
      </c>
      <c r="L37" s="217">
        <f t="shared" si="3"/>
        <v>0</v>
      </c>
      <c r="M37" s="217"/>
      <c r="N37" s="218">
        <v>0</v>
      </c>
      <c r="O37" s="218">
        <v>0</v>
      </c>
      <c r="P37" s="218">
        <f t="shared" ref="P37:P42" si="14">+N37-O37</f>
        <v>0</v>
      </c>
      <c r="Q37" s="217">
        <f t="shared" ca="1" si="5"/>
        <v>0</v>
      </c>
      <c r="R37" s="222">
        <f t="shared" ca="1" si="8"/>
        <v>0</v>
      </c>
      <c r="S37" s="222"/>
      <c r="T37" s="225">
        <f t="shared" ca="1" si="6"/>
        <v>0</v>
      </c>
      <c r="U37" s="676">
        <v>0</v>
      </c>
      <c r="V37" s="224">
        <f t="shared" ca="1" si="9"/>
        <v>0</v>
      </c>
      <c r="W37" s="183" t="str">
        <f t="shared" si="10"/>
        <v>S.020</v>
      </c>
    </row>
    <row r="38" spans="1:23" ht="13">
      <c r="A38" s="214" t="s">
        <v>255</v>
      </c>
      <c r="B38" s="192" t="s">
        <v>191</v>
      </c>
      <c r="C38" s="226" t="str">
        <f t="shared" ref="C38:F57" ca="1" si="15">INDIRECT("'"&amp; $A38 &amp; "'!" &amp;C$103)</f>
        <v>Reconductor 4 mi. of McNabb-Turk</v>
      </c>
      <c r="D38" s="216">
        <f t="shared" ca="1" si="15"/>
        <v>2010</v>
      </c>
      <c r="E38" s="217">
        <v>0</v>
      </c>
      <c r="F38" s="218">
        <f t="shared" ca="1" si="15"/>
        <v>0</v>
      </c>
      <c r="G38" s="218">
        <f t="shared" ca="1" si="13"/>
        <v>0</v>
      </c>
      <c r="H38" s="219"/>
      <c r="I38" s="220">
        <f t="shared" ca="1" si="7"/>
        <v>13460.341544373106</v>
      </c>
      <c r="J38" s="221">
        <v>162814.60407651236</v>
      </c>
      <c r="K38" s="221">
        <f t="shared" si="2"/>
        <v>173507.6784199955</v>
      </c>
      <c r="L38" s="217">
        <f t="shared" si="3"/>
        <v>-10693.074343483138</v>
      </c>
      <c r="M38" s="217"/>
      <c r="N38" s="218">
        <v>0</v>
      </c>
      <c r="O38" s="218">
        <v>0</v>
      </c>
      <c r="P38" s="218">
        <f t="shared" si="14"/>
        <v>0</v>
      </c>
      <c r="Q38" s="217">
        <f t="shared" ca="1" si="5"/>
        <v>-925.93817805799074</v>
      </c>
      <c r="R38" s="222">
        <f t="shared" ca="1" si="8"/>
        <v>1841.3290228319775</v>
      </c>
      <c r="S38" s="222"/>
      <c r="T38" s="225">
        <f t="shared" ca="1" si="6"/>
        <v>1841.3290228319775</v>
      </c>
      <c r="U38" s="676">
        <v>0</v>
      </c>
      <c r="V38" s="224">
        <f t="shared" ref="V38:V43" ca="1" si="16">+I38+L38+P38</f>
        <v>2767.2672008899681</v>
      </c>
      <c r="W38" s="183" t="str">
        <f t="shared" ref="W38:W43" si="17">A38</f>
        <v>S.021</v>
      </c>
    </row>
    <row r="39" spans="1:23" ht="13">
      <c r="A39" s="214" t="s">
        <v>256</v>
      </c>
      <c r="B39" s="192" t="s">
        <v>191</v>
      </c>
      <c r="C39" s="226" t="str">
        <f t="shared" ca="1" si="15"/>
        <v>Longwood: r&amp;r switches, upgrade bus</v>
      </c>
      <c r="D39" s="216">
        <f t="shared" ca="1" si="15"/>
        <v>2010</v>
      </c>
      <c r="E39" s="217">
        <v>0</v>
      </c>
      <c r="F39" s="218">
        <f t="shared" ca="1" si="15"/>
        <v>0</v>
      </c>
      <c r="G39" s="218">
        <f t="shared" ca="1" si="13"/>
        <v>0</v>
      </c>
      <c r="H39" s="219"/>
      <c r="I39" s="220">
        <f t="shared" ca="1" si="7"/>
        <v>1537.7289835161209</v>
      </c>
      <c r="J39" s="221">
        <v>20369.336718921146</v>
      </c>
      <c r="K39" s="221">
        <f t="shared" si="2"/>
        <v>21707.12108475425</v>
      </c>
      <c r="L39" s="217">
        <f t="shared" si="3"/>
        <v>-1337.7843658331039</v>
      </c>
      <c r="M39" s="217"/>
      <c r="N39" s="218">
        <v>0</v>
      </c>
      <c r="O39" s="218">
        <v>0</v>
      </c>
      <c r="P39" s="218">
        <f t="shared" si="14"/>
        <v>0</v>
      </c>
      <c r="Q39" s="217">
        <f t="shared" ca="1" si="5"/>
        <v>-66.902232986526712</v>
      </c>
      <c r="R39" s="222">
        <f t="shared" ca="1" si="8"/>
        <v>133.04238469649027</v>
      </c>
      <c r="S39" s="222"/>
      <c r="T39" s="225">
        <f t="shared" ca="1" si="6"/>
        <v>133.04238469649027</v>
      </c>
      <c r="U39" s="676">
        <v>0</v>
      </c>
      <c r="V39" s="224">
        <f t="shared" ca="1" si="16"/>
        <v>199.94461768301699</v>
      </c>
      <c r="W39" s="183" t="str">
        <f t="shared" si="17"/>
        <v>S.022</v>
      </c>
    </row>
    <row r="40" spans="1:23" ht="25">
      <c r="A40" s="214" t="s">
        <v>257</v>
      </c>
      <c r="B40" s="192" t="s">
        <v>191</v>
      </c>
      <c r="C40" s="226" t="str">
        <f t="shared" ca="1" si="15"/>
        <v>Reconductor: Greggton-Lake Lamond &amp; Quitman-Westwood 69 kV lines</v>
      </c>
      <c r="D40" s="216">
        <f t="shared" ca="1" si="15"/>
        <v>2010</v>
      </c>
      <c r="E40" s="217">
        <v>0</v>
      </c>
      <c r="F40" s="218">
        <f t="shared" ca="1" si="15"/>
        <v>0</v>
      </c>
      <c r="G40" s="218">
        <f t="shared" ca="1" si="13"/>
        <v>0</v>
      </c>
      <c r="H40" s="219"/>
      <c r="I40" s="220">
        <f t="shared" ca="1" si="7"/>
        <v>36239.428978169512</v>
      </c>
      <c r="J40" s="221">
        <v>474751.41240136913</v>
      </c>
      <c r="K40" s="221">
        <f t="shared" si="2"/>
        <v>505931.36813246441</v>
      </c>
      <c r="L40" s="217">
        <f t="shared" si="3"/>
        <v>-31179.95573109528</v>
      </c>
      <c r="M40" s="217"/>
      <c r="N40" s="218">
        <v>0</v>
      </c>
      <c r="O40" s="218">
        <v>0</v>
      </c>
      <c r="P40" s="218">
        <f t="shared" si="14"/>
        <v>0</v>
      </c>
      <c r="Q40" s="217">
        <f t="shared" ca="1" si="5"/>
        <v>-1692.9190787295192</v>
      </c>
      <c r="R40" s="222">
        <f t="shared" ca="1" si="8"/>
        <v>3366.5541683447118</v>
      </c>
      <c r="S40" s="222"/>
      <c r="T40" s="225">
        <f t="shared" ca="1" si="6"/>
        <v>3366.5541683447118</v>
      </c>
      <c r="U40" s="676">
        <v>0</v>
      </c>
      <c r="V40" s="224">
        <f t="shared" ca="1" si="16"/>
        <v>5059.473247074231</v>
      </c>
      <c r="W40" s="183" t="str">
        <f t="shared" si="17"/>
        <v>S.023</v>
      </c>
    </row>
    <row r="41" spans="1:23" ht="25">
      <c r="A41" s="214" t="s">
        <v>258</v>
      </c>
      <c r="B41" s="192" t="s">
        <v>191</v>
      </c>
      <c r="C41" s="226" t="str">
        <f t="shared" ca="1" si="15"/>
        <v>Rebuild/reconductor Dyess-Elm Springs REC [Dyess Station-Flint Creek]</v>
      </c>
      <c r="D41" s="216">
        <f t="shared" ca="1" si="15"/>
        <v>2010</v>
      </c>
      <c r="E41" s="217">
        <v>0</v>
      </c>
      <c r="F41" s="218">
        <f t="shared" ca="1" si="15"/>
        <v>0</v>
      </c>
      <c r="G41" s="218">
        <f t="shared" ca="1" si="13"/>
        <v>0</v>
      </c>
      <c r="H41" s="219"/>
      <c r="I41" s="220">
        <f t="shared" ca="1" si="7"/>
        <v>39940.423746653367</v>
      </c>
      <c r="J41" s="221">
        <v>519880.15078109095</v>
      </c>
      <c r="K41" s="221">
        <f t="shared" si="2"/>
        <v>554023.99883166887</v>
      </c>
      <c r="L41" s="217">
        <f t="shared" si="3"/>
        <v>-34143.848050577915</v>
      </c>
      <c r="M41" s="217"/>
      <c r="N41" s="218">
        <v>0</v>
      </c>
      <c r="O41" s="218">
        <v>0</v>
      </c>
      <c r="P41" s="218">
        <f t="shared" si="14"/>
        <v>0</v>
      </c>
      <c r="Q41" s="217">
        <f t="shared" ca="1" si="5"/>
        <v>-1939.5563743440423</v>
      </c>
      <c r="R41" s="222">
        <f t="shared" ca="1" si="8"/>
        <v>3857.019321731409</v>
      </c>
      <c r="S41" s="222"/>
      <c r="T41" s="225">
        <f t="shared" ca="1" si="6"/>
        <v>3857.019321731409</v>
      </c>
      <c r="U41" s="676">
        <v>0</v>
      </c>
      <c r="V41" s="224">
        <f t="shared" ca="1" si="16"/>
        <v>5796.5756960754516</v>
      </c>
      <c r="W41" s="183" t="str">
        <f t="shared" si="17"/>
        <v>S.024</v>
      </c>
    </row>
    <row r="42" spans="1:23" ht="13">
      <c r="A42" s="214" t="s">
        <v>259</v>
      </c>
      <c r="B42" s="192" t="s">
        <v>191</v>
      </c>
      <c r="C42" s="226" t="str">
        <f t="shared" ca="1" si="15"/>
        <v>Replace switch at Diana*</v>
      </c>
      <c r="D42" s="216">
        <f t="shared" ca="1" si="15"/>
        <v>2010</v>
      </c>
      <c r="E42" s="217">
        <v>0</v>
      </c>
      <c r="F42" s="218">
        <f t="shared" ca="1" si="15"/>
        <v>0</v>
      </c>
      <c r="G42" s="218">
        <f t="shared" ca="1" si="13"/>
        <v>0</v>
      </c>
      <c r="H42" s="219"/>
      <c r="I42" s="220">
        <f t="shared" ca="1" si="7"/>
        <v>673.69668004695268</v>
      </c>
      <c r="J42" s="221">
        <v>8921.6598883765382</v>
      </c>
      <c r="K42" s="221">
        <f t="shared" si="2"/>
        <v>9507.6022428403303</v>
      </c>
      <c r="L42" s="217">
        <f t="shared" si="3"/>
        <v>-585.94235446379207</v>
      </c>
      <c r="M42" s="217"/>
      <c r="N42" s="218">
        <v>0</v>
      </c>
      <c r="O42" s="218">
        <v>0</v>
      </c>
      <c r="P42" s="218">
        <f t="shared" si="14"/>
        <v>0</v>
      </c>
      <c r="Q42" s="217">
        <f t="shared" ca="1" si="5"/>
        <v>-29.362932614908807</v>
      </c>
      <c r="R42" s="222">
        <f t="shared" ca="1" si="8"/>
        <v>58.3913929682518</v>
      </c>
      <c r="S42" s="228" t="s">
        <v>266</v>
      </c>
      <c r="T42" s="225">
        <f t="shared" ca="1" si="6"/>
        <v>58.3913929682518</v>
      </c>
      <c r="U42" s="676">
        <v>0</v>
      </c>
      <c r="V42" s="224">
        <f t="shared" ca="1" si="16"/>
        <v>87.754325583160607</v>
      </c>
      <c r="W42" s="183" t="str">
        <f t="shared" si="17"/>
        <v>S.025</v>
      </c>
    </row>
    <row r="43" spans="1:23" ht="13">
      <c r="A43" s="214" t="s">
        <v>274</v>
      </c>
      <c r="B43" s="192" t="s">
        <v>191</v>
      </c>
      <c r="C43" s="226" t="str">
        <f t="shared" ca="1" si="15"/>
        <v>Whitney repl CB and Switches</v>
      </c>
      <c r="D43" s="216">
        <f t="shared" ca="1" si="15"/>
        <v>2011</v>
      </c>
      <c r="E43" s="217">
        <v>0</v>
      </c>
      <c r="F43" s="218">
        <f t="shared" ca="1" si="15"/>
        <v>0</v>
      </c>
      <c r="G43" s="218">
        <f ca="1">+E43+F43</f>
        <v>0</v>
      </c>
      <c r="H43" s="219"/>
      <c r="I43" s="220">
        <f t="shared" ca="1" si="7"/>
        <v>1575.319840611668</v>
      </c>
      <c r="J43" s="221">
        <v>25336.876316753442</v>
      </c>
      <c r="K43" s="221">
        <f t="shared" si="2"/>
        <v>27000.910717250852</v>
      </c>
      <c r="L43" s="217">
        <f>+J43-K43</f>
        <v>-1664.0344004974104</v>
      </c>
      <c r="M43" s="217"/>
      <c r="N43" s="218">
        <v>0</v>
      </c>
      <c r="O43" s="218">
        <v>0</v>
      </c>
      <c r="P43" s="218">
        <f>+N43-O43</f>
        <v>0</v>
      </c>
      <c r="Q43" s="217">
        <f t="shared" ca="1" si="5"/>
        <v>29.684230681230481</v>
      </c>
      <c r="R43" s="222">
        <f ca="1">I43+L43+P43+Q43</f>
        <v>-59.030329204511865</v>
      </c>
      <c r="S43" s="228" t="s">
        <v>266</v>
      </c>
      <c r="T43" s="225">
        <f ca="1">+G43+R43</f>
        <v>-59.030329204511865</v>
      </c>
      <c r="U43" s="676">
        <v>0</v>
      </c>
      <c r="V43" s="224">
        <f t="shared" ca="1" si="16"/>
        <v>-88.714559885742347</v>
      </c>
      <c r="W43" s="183" t="str">
        <f t="shared" si="17"/>
        <v>S.026</v>
      </c>
    </row>
    <row r="44" spans="1:23" ht="13">
      <c r="A44" s="214" t="s">
        <v>290</v>
      </c>
      <c r="B44" s="192" t="s">
        <v>191</v>
      </c>
      <c r="C44" s="226" t="str">
        <f t="shared" ca="1" si="15"/>
        <v>Linwood - Powell Street 138 kV</v>
      </c>
      <c r="D44" s="216">
        <f t="shared" ca="1" si="15"/>
        <v>2012</v>
      </c>
      <c r="E44" s="217">
        <v>0</v>
      </c>
      <c r="F44" s="218">
        <f t="shared" ca="1" si="15"/>
        <v>0</v>
      </c>
      <c r="G44" s="218">
        <f t="shared" ref="G44:G50" ca="1" si="18">+E44+F44</f>
        <v>0</v>
      </c>
      <c r="H44" s="219"/>
      <c r="I44" s="220">
        <f t="shared" ca="1" si="7"/>
        <v>3396.8702781251923</v>
      </c>
      <c r="J44" s="221">
        <v>44054.714106006155</v>
      </c>
      <c r="K44" s="221">
        <f t="shared" si="2"/>
        <v>46948.06839561915</v>
      </c>
      <c r="L44" s="217">
        <f t="shared" ref="L44:L50" si="19">+J44-K44</f>
        <v>-2893.3542896129948</v>
      </c>
      <c r="M44" s="217"/>
      <c r="N44" s="218">
        <v>0</v>
      </c>
      <c r="O44" s="218">
        <v>0</v>
      </c>
      <c r="P44" s="218">
        <f t="shared" ref="P44:P50" si="20">+N44-O44</f>
        <v>0</v>
      </c>
      <c r="Q44" s="217">
        <f t="shared" ca="1" si="5"/>
        <v>-168.47837349284956</v>
      </c>
      <c r="R44" s="222">
        <f t="shared" ref="R44:R50" ca="1" si="21">I44+L44+P44+Q44</f>
        <v>335.03761501934798</v>
      </c>
      <c r="S44" s="228" t="s">
        <v>266</v>
      </c>
      <c r="T44" s="225">
        <f t="shared" ref="T44:T50" ca="1" si="22">+G44+R44</f>
        <v>335.03761501934798</v>
      </c>
      <c r="U44" s="676">
        <v>0</v>
      </c>
      <c r="V44" s="224">
        <f t="shared" ref="V44:V50" ca="1" si="23">+I44+L44+P44</f>
        <v>503.51598851219751</v>
      </c>
      <c r="W44" s="183" t="str">
        <f t="shared" ref="W44:W50" si="24">A44</f>
        <v>S.027</v>
      </c>
    </row>
    <row r="45" spans="1:23" ht="13">
      <c r="A45" s="214" t="s">
        <v>291</v>
      </c>
      <c r="B45" s="192" t="s">
        <v>191</v>
      </c>
      <c r="C45" s="226" t="str">
        <f t="shared" ca="1" si="15"/>
        <v xml:space="preserve">Bloomburg-Texarkana Plant </v>
      </c>
      <c r="D45" s="216">
        <f t="shared" ca="1" si="15"/>
        <v>2012</v>
      </c>
      <c r="E45" s="217">
        <v>0</v>
      </c>
      <c r="F45" s="218">
        <f t="shared" ca="1" si="15"/>
        <v>0</v>
      </c>
      <c r="G45" s="218">
        <f t="shared" ca="1" si="18"/>
        <v>0</v>
      </c>
      <c r="H45" s="219"/>
      <c r="I45" s="220">
        <f t="shared" ca="1" si="7"/>
        <v>42617.124382860959</v>
      </c>
      <c r="J45" s="221">
        <v>551087.16430184396</v>
      </c>
      <c r="K45" s="221">
        <f t="shared" si="2"/>
        <v>587280.57613392803</v>
      </c>
      <c r="L45" s="217">
        <f t="shared" si="19"/>
        <v>-36193.411832084064</v>
      </c>
      <c r="M45" s="217"/>
      <c r="N45" s="218">
        <v>0</v>
      </c>
      <c r="O45" s="218">
        <v>0</v>
      </c>
      <c r="P45" s="218">
        <f t="shared" si="20"/>
        <v>0</v>
      </c>
      <c r="Q45" s="217">
        <f t="shared" ca="1" si="5"/>
        <v>-2149.3987619705499</v>
      </c>
      <c r="R45" s="222">
        <f t="shared" ca="1" si="21"/>
        <v>4274.3137888063447</v>
      </c>
      <c r="S45" s="228" t="s">
        <v>266</v>
      </c>
      <c r="T45" s="225">
        <f t="shared" ca="1" si="22"/>
        <v>4274.3137888063447</v>
      </c>
      <c r="U45" s="676">
        <v>0</v>
      </c>
      <c r="V45" s="224">
        <f t="shared" ca="1" si="23"/>
        <v>6423.7125507768942</v>
      </c>
      <c r="W45" s="183" t="str">
        <f t="shared" si="24"/>
        <v>S.028</v>
      </c>
    </row>
    <row r="46" spans="1:23" ht="37.5">
      <c r="A46" s="214" t="s">
        <v>292</v>
      </c>
      <c r="B46" s="192" t="s">
        <v>191</v>
      </c>
      <c r="C46" s="226" t="str">
        <f t="shared" ca="1" si="15"/>
        <v xml:space="preserve">Knox Lee - Pirkey 138 kV / Pirkey - Whitney 138 kV - Replace Breaker,  Wavetraps, and reset relays and CT's </v>
      </c>
      <c r="D46" s="216">
        <f t="shared" ca="1" si="15"/>
        <v>2012</v>
      </c>
      <c r="E46" s="217">
        <v>0</v>
      </c>
      <c r="F46" s="218">
        <f t="shared" ca="1" si="15"/>
        <v>0</v>
      </c>
      <c r="G46" s="218">
        <f t="shared" ca="1" si="18"/>
        <v>0</v>
      </c>
      <c r="H46" s="219"/>
      <c r="I46" s="220">
        <f t="shared" ca="1" si="7"/>
        <v>15243.391282349679</v>
      </c>
      <c r="J46" s="221">
        <v>199443.54255979761</v>
      </c>
      <c r="K46" s="221">
        <f t="shared" si="2"/>
        <v>212542.27310682731</v>
      </c>
      <c r="L46" s="217">
        <f t="shared" si="19"/>
        <v>-13098.7305470297</v>
      </c>
      <c r="M46" s="217"/>
      <c r="N46" s="218">
        <v>0</v>
      </c>
      <c r="O46" s="218">
        <v>0</v>
      </c>
      <c r="P46" s="218">
        <f t="shared" si="20"/>
        <v>0</v>
      </c>
      <c r="Q46" s="217">
        <f t="shared" ca="1" si="5"/>
        <v>-717.61167594370409</v>
      </c>
      <c r="R46" s="222">
        <f t="shared" ca="1" si="21"/>
        <v>1427.0490593762756</v>
      </c>
      <c r="S46" s="228" t="s">
        <v>266</v>
      </c>
      <c r="T46" s="225">
        <f t="shared" ca="1" si="22"/>
        <v>1427.0490593762756</v>
      </c>
      <c r="U46" s="676">
        <v>0</v>
      </c>
      <c r="V46" s="224">
        <f t="shared" ca="1" si="23"/>
        <v>2144.6607353199797</v>
      </c>
      <c r="W46" s="183" t="str">
        <f t="shared" si="24"/>
        <v>S.029</v>
      </c>
    </row>
    <row r="47" spans="1:23" ht="13">
      <c r="A47" s="214" t="s">
        <v>293</v>
      </c>
      <c r="B47" s="192" t="s">
        <v>191</v>
      </c>
      <c r="C47" s="226" t="str">
        <f t="shared" ca="1" si="15"/>
        <v>NW Texarkana - Turk 345</v>
      </c>
      <c r="D47" s="216">
        <f t="shared" ca="1" si="15"/>
        <v>2012</v>
      </c>
      <c r="E47" s="217">
        <v>0</v>
      </c>
      <c r="F47" s="218">
        <f t="shared" ca="1" si="15"/>
        <v>0</v>
      </c>
      <c r="G47" s="218">
        <f t="shared" ca="1" si="18"/>
        <v>0</v>
      </c>
      <c r="H47" s="219"/>
      <c r="I47" s="220">
        <f t="shared" ca="1" si="7"/>
        <v>380195.25132228248</v>
      </c>
      <c r="J47" s="221">
        <v>5007863.6652807714</v>
      </c>
      <c r="K47" s="221">
        <f t="shared" si="2"/>
        <v>5336762.0388548682</v>
      </c>
      <c r="L47" s="217">
        <f t="shared" si="19"/>
        <v>-328898.37357409671</v>
      </c>
      <c r="M47" s="217"/>
      <c r="N47" s="218">
        <v>0</v>
      </c>
      <c r="O47" s="218">
        <v>0</v>
      </c>
      <c r="P47" s="218">
        <f t="shared" si="20"/>
        <v>0</v>
      </c>
      <c r="Q47" s="217">
        <f t="shared" ca="1" si="5"/>
        <v>-17164.131279748875</v>
      </c>
      <c r="R47" s="222">
        <f t="shared" ca="1" si="21"/>
        <v>34132.74646843689</v>
      </c>
      <c r="S47" s="228" t="s">
        <v>266</v>
      </c>
      <c r="T47" s="225">
        <f t="shared" ca="1" si="22"/>
        <v>34132.74646843689</v>
      </c>
      <c r="U47" s="676">
        <v>0</v>
      </c>
      <c r="V47" s="224">
        <f t="shared" ca="1" si="23"/>
        <v>51296.877748185769</v>
      </c>
      <c r="W47" s="183" t="str">
        <f t="shared" si="24"/>
        <v>S.030</v>
      </c>
    </row>
    <row r="48" spans="1:23" ht="25">
      <c r="A48" s="214" t="s">
        <v>294</v>
      </c>
      <c r="B48" s="192" t="s">
        <v>191</v>
      </c>
      <c r="C48" s="226" t="str">
        <f t="shared" ca="1" si="15"/>
        <v>Lone Star South - Pittsburg 138 kV - Replace Wavetraps, reset CT's and Relays</v>
      </c>
      <c r="D48" s="216">
        <f t="shared" ca="1" si="15"/>
        <v>2012</v>
      </c>
      <c r="E48" s="217">
        <v>0</v>
      </c>
      <c r="F48" s="218">
        <f t="shared" ca="1" si="15"/>
        <v>0</v>
      </c>
      <c r="G48" s="218">
        <f t="shared" ca="1" si="18"/>
        <v>0</v>
      </c>
      <c r="H48" s="219"/>
      <c r="I48" s="220">
        <f t="shared" ca="1" si="7"/>
        <v>1905.7158694168975</v>
      </c>
      <c r="J48" s="221">
        <v>24139.818187699871</v>
      </c>
      <c r="K48" s="221">
        <f t="shared" si="2"/>
        <v>25725.234139686199</v>
      </c>
      <c r="L48" s="217">
        <f t="shared" si="19"/>
        <v>-1585.4159519863279</v>
      </c>
      <c r="M48" s="217"/>
      <c r="N48" s="218">
        <v>0</v>
      </c>
      <c r="O48" s="218">
        <v>0</v>
      </c>
      <c r="P48" s="218">
        <f t="shared" si="20"/>
        <v>0</v>
      </c>
      <c r="Q48" s="217">
        <f t="shared" ca="1" si="5"/>
        <v>-107.17357611234847</v>
      </c>
      <c r="R48" s="222">
        <f t="shared" ca="1" si="21"/>
        <v>213.12634131822114</v>
      </c>
      <c r="S48" s="228" t="s">
        <v>266</v>
      </c>
      <c r="T48" s="225">
        <f t="shared" ca="1" si="22"/>
        <v>213.12634131822114</v>
      </c>
      <c r="U48" s="676">
        <v>0</v>
      </c>
      <c r="V48" s="224">
        <f t="shared" ca="1" si="23"/>
        <v>320.29991743056962</v>
      </c>
      <c r="W48" s="183" t="str">
        <f t="shared" si="24"/>
        <v>S.031</v>
      </c>
    </row>
    <row r="49" spans="1:23" ht="13">
      <c r="A49" s="214" t="s">
        <v>295</v>
      </c>
      <c r="B49" s="192" t="s">
        <v>191</v>
      </c>
      <c r="C49" s="226" t="str">
        <f t="shared" ca="1" si="15"/>
        <v>Howell-Kilgore 69 kV rebuild</v>
      </c>
      <c r="D49" s="216">
        <f t="shared" ca="1" si="15"/>
        <v>2012</v>
      </c>
      <c r="E49" s="217">
        <v>0</v>
      </c>
      <c r="F49" s="218">
        <f t="shared" ca="1" si="15"/>
        <v>0</v>
      </c>
      <c r="G49" s="218">
        <f t="shared" ca="1" si="18"/>
        <v>0</v>
      </c>
      <c r="H49" s="219"/>
      <c r="I49" s="220">
        <f t="shared" ca="1" si="7"/>
        <v>32976.210295118508</v>
      </c>
      <c r="J49" s="221">
        <v>436660.62931238656</v>
      </c>
      <c r="K49" s="221">
        <f t="shared" si="2"/>
        <v>465338.92017329263</v>
      </c>
      <c r="L49" s="217">
        <f t="shared" si="19"/>
        <v>-28678.290860906069</v>
      </c>
      <c r="M49" s="217"/>
      <c r="N49" s="218">
        <v>0</v>
      </c>
      <c r="O49" s="218">
        <v>0</v>
      </c>
      <c r="P49" s="218">
        <f t="shared" si="20"/>
        <v>0</v>
      </c>
      <c r="Q49" s="217">
        <f t="shared" ca="1" si="5"/>
        <v>-1438.100263348199</v>
      </c>
      <c r="R49" s="222">
        <f t="shared" ca="1" si="21"/>
        <v>2859.8191708642403</v>
      </c>
      <c r="S49" s="228" t="s">
        <v>266</v>
      </c>
      <c r="T49" s="225">
        <f t="shared" ca="1" si="22"/>
        <v>2859.8191708642403</v>
      </c>
      <c r="U49" s="676">
        <v>0</v>
      </c>
      <c r="V49" s="224">
        <f t="shared" ca="1" si="23"/>
        <v>4297.9194342124392</v>
      </c>
      <c r="W49" s="183" t="str">
        <f t="shared" si="24"/>
        <v>S.032</v>
      </c>
    </row>
    <row r="50" spans="1:23" ht="13">
      <c r="A50" s="214" t="s">
        <v>296</v>
      </c>
      <c r="B50" s="192" t="s">
        <v>191</v>
      </c>
      <c r="C50" s="226" t="str">
        <f t="shared" ca="1" si="15"/>
        <v xml:space="preserve"> Flint Creek-Shipe Road 345 kV Line</v>
      </c>
      <c r="D50" s="216">
        <f t="shared" ca="1" si="15"/>
        <v>2012</v>
      </c>
      <c r="E50" s="217">
        <v>0</v>
      </c>
      <c r="F50" s="218">
        <f t="shared" ca="1" si="15"/>
        <v>0</v>
      </c>
      <c r="G50" s="218">
        <f t="shared" ca="1" si="18"/>
        <v>0</v>
      </c>
      <c r="H50" s="219"/>
      <c r="I50" s="220">
        <f t="shared" ca="1" si="7"/>
        <v>491705.02657655999</v>
      </c>
      <c r="J50" s="221">
        <v>6426145.2303701257</v>
      </c>
      <c r="K50" s="221">
        <f t="shared" ref="K50:K81" si="25">J50/J$96*K$96</f>
        <v>6848191.2076343987</v>
      </c>
      <c r="L50" s="217">
        <f t="shared" si="19"/>
        <v>-422045.97726427298</v>
      </c>
      <c r="M50" s="217"/>
      <c r="N50" s="218">
        <v>0</v>
      </c>
      <c r="O50" s="218">
        <v>0</v>
      </c>
      <c r="P50" s="218">
        <f t="shared" si="20"/>
        <v>0</v>
      </c>
      <c r="Q50" s="217">
        <f t="shared" ref="Q50:Q81" ca="1" si="26">+V50/$V$96 * $Q$96</f>
        <v>-23308.184039736832</v>
      </c>
      <c r="R50" s="222">
        <f t="shared" ca="1" si="21"/>
        <v>46350.865272550174</v>
      </c>
      <c r="S50" s="228" t="s">
        <v>266</v>
      </c>
      <c r="T50" s="225">
        <f t="shared" ca="1" si="22"/>
        <v>46350.865272550174</v>
      </c>
      <c r="U50" s="676">
        <v>0</v>
      </c>
      <c r="V50" s="224">
        <f t="shared" ca="1" si="23"/>
        <v>69659.04931228701</v>
      </c>
      <c r="W50" s="183" t="str">
        <f t="shared" si="24"/>
        <v>S.033</v>
      </c>
    </row>
    <row r="51" spans="1:23" ht="13">
      <c r="A51" s="214" t="s">
        <v>306</v>
      </c>
      <c r="B51" s="192" t="s">
        <v>191</v>
      </c>
      <c r="C51" s="226" t="str">
        <f t="shared" ca="1" si="15"/>
        <v>Bann - LS Ordnance - Hooks 69 kV - Rebuild 7.1 mi</v>
      </c>
      <c r="D51" s="216">
        <f t="shared" ca="1" si="15"/>
        <v>2013</v>
      </c>
      <c r="E51" s="217">
        <v>0</v>
      </c>
      <c r="F51" s="218">
        <f t="shared" ca="1" si="15"/>
        <v>0</v>
      </c>
      <c r="G51" s="218">
        <f t="shared" ref="G51:G60" ca="1" si="27">+E51+F51</f>
        <v>0</v>
      </c>
      <c r="H51" s="219"/>
      <c r="I51" s="220">
        <f t="shared" ca="1" si="7"/>
        <v>70258.61887103843</v>
      </c>
      <c r="J51" s="221">
        <v>923225.17572562839</v>
      </c>
      <c r="K51" s="221">
        <f t="shared" si="25"/>
        <v>983859.26623491815</v>
      </c>
      <c r="L51" s="217">
        <f t="shared" ref="L51:L60" si="28">+J51-K51</f>
        <v>-60634.090509289759</v>
      </c>
      <c r="M51" s="217"/>
      <c r="N51" s="218">
        <v>0</v>
      </c>
      <c r="O51" s="218">
        <v>0</v>
      </c>
      <c r="P51" s="218">
        <f t="shared" ref="P51:P60" si="29">+N51-O51</f>
        <v>0</v>
      </c>
      <c r="Q51" s="217">
        <f t="shared" ca="1" si="26"/>
        <v>-3220.4039613807322</v>
      </c>
      <c r="R51" s="222">
        <f t="shared" ref="R51:R60" ca="1" si="30">I51+L51+P51+Q51</f>
        <v>6404.1244003679385</v>
      </c>
      <c r="S51" s="228" t="s">
        <v>266</v>
      </c>
      <c r="T51" s="225">
        <f t="shared" ref="T51:T60" ca="1" si="31">+G51+R51</f>
        <v>6404.1244003679385</v>
      </c>
      <c r="U51" s="676">
        <v>0</v>
      </c>
      <c r="V51" s="224">
        <f t="shared" ref="V51:V60" ca="1" si="32">+I51+L51+P51</f>
        <v>9624.5283617486712</v>
      </c>
      <c r="W51" s="183" t="str">
        <f t="shared" ref="W51:W60" si="33">A51</f>
        <v>S.034</v>
      </c>
    </row>
    <row r="52" spans="1:23" ht="13">
      <c r="A52" s="214" t="s">
        <v>307</v>
      </c>
      <c r="B52" s="192" t="s">
        <v>191</v>
      </c>
      <c r="C52" s="226" t="str">
        <f t="shared" ca="1" si="15"/>
        <v>Diana - Replace North Autotransformer #3</v>
      </c>
      <c r="D52" s="216">
        <f t="shared" ca="1" si="15"/>
        <v>2013</v>
      </c>
      <c r="E52" s="217">
        <v>0</v>
      </c>
      <c r="F52" s="218">
        <f t="shared" ca="1" si="15"/>
        <v>0</v>
      </c>
      <c r="G52" s="218">
        <f t="shared" ca="1" si="27"/>
        <v>0</v>
      </c>
      <c r="H52" s="219"/>
      <c r="I52" s="220">
        <f t="shared" ca="1" si="7"/>
        <v>35052.356571239361</v>
      </c>
      <c r="J52" s="221">
        <v>466452.38173266267</v>
      </c>
      <c r="K52" s="221">
        <f t="shared" si="25"/>
        <v>497087.28714457643</v>
      </c>
      <c r="L52" s="217">
        <f t="shared" si="28"/>
        <v>-30634.905411913758</v>
      </c>
      <c r="M52" s="217"/>
      <c r="N52" s="218">
        <v>0</v>
      </c>
      <c r="O52" s="218">
        <v>0</v>
      </c>
      <c r="P52" s="218">
        <f t="shared" si="29"/>
        <v>0</v>
      </c>
      <c r="Q52" s="217">
        <f t="shared" ca="1" si="26"/>
        <v>-1478.0960352547993</v>
      </c>
      <c r="R52" s="222">
        <f t="shared" ca="1" si="30"/>
        <v>2939.3551240708039</v>
      </c>
      <c r="S52" s="228" t="s">
        <v>266</v>
      </c>
      <c r="T52" s="225">
        <f t="shared" ca="1" si="31"/>
        <v>2939.3551240708039</v>
      </c>
      <c r="U52" s="676">
        <v>0</v>
      </c>
      <c r="V52" s="224">
        <f t="shared" ca="1" si="32"/>
        <v>4417.4511593256029</v>
      </c>
      <c r="W52" s="183" t="str">
        <f t="shared" si="33"/>
        <v>S.035</v>
      </c>
    </row>
    <row r="53" spans="1:23" ht="13">
      <c r="A53" s="214" t="s">
        <v>308</v>
      </c>
      <c r="B53" s="192" t="s">
        <v>191</v>
      </c>
      <c r="C53" s="226" t="str">
        <f t="shared" ca="1" si="15"/>
        <v>Osburn 161 kV Line Work</v>
      </c>
      <c r="D53" s="216">
        <f t="shared" ca="1" si="15"/>
        <v>2013</v>
      </c>
      <c r="E53" s="217">
        <v>0</v>
      </c>
      <c r="F53" s="218">
        <f t="shared" ca="1" si="15"/>
        <v>0</v>
      </c>
      <c r="G53" s="218">
        <f t="shared" ca="1" si="27"/>
        <v>0</v>
      </c>
      <c r="H53" s="219"/>
      <c r="I53" s="220">
        <f t="shared" ca="1" si="7"/>
        <v>42776.992976776441</v>
      </c>
      <c r="J53" s="221">
        <v>690587.45785046753</v>
      </c>
      <c r="K53" s="221">
        <f t="shared" si="25"/>
        <v>735942.7444315278</v>
      </c>
      <c r="L53" s="217">
        <f t="shared" si="28"/>
        <v>-45355.286581060267</v>
      </c>
      <c r="M53" s="217"/>
      <c r="N53" s="218">
        <v>0</v>
      </c>
      <c r="O53" s="218">
        <v>0</v>
      </c>
      <c r="P53" s="218">
        <f t="shared" si="29"/>
        <v>0</v>
      </c>
      <c r="Q53" s="217">
        <f t="shared" ca="1" si="26"/>
        <v>862.70689063974555</v>
      </c>
      <c r="R53" s="222">
        <f t="shared" ca="1" si="30"/>
        <v>-1715.5867136440809</v>
      </c>
      <c r="S53" s="228" t="s">
        <v>266</v>
      </c>
      <c r="T53" s="225">
        <f t="shared" ca="1" si="31"/>
        <v>-1715.5867136440809</v>
      </c>
      <c r="U53" s="676">
        <v>0</v>
      </c>
      <c r="V53" s="224">
        <f t="shared" ca="1" si="32"/>
        <v>-2578.2936042838264</v>
      </c>
      <c r="W53" s="183" t="str">
        <f t="shared" si="33"/>
        <v>S.036</v>
      </c>
    </row>
    <row r="54" spans="1:23" ht="25">
      <c r="A54" s="214" t="s">
        <v>309</v>
      </c>
      <c r="B54" s="192" t="s">
        <v>191</v>
      </c>
      <c r="C54" s="226" t="str">
        <f t="shared" ca="1" si="15"/>
        <v>SW Shreveport to Spring Ridge REC 138 kV Line Rebuild</v>
      </c>
      <c r="D54" s="216">
        <f t="shared" ca="1" si="15"/>
        <v>2013</v>
      </c>
      <c r="E54" s="217">
        <v>0</v>
      </c>
      <c r="F54" s="218">
        <f t="shared" ca="1" si="15"/>
        <v>0</v>
      </c>
      <c r="G54" s="218">
        <f t="shared" ca="1" si="27"/>
        <v>0</v>
      </c>
      <c r="H54" s="219"/>
      <c r="I54" s="220">
        <f t="shared" ca="1" si="7"/>
        <v>40963.933831900824</v>
      </c>
      <c r="J54" s="221">
        <v>542015.21942122886</v>
      </c>
      <c r="K54" s="221">
        <f t="shared" si="25"/>
        <v>577612.81872409536</v>
      </c>
      <c r="L54" s="217">
        <f t="shared" si="28"/>
        <v>-35597.599302866496</v>
      </c>
      <c r="M54" s="217"/>
      <c r="N54" s="218">
        <v>0</v>
      </c>
      <c r="O54" s="218">
        <v>0</v>
      </c>
      <c r="P54" s="218">
        <f t="shared" si="29"/>
        <v>0</v>
      </c>
      <c r="Q54" s="217">
        <f t="shared" ca="1" si="26"/>
        <v>-1795.5960360697036</v>
      </c>
      <c r="R54" s="222">
        <f t="shared" ca="1" si="30"/>
        <v>3570.7384929646241</v>
      </c>
      <c r="S54" s="228" t="s">
        <v>266</v>
      </c>
      <c r="T54" s="225">
        <f t="shared" ca="1" si="31"/>
        <v>3570.7384929646241</v>
      </c>
      <c r="U54" s="676">
        <v>0</v>
      </c>
      <c r="V54" s="224">
        <f t="shared" ca="1" si="32"/>
        <v>5366.3345290343277</v>
      </c>
      <c r="W54" s="183" t="str">
        <f t="shared" si="33"/>
        <v>S.037</v>
      </c>
    </row>
    <row r="55" spans="1:23" ht="25">
      <c r="A55" s="214" t="s">
        <v>310</v>
      </c>
      <c r="B55" s="192" t="s">
        <v>191</v>
      </c>
      <c r="C55" s="226" t="str">
        <f t="shared" ca="1" si="15"/>
        <v>Eastex Switching Station - Whitney 138 kV Station - Rebuild 2.5 miles of 138 Kv</v>
      </c>
      <c r="D55" s="216">
        <f t="shared" ca="1" si="15"/>
        <v>2013</v>
      </c>
      <c r="E55" s="217">
        <v>0</v>
      </c>
      <c r="F55" s="218">
        <f t="shared" ca="1" si="15"/>
        <v>0</v>
      </c>
      <c r="G55" s="218">
        <f t="shared" ca="1" si="27"/>
        <v>0</v>
      </c>
      <c r="H55" s="219"/>
      <c r="I55" s="220">
        <f t="shared" ca="1" si="7"/>
        <v>22328.729128257488</v>
      </c>
      <c r="J55" s="221">
        <v>283105.5255808658</v>
      </c>
      <c r="K55" s="221">
        <f t="shared" si="25"/>
        <v>301698.87259207398</v>
      </c>
      <c r="L55" s="217">
        <f t="shared" si="28"/>
        <v>-18593.347011208185</v>
      </c>
      <c r="M55" s="217"/>
      <c r="N55" s="218">
        <v>0</v>
      </c>
      <c r="O55" s="218">
        <v>0</v>
      </c>
      <c r="P55" s="218">
        <f t="shared" si="29"/>
        <v>0</v>
      </c>
      <c r="Q55" s="217">
        <f t="shared" ca="1" si="26"/>
        <v>-1249.8731277914487</v>
      </c>
      <c r="R55" s="222">
        <f t="shared" ca="1" si="30"/>
        <v>2485.5089892578544</v>
      </c>
      <c r="S55" s="228" t="s">
        <v>266</v>
      </c>
      <c r="T55" s="225">
        <f t="shared" ca="1" si="31"/>
        <v>2485.5089892578544</v>
      </c>
      <c r="U55" s="676">
        <v>0</v>
      </c>
      <c r="V55" s="224">
        <f t="shared" ca="1" si="32"/>
        <v>3735.3821170493029</v>
      </c>
      <c r="W55" s="183" t="str">
        <f t="shared" si="33"/>
        <v>S.038</v>
      </c>
    </row>
    <row r="56" spans="1:23" ht="25">
      <c r="A56" s="230" t="s">
        <v>320</v>
      </c>
      <c r="B56" s="192" t="s">
        <v>191</v>
      </c>
      <c r="C56" s="226" t="str">
        <f t="shared" ca="1" si="15"/>
        <v>Ashdown West - Craig Junction 138KV Rebuild (tie w/PSO)</v>
      </c>
      <c r="D56" s="216">
        <f t="shared" ca="1" si="15"/>
        <v>2013</v>
      </c>
      <c r="E56" s="217">
        <v>0</v>
      </c>
      <c r="F56" s="218">
        <f t="shared" ca="1" si="15"/>
        <v>0</v>
      </c>
      <c r="G56" s="218">
        <f t="shared" ca="1" si="27"/>
        <v>0</v>
      </c>
      <c r="H56" s="219"/>
      <c r="I56" s="220">
        <f t="shared" ca="1" si="7"/>
        <v>35141.018657087989</v>
      </c>
      <c r="J56" s="221">
        <v>459483.23518961505</v>
      </c>
      <c r="K56" s="221">
        <f t="shared" si="25"/>
        <v>489660.43226192298</v>
      </c>
      <c r="L56" s="217">
        <f t="shared" si="28"/>
        <v>-30177.197072307928</v>
      </c>
      <c r="M56" s="217"/>
      <c r="N56" s="218">
        <v>0</v>
      </c>
      <c r="O56" s="218">
        <v>0</v>
      </c>
      <c r="P56" s="218">
        <f t="shared" si="29"/>
        <v>0</v>
      </c>
      <c r="Q56" s="217">
        <f t="shared" ca="1" si="26"/>
        <v>-1660.9136670784869</v>
      </c>
      <c r="R56" s="222">
        <f t="shared" ca="1" si="30"/>
        <v>3302.9079177015733</v>
      </c>
      <c r="S56" s="228" t="s">
        <v>266</v>
      </c>
      <c r="T56" s="225">
        <f t="shared" ca="1" si="31"/>
        <v>3302.9079177015733</v>
      </c>
      <c r="U56" s="676">
        <v>0</v>
      </c>
      <c r="V56" s="224">
        <f t="shared" ca="1" si="32"/>
        <v>4963.8215847800602</v>
      </c>
      <c r="W56" s="183" t="str">
        <f t="shared" si="33"/>
        <v>S.039</v>
      </c>
    </row>
    <row r="57" spans="1:23" ht="13">
      <c r="A57" s="230" t="s">
        <v>321</v>
      </c>
      <c r="B57" s="192" t="s">
        <v>191</v>
      </c>
      <c r="C57" s="226" t="str">
        <f t="shared" ca="1" si="15"/>
        <v xml:space="preserve">Rock Hill to Carthage 69 kV Rebuild 11.4 Miles </v>
      </c>
      <c r="D57" s="216">
        <f t="shared" ca="1" si="15"/>
        <v>2014</v>
      </c>
      <c r="E57" s="217">
        <v>0</v>
      </c>
      <c r="F57" s="218">
        <f t="shared" ca="1" si="15"/>
        <v>0</v>
      </c>
      <c r="G57" s="218">
        <f t="shared" ca="1" si="27"/>
        <v>0</v>
      </c>
      <c r="H57" s="219"/>
      <c r="I57" s="220">
        <f t="shared" ca="1" si="7"/>
        <v>81535.25707016536</v>
      </c>
      <c r="J57" s="221">
        <v>1057065.9534677749</v>
      </c>
      <c r="K57" s="221">
        <f t="shared" si="25"/>
        <v>1126490.2221966661</v>
      </c>
      <c r="L57" s="217">
        <f t="shared" si="28"/>
        <v>-69424.268728891155</v>
      </c>
      <c r="M57" s="217"/>
      <c r="N57" s="218">
        <v>0</v>
      </c>
      <c r="O57" s="218">
        <v>0</v>
      </c>
      <c r="P57" s="218">
        <f t="shared" si="29"/>
        <v>0</v>
      </c>
      <c r="Q57" s="217">
        <f t="shared" ca="1" si="26"/>
        <v>-4052.3829703161714</v>
      </c>
      <c r="R57" s="222">
        <f t="shared" ca="1" si="30"/>
        <v>8058.6053709580337</v>
      </c>
      <c r="S57" s="228" t="s">
        <v>266</v>
      </c>
      <c r="T57" s="225">
        <f t="shared" ca="1" si="31"/>
        <v>8058.6053709580337</v>
      </c>
      <c r="U57" s="676">
        <v>0</v>
      </c>
      <c r="V57" s="224">
        <f t="shared" ca="1" si="32"/>
        <v>12110.988341274206</v>
      </c>
      <c r="W57" s="183" t="str">
        <f t="shared" si="33"/>
        <v>S.040</v>
      </c>
    </row>
    <row r="58" spans="1:23" ht="13">
      <c r="A58" s="230" t="s">
        <v>322</v>
      </c>
      <c r="B58" s="192" t="s">
        <v>191</v>
      </c>
      <c r="C58" s="226" t="str">
        <f t="shared" ref="C58:F77" ca="1" si="34">INDIRECT("'"&amp; $A58 &amp; "'!" &amp;C$103)</f>
        <v>Broadmoor to Fern Street 69 kV Rebuild 1 mile</v>
      </c>
      <c r="D58" s="216">
        <f t="shared" ca="1" si="34"/>
        <v>2014</v>
      </c>
      <c r="E58" s="217">
        <v>0</v>
      </c>
      <c r="F58" s="218">
        <f t="shared" ca="1" si="34"/>
        <v>0</v>
      </c>
      <c r="G58" s="218">
        <f t="shared" ca="1" si="27"/>
        <v>0</v>
      </c>
      <c r="H58" s="219"/>
      <c r="I58" s="220">
        <f t="shared" ca="1" si="7"/>
        <v>42365.023064450244</v>
      </c>
      <c r="J58" s="221">
        <v>543314.27111948398</v>
      </c>
      <c r="K58" s="221">
        <f t="shared" si="25"/>
        <v>578997.18743960606</v>
      </c>
      <c r="L58" s="217">
        <f t="shared" si="28"/>
        <v>-35682.91632012208</v>
      </c>
      <c r="M58" s="217"/>
      <c r="N58" s="218">
        <v>0</v>
      </c>
      <c r="O58" s="218">
        <v>0</v>
      </c>
      <c r="P58" s="218">
        <f t="shared" si="29"/>
        <v>0</v>
      </c>
      <c r="Q58" s="217">
        <f t="shared" ca="1" si="26"/>
        <v>-2235.858446355448</v>
      </c>
      <c r="R58" s="222">
        <f t="shared" ca="1" si="30"/>
        <v>4446.2482979727165</v>
      </c>
      <c r="S58" s="228" t="s">
        <v>266</v>
      </c>
      <c r="T58" s="225">
        <f t="shared" ca="1" si="31"/>
        <v>4446.2482979727165</v>
      </c>
      <c r="U58" s="676">
        <v>0</v>
      </c>
      <c r="V58" s="224">
        <f t="shared" ca="1" si="32"/>
        <v>6682.1067443281645</v>
      </c>
      <c r="W58" s="183" t="str">
        <f t="shared" si="33"/>
        <v>S.041</v>
      </c>
    </row>
    <row r="59" spans="1:23" ht="25.5" customHeight="1">
      <c r="A59" s="230" t="s">
        <v>323</v>
      </c>
      <c r="B59" s="192" t="s">
        <v>191</v>
      </c>
      <c r="C59" s="226" t="str">
        <f t="shared" ca="1" si="34"/>
        <v>Northwest Henderson to Poynter 69 kV Rebuild 3.2 miles</v>
      </c>
      <c r="D59" s="216">
        <f t="shared" ca="1" si="34"/>
        <v>2014</v>
      </c>
      <c r="E59" s="217">
        <v>0</v>
      </c>
      <c r="F59" s="218">
        <f t="shared" ca="1" si="34"/>
        <v>0</v>
      </c>
      <c r="G59" s="218">
        <f t="shared" ca="1" si="27"/>
        <v>0</v>
      </c>
      <c r="H59" s="219"/>
      <c r="I59" s="220">
        <f t="shared" ca="1" si="7"/>
        <v>44058.830752851674</v>
      </c>
      <c r="J59" s="221">
        <v>582535.89545892982</v>
      </c>
      <c r="K59" s="221">
        <f t="shared" si="25"/>
        <v>620794.74621265323</v>
      </c>
      <c r="L59" s="217">
        <f t="shared" si="28"/>
        <v>-38258.850753723411</v>
      </c>
      <c r="M59" s="217"/>
      <c r="N59" s="218">
        <v>0</v>
      </c>
      <c r="O59" s="218">
        <v>0</v>
      </c>
      <c r="P59" s="218">
        <f t="shared" si="29"/>
        <v>0</v>
      </c>
      <c r="Q59" s="217">
        <f t="shared" ca="1" si="26"/>
        <v>-1940.695467152017</v>
      </c>
      <c r="R59" s="222">
        <f t="shared" ca="1" si="30"/>
        <v>3859.2845319762464</v>
      </c>
      <c r="S59" s="228" t="s">
        <v>266</v>
      </c>
      <c r="T59" s="225">
        <f t="shared" ca="1" si="31"/>
        <v>3859.2845319762464</v>
      </c>
      <c r="U59" s="676">
        <v>0</v>
      </c>
      <c r="V59" s="224">
        <f t="shared" ca="1" si="32"/>
        <v>5799.9799991282634</v>
      </c>
      <c r="W59" s="183" t="str">
        <f t="shared" si="33"/>
        <v>S.042</v>
      </c>
    </row>
    <row r="60" spans="1:23" ht="28.5" customHeight="1">
      <c r="A60" s="230" t="s">
        <v>324</v>
      </c>
      <c r="B60" s="192" t="s">
        <v>191</v>
      </c>
      <c r="C60" s="226" t="str">
        <f t="shared" ca="1" si="34"/>
        <v>Diana to Perdue 138 kV Rebuild 21.8 miles; Station Upgrades at Diana and Perdue</v>
      </c>
      <c r="D60" s="216">
        <f t="shared" ca="1" si="34"/>
        <v>2014</v>
      </c>
      <c r="E60" s="217">
        <v>0</v>
      </c>
      <c r="F60" s="218">
        <f t="shared" ca="1" si="34"/>
        <v>0</v>
      </c>
      <c r="G60" s="218">
        <f t="shared" ca="1" si="27"/>
        <v>0</v>
      </c>
      <c r="H60" s="219"/>
      <c r="I60" s="220">
        <f t="shared" ca="1" si="7"/>
        <v>129618.51573357615</v>
      </c>
      <c r="J60" s="221">
        <v>1658275.5464853691</v>
      </c>
      <c r="K60" s="221">
        <f t="shared" si="25"/>
        <v>1767185.0868863964</v>
      </c>
      <c r="L60" s="217">
        <f t="shared" si="28"/>
        <v>-108909.54040102731</v>
      </c>
      <c r="M60" s="217"/>
      <c r="N60" s="218">
        <v>0</v>
      </c>
      <c r="O60" s="218">
        <v>0</v>
      </c>
      <c r="P60" s="218">
        <f t="shared" si="29"/>
        <v>0</v>
      </c>
      <c r="Q60" s="217">
        <f t="shared" ca="1" si="26"/>
        <v>-6929.3022671252311</v>
      </c>
      <c r="R60" s="222">
        <f t="shared" ca="1" si="30"/>
        <v>13779.673065423611</v>
      </c>
      <c r="S60" s="228" t="s">
        <v>266</v>
      </c>
      <c r="T60" s="225">
        <f t="shared" ca="1" si="31"/>
        <v>13779.673065423611</v>
      </c>
      <c r="U60" s="676">
        <v>0</v>
      </c>
      <c r="V60" s="224">
        <f t="shared" ca="1" si="32"/>
        <v>20708.975332548842</v>
      </c>
      <c r="W60" s="183" t="str">
        <f t="shared" si="33"/>
        <v>S.043</v>
      </c>
    </row>
    <row r="61" spans="1:23" ht="17.25" customHeight="1">
      <c r="A61" s="230" t="s">
        <v>347</v>
      </c>
      <c r="B61" s="192" t="s">
        <v>191</v>
      </c>
      <c r="C61" s="226" t="str">
        <f t="shared" ca="1" si="34"/>
        <v>Pittsburg-Winnsboro-North Mineola</v>
      </c>
      <c r="D61" s="216">
        <f t="shared" ca="1" si="34"/>
        <v>2007</v>
      </c>
      <c r="E61" s="217">
        <v>0</v>
      </c>
      <c r="F61" s="218">
        <f t="shared" ca="1" si="34"/>
        <v>0</v>
      </c>
      <c r="G61" s="218">
        <f t="shared" ref="G61:G71" ca="1" si="35">+E61+F61</f>
        <v>0</v>
      </c>
      <c r="H61" s="219"/>
      <c r="I61" s="220">
        <f t="shared" ca="1" si="7"/>
        <v>818857.04479099857</v>
      </c>
      <c r="J61" s="221">
        <v>3306948.9603663096</v>
      </c>
      <c r="K61" s="221">
        <f t="shared" si="25"/>
        <v>3524137.4078269792</v>
      </c>
      <c r="L61" s="217">
        <f t="shared" ref="L61:L71" si="36">+J61-K61</f>
        <v>-217188.44746066956</v>
      </c>
      <c r="M61" s="217"/>
      <c r="N61" s="218">
        <v>0</v>
      </c>
      <c r="O61" s="218">
        <v>0</v>
      </c>
      <c r="P61" s="218">
        <f t="shared" ref="P61:P71" si="37">+N61-O61</f>
        <v>0</v>
      </c>
      <c r="Q61" s="217">
        <f t="shared" ca="1" si="26"/>
        <v>-201320.61140593246</v>
      </c>
      <c r="R61" s="222">
        <f t="shared" ref="R61:R71" ca="1" si="38">I61+L61+P61+Q61</f>
        <v>400347.98592439655</v>
      </c>
      <c r="S61" s="228" t="s">
        <v>266</v>
      </c>
      <c r="T61" s="225">
        <f t="shared" ref="T61:T70" ca="1" si="39">+G61+R61</f>
        <v>400347.98592439655</v>
      </c>
      <c r="U61" s="676">
        <v>0</v>
      </c>
      <c r="V61" s="224">
        <f t="shared" ref="V61:V71" ca="1" si="40">+I61+L61+P61</f>
        <v>601668.59733032901</v>
      </c>
      <c r="W61" s="183" t="str">
        <f t="shared" ref="W61:W71" si="41">A61</f>
        <v>S.044</v>
      </c>
    </row>
    <row r="62" spans="1:23" ht="17.25" customHeight="1">
      <c r="A62" s="230" t="s">
        <v>348</v>
      </c>
      <c r="B62" s="192" t="s">
        <v>191</v>
      </c>
      <c r="C62" s="226" t="str">
        <f t="shared" ca="1" si="34"/>
        <v>CHAMBER SPRINGS - TONTITOWN 161KV CKT 1</v>
      </c>
      <c r="D62" s="216">
        <f t="shared" ca="1" si="34"/>
        <v>2007</v>
      </c>
      <c r="E62" s="217">
        <v>0</v>
      </c>
      <c r="F62" s="218">
        <f t="shared" ca="1" si="34"/>
        <v>0</v>
      </c>
      <c r="G62" s="218">
        <f t="shared" ca="1" si="35"/>
        <v>0</v>
      </c>
      <c r="H62" s="219"/>
      <c r="I62" s="220">
        <f t="shared" ca="1" si="7"/>
        <v>79658.358506262564</v>
      </c>
      <c r="J62" s="221">
        <v>302549.85798063729</v>
      </c>
      <c r="K62" s="221">
        <f t="shared" si="25"/>
        <v>322420.23841946386</v>
      </c>
      <c r="L62" s="217">
        <f t="shared" si="36"/>
        <v>-19870.380438826571</v>
      </c>
      <c r="M62" s="217"/>
      <c r="N62" s="218">
        <v>0</v>
      </c>
      <c r="O62" s="218">
        <v>0</v>
      </c>
      <c r="P62" s="218">
        <f t="shared" si="37"/>
        <v>0</v>
      </c>
      <c r="Q62" s="217">
        <f t="shared" ca="1" si="26"/>
        <v>-20005.285887726612</v>
      </c>
      <c r="R62" s="222">
        <f t="shared" ca="1" si="38"/>
        <v>39782.692179709382</v>
      </c>
      <c r="S62" s="228" t="s">
        <v>266</v>
      </c>
      <c r="T62" s="225">
        <f t="shared" ca="1" si="39"/>
        <v>39782.692179709382</v>
      </c>
      <c r="U62" s="676">
        <v>0</v>
      </c>
      <c r="V62" s="224">
        <f t="shared" ca="1" si="40"/>
        <v>59787.978067435994</v>
      </c>
      <c r="W62" s="183" t="str">
        <f t="shared" si="41"/>
        <v>S.045</v>
      </c>
    </row>
    <row r="63" spans="1:23" ht="17.25" customHeight="1">
      <c r="A63" s="230" t="s">
        <v>349</v>
      </c>
      <c r="B63" s="192" t="s">
        <v>191</v>
      </c>
      <c r="C63" s="226" t="str">
        <f t="shared" ca="1" si="34"/>
        <v>CHAMBER SPRINGS - TONTITOWN 345KV CKT 1</v>
      </c>
      <c r="D63" s="216">
        <f t="shared" ca="1" si="34"/>
        <v>2008</v>
      </c>
      <c r="E63" s="217">
        <v>0</v>
      </c>
      <c r="F63" s="218">
        <f t="shared" ca="1" si="34"/>
        <v>0</v>
      </c>
      <c r="G63" s="218">
        <f t="shared" ca="1" si="35"/>
        <v>0</v>
      </c>
      <c r="H63" s="219"/>
      <c r="I63" s="220">
        <f t="shared" ca="1" si="7"/>
        <v>436665.88273869874</v>
      </c>
      <c r="J63" s="221">
        <v>1851635.8707739497</v>
      </c>
      <c r="K63" s="221">
        <f t="shared" si="25"/>
        <v>1973244.6179471542</v>
      </c>
      <c r="L63" s="217">
        <f t="shared" si="36"/>
        <v>-121608.74717320455</v>
      </c>
      <c r="M63" s="217"/>
      <c r="N63" s="218">
        <v>0</v>
      </c>
      <c r="O63" s="218">
        <v>0</v>
      </c>
      <c r="P63" s="218">
        <f t="shared" si="37"/>
        <v>0</v>
      </c>
      <c r="Q63" s="217">
        <f t="shared" ca="1" si="26"/>
        <v>-105419.32126968558</v>
      </c>
      <c r="R63" s="222">
        <f t="shared" ca="1" si="38"/>
        <v>209637.81429580861</v>
      </c>
      <c r="S63" s="228" t="s">
        <v>266</v>
      </c>
      <c r="T63" s="225">
        <f t="shared" ca="1" si="39"/>
        <v>209637.81429580861</v>
      </c>
      <c r="U63" s="676">
        <v>0</v>
      </c>
      <c r="V63" s="224">
        <f t="shared" ca="1" si="40"/>
        <v>315057.13556549419</v>
      </c>
      <c r="W63" s="183" t="str">
        <f t="shared" si="41"/>
        <v>S.046</v>
      </c>
    </row>
    <row r="64" spans="1:23" ht="17.25" customHeight="1">
      <c r="A64" s="230" t="s">
        <v>350</v>
      </c>
      <c r="B64" s="192" t="s">
        <v>191</v>
      </c>
      <c r="C64" s="226" t="str">
        <f t="shared" ca="1" si="34"/>
        <v>FULTON - HOPE 115KV CKT 1</v>
      </c>
      <c r="D64" s="216">
        <f t="shared" ca="1" si="34"/>
        <v>2012</v>
      </c>
      <c r="E64" s="217">
        <v>0</v>
      </c>
      <c r="F64" s="218">
        <f t="shared" ca="1" si="34"/>
        <v>0</v>
      </c>
      <c r="G64" s="218">
        <f t="shared" ca="1" si="35"/>
        <v>0</v>
      </c>
      <c r="H64" s="219"/>
      <c r="I64" s="220">
        <f t="shared" ca="1" si="7"/>
        <v>12963.783373113678</v>
      </c>
      <c r="J64" s="221">
        <v>88534.970347013354</v>
      </c>
      <c r="K64" s="221">
        <f t="shared" si="25"/>
        <v>94349.626994606209</v>
      </c>
      <c r="L64" s="217">
        <f t="shared" si="36"/>
        <v>-5814.6566475928557</v>
      </c>
      <c r="M64" s="217"/>
      <c r="N64" s="218">
        <v>0</v>
      </c>
      <c r="O64" s="218">
        <v>0</v>
      </c>
      <c r="P64" s="218">
        <f t="shared" si="37"/>
        <v>0</v>
      </c>
      <c r="Q64" s="217">
        <f t="shared" ca="1" si="26"/>
        <v>-2392.125116362281</v>
      </c>
      <c r="R64" s="222">
        <f t="shared" ca="1" si="38"/>
        <v>4757.0016091585412</v>
      </c>
      <c r="S64" s="228" t="s">
        <v>266</v>
      </c>
      <c r="T64" s="225">
        <f t="shared" ca="1" si="39"/>
        <v>4757.0016091585412</v>
      </c>
      <c r="U64" s="676">
        <v>0</v>
      </c>
      <c r="V64" s="224">
        <f t="shared" ca="1" si="40"/>
        <v>7149.1267255208222</v>
      </c>
      <c r="W64" s="183" t="str">
        <f t="shared" si="41"/>
        <v>S.047</v>
      </c>
    </row>
    <row r="65" spans="1:23" ht="17.25" customHeight="1">
      <c r="A65" s="230" t="s">
        <v>351</v>
      </c>
      <c r="B65" s="192" t="s">
        <v>191</v>
      </c>
      <c r="C65" s="226" t="str">
        <f t="shared" ca="1" si="34"/>
        <v>MINEOLA - NORTH MINEOLA 69KV CKT 1</v>
      </c>
      <c r="D65" s="216">
        <f t="shared" ca="1" si="34"/>
        <v>2010</v>
      </c>
      <c r="E65" s="217">
        <v>0</v>
      </c>
      <c r="F65" s="218">
        <f t="shared" ca="1" si="34"/>
        <v>0</v>
      </c>
      <c r="G65" s="218">
        <f t="shared" ca="1" si="35"/>
        <v>0</v>
      </c>
      <c r="H65" s="219"/>
      <c r="I65" s="220">
        <f t="shared" ca="1" si="7"/>
        <v>3481.7437133453441</v>
      </c>
      <c r="J65" s="221">
        <v>18102.352515202041</v>
      </c>
      <c r="K65" s="221">
        <f t="shared" si="25"/>
        <v>19291.249557546162</v>
      </c>
      <c r="L65" s="217">
        <f t="shared" si="36"/>
        <v>-1188.8970423441206</v>
      </c>
      <c r="M65" s="217"/>
      <c r="N65" s="218">
        <v>0</v>
      </c>
      <c r="O65" s="218">
        <v>0</v>
      </c>
      <c r="P65" s="218">
        <f t="shared" si="37"/>
        <v>0</v>
      </c>
      <c r="Q65" s="217">
        <f t="shared" ca="1" si="26"/>
        <v>-767.195256182859</v>
      </c>
      <c r="R65" s="222">
        <f t="shared" ca="1" si="38"/>
        <v>1525.6514148183646</v>
      </c>
      <c r="S65" s="228" t="s">
        <v>266</v>
      </c>
      <c r="T65" s="225">
        <f t="shared" ca="1" si="39"/>
        <v>1525.6514148183646</v>
      </c>
      <c r="U65" s="676">
        <v>0</v>
      </c>
      <c r="V65" s="224">
        <f t="shared" ca="1" si="40"/>
        <v>2292.8466710012235</v>
      </c>
      <c r="W65" s="183" t="str">
        <f t="shared" si="41"/>
        <v>S.048</v>
      </c>
    </row>
    <row r="66" spans="1:23" ht="17.25" customHeight="1">
      <c r="A66" s="230" t="s">
        <v>352</v>
      </c>
      <c r="B66" s="192" t="s">
        <v>191</v>
      </c>
      <c r="C66" s="226" t="str">
        <f t="shared" ca="1" si="34"/>
        <v xml:space="preserve">SUGAR HILL 138/69KV TRANSFORMER CKT 1 </v>
      </c>
      <c r="D66" s="216">
        <f t="shared" ca="1" si="34"/>
        <v>2010</v>
      </c>
      <c r="E66" s="217">
        <v>0</v>
      </c>
      <c r="F66" s="218">
        <f t="shared" ca="1" si="34"/>
        <v>0</v>
      </c>
      <c r="G66" s="218">
        <f t="shared" ca="1" si="35"/>
        <v>0</v>
      </c>
      <c r="H66" s="219"/>
      <c r="I66" s="220">
        <f t="shared" ca="1" si="7"/>
        <v>346.37882922260815</v>
      </c>
      <c r="J66" s="221">
        <v>2544.3712318715793</v>
      </c>
      <c r="K66" s="221">
        <f t="shared" si="25"/>
        <v>2711.4763321427868</v>
      </c>
      <c r="L66" s="217">
        <f t="shared" si="36"/>
        <v>-167.10510027120745</v>
      </c>
      <c r="M66" s="217"/>
      <c r="N66" s="218">
        <v>0</v>
      </c>
      <c r="O66" s="218">
        <v>0</v>
      </c>
      <c r="P66" s="218">
        <f t="shared" si="37"/>
        <v>0</v>
      </c>
      <c r="Q66" s="217">
        <f t="shared" ca="1" si="26"/>
        <v>-59.985674641587451</v>
      </c>
      <c r="R66" s="222">
        <f t="shared" ca="1" si="38"/>
        <v>119.28805430981325</v>
      </c>
      <c r="S66" s="228" t="s">
        <v>266</v>
      </c>
      <c r="T66" s="225">
        <f t="shared" ca="1" si="39"/>
        <v>119.28805430981325</v>
      </c>
      <c r="U66" s="676">
        <v>0</v>
      </c>
      <c r="V66" s="224">
        <f t="shared" ca="1" si="40"/>
        <v>179.2737289514007</v>
      </c>
      <c r="W66" s="183" t="str">
        <f t="shared" si="41"/>
        <v>S.049</v>
      </c>
    </row>
    <row r="67" spans="1:23" ht="17.25" customHeight="1">
      <c r="A67" s="230" t="s">
        <v>353</v>
      </c>
      <c r="B67" s="192" t="s">
        <v>191</v>
      </c>
      <c r="C67" s="226" t="str">
        <f t="shared" ca="1" si="34"/>
        <v>Dekalb-New Boston 69 kV</v>
      </c>
      <c r="D67" s="216">
        <f t="shared" ca="1" si="34"/>
        <v>2015</v>
      </c>
      <c r="E67" s="217">
        <v>0</v>
      </c>
      <c r="F67" s="218">
        <f t="shared" ca="1" si="34"/>
        <v>0</v>
      </c>
      <c r="G67" s="218">
        <f t="shared" ca="1" si="35"/>
        <v>0</v>
      </c>
      <c r="H67" s="219"/>
      <c r="I67" s="220">
        <f t="shared" ca="1" si="7"/>
        <v>139313.16782515682</v>
      </c>
      <c r="J67" s="221">
        <v>1801093.6302809638</v>
      </c>
      <c r="K67" s="221">
        <f t="shared" si="25"/>
        <v>1919382.9458949226</v>
      </c>
      <c r="L67" s="217">
        <f t="shared" si="36"/>
        <v>-118289.31561395875</v>
      </c>
      <c r="M67" s="217"/>
      <c r="N67" s="218">
        <v>0</v>
      </c>
      <c r="O67" s="218">
        <v>0</v>
      </c>
      <c r="P67" s="218">
        <f t="shared" si="37"/>
        <v>0</v>
      </c>
      <c r="Q67" s="217">
        <f t="shared" ca="1" si="26"/>
        <v>-7034.6612737420437</v>
      </c>
      <c r="R67" s="222">
        <f t="shared" ca="1" si="38"/>
        <v>13989.190937456027</v>
      </c>
      <c r="S67" s="228" t="s">
        <v>266</v>
      </c>
      <c r="T67" s="225">
        <f t="shared" ca="1" si="39"/>
        <v>13989.190937456027</v>
      </c>
      <c r="U67" s="676">
        <v>0</v>
      </c>
      <c r="V67" s="224">
        <f t="shared" ca="1" si="40"/>
        <v>21023.852211198071</v>
      </c>
      <c r="W67" s="183" t="str">
        <f t="shared" si="41"/>
        <v>S.050</v>
      </c>
    </row>
    <row r="68" spans="1:23" ht="17.25" customHeight="1">
      <c r="A68" s="230" t="s">
        <v>354</v>
      </c>
      <c r="B68" s="192" t="s">
        <v>191</v>
      </c>
      <c r="C68" s="226" t="str">
        <f t="shared" ca="1" si="34"/>
        <v>Hardy Street-Waterworks 69 kV</v>
      </c>
      <c r="D68" s="216">
        <f t="shared" ca="1" si="34"/>
        <v>2015</v>
      </c>
      <c r="E68" s="217">
        <v>0</v>
      </c>
      <c r="F68" s="218">
        <f t="shared" ca="1" si="34"/>
        <v>0</v>
      </c>
      <c r="G68" s="218">
        <f t="shared" ca="1" si="35"/>
        <v>0</v>
      </c>
      <c r="H68" s="219"/>
      <c r="I68" s="220">
        <f t="shared" ca="1" si="7"/>
        <v>48640.361731251935</v>
      </c>
      <c r="J68" s="221">
        <v>631770.70774541306</v>
      </c>
      <c r="K68" s="221">
        <f t="shared" si="25"/>
        <v>673263.1229023604</v>
      </c>
      <c r="L68" s="217">
        <f t="shared" si="36"/>
        <v>-41492.415156947332</v>
      </c>
      <c r="M68" s="217"/>
      <c r="N68" s="218">
        <v>0</v>
      </c>
      <c r="O68" s="218">
        <v>0</v>
      </c>
      <c r="P68" s="218">
        <f t="shared" si="37"/>
        <v>0</v>
      </c>
      <c r="Q68" s="217">
        <f t="shared" ca="1" si="26"/>
        <v>-2391.73023325644</v>
      </c>
      <c r="R68" s="222">
        <f t="shared" ca="1" si="38"/>
        <v>4756.2163410481626</v>
      </c>
      <c r="S68" s="228" t="s">
        <v>266</v>
      </c>
      <c r="T68" s="225">
        <f t="shared" ca="1" si="39"/>
        <v>4756.2163410481626</v>
      </c>
      <c r="U68" s="676">
        <v>0</v>
      </c>
      <c r="V68" s="224">
        <f t="shared" ca="1" si="40"/>
        <v>7147.9465743046021</v>
      </c>
      <c r="W68" s="183" t="str">
        <f t="shared" si="41"/>
        <v>S.051</v>
      </c>
    </row>
    <row r="69" spans="1:23" ht="17.25" customHeight="1">
      <c r="A69" s="230" t="s">
        <v>355</v>
      </c>
      <c r="B69" s="192" t="s">
        <v>191</v>
      </c>
      <c r="C69" s="226" t="str">
        <f t="shared" ca="1" si="34"/>
        <v>Red Oak (State Line)-North Huntington 69 kV</v>
      </c>
      <c r="D69" s="216">
        <f t="shared" ca="1" si="34"/>
        <v>2015</v>
      </c>
      <c r="E69" s="217">
        <v>0</v>
      </c>
      <c r="F69" s="218">
        <f t="shared" ca="1" si="34"/>
        <v>0</v>
      </c>
      <c r="G69" s="218">
        <f t="shared" ca="1" si="35"/>
        <v>0</v>
      </c>
      <c r="H69" s="219"/>
      <c r="I69" s="220">
        <f t="shared" ca="1" si="7"/>
        <v>106248.30005031824</v>
      </c>
      <c r="J69" s="221">
        <v>1357257.0239716277</v>
      </c>
      <c r="K69" s="221">
        <f t="shared" si="25"/>
        <v>1446396.7565089068</v>
      </c>
      <c r="L69" s="217">
        <f t="shared" si="36"/>
        <v>-89139.732537279138</v>
      </c>
      <c r="M69" s="217"/>
      <c r="N69" s="218">
        <v>0</v>
      </c>
      <c r="O69" s="218">
        <v>0</v>
      </c>
      <c r="P69" s="218">
        <f t="shared" si="37"/>
        <v>0</v>
      </c>
      <c r="Q69" s="217">
        <f t="shared" ca="1" si="26"/>
        <v>-5724.592054974255</v>
      </c>
      <c r="R69" s="222">
        <f t="shared" ca="1" si="38"/>
        <v>11383.975458064848</v>
      </c>
      <c r="S69" s="228" t="s">
        <v>266</v>
      </c>
      <c r="T69" s="225">
        <f t="shared" ca="1" si="39"/>
        <v>11383.975458064848</v>
      </c>
      <c r="U69" s="676">
        <v>0</v>
      </c>
      <c r="V69" s="224">
        <f t="shared" ca="1" si="40"/>
        <v>17108.567513039103</v>
      </c>
      <c r="W69" s="183" t="str">
        <f t="shared" si="41"/>
        <v>S.052</v>
      </c>
    </row>
    <row r="70" spans="1:23" ht="17.25" customHeight="1">
      <c r="A70" s="230" t="s">
        <v>356</v>
      </c>
      <c r="B70" s="192" t="s">
        <v>191</v>
      </c>
      <c r="C70" s="226" t="str">
        <f t="shared" ca="1" si="34"/>
        <v>Mt. Pleasant - West Mt. Pleasant 69 kV Ckt 1)</v>
      </c>
      <c r="D70" s="216">
        <f t="shared" ca="1" si="34"/>
        <v>2015</v>
      </c>
      <c r="E70" s="217">
        <v>0</v>
      </c>
      <c r="F70" s="218">
        <f t="shared" ca="1" si="34"/>
        <v>0</v>
      </c>
      <c r="G70" s="218">
        <f t="shared" ca="1" si="35"/>
        <v>0</v>
      </c>
      <c r="H70" s="219"/>
      <c r="I70" s="220">
        <f t="shared" ca="1" si="7"/>
        <v>51256.376886948012</v>
      </c>
      <c r="J70" s="221">
        <v>654670.73839982471</v>
      </c>
      <c r="K70" s="221">
        <f t="shared" si="25"/>
        <v>697667.14474751684</v>
      </c>
      <c r="L70" s="217">
        <f t="shared" si="36"/>
        <v>-42996.406347692129</v>
      </c>
      <c r="M70" s="217"/>
      <c r="N70" s="218">
        <v>0</v>
      </c>
      <c r="O70" s="218">
        <v>0</v>
      </c>
      <c r="P70" s="218">
        <f t="shared" si="37"/>
        <v>0</v>
      </c>
      <c r="Q70" s="217">
        <f t="shared" ca="1" si="26"/>
        <v>-2763.8177005355901</v>
      </c>
      <c r="R70" s="222">
        <f t="shared" ca="1" si="38"/>
        <v>5496.1528387202925</v>
      </c>
      <c r="S70" s="228" t="s">
        <v>266</v>
      </c>
      <c r="T70" s="225">
        <f t="shared" ca="1" si="39"/>
        <v>5496.1528387202925</v>
      </c>
      <c r="U70" s="676">
        <v>0</v>
      </c>
      <c r="V70" s="224">
        <f t="shared" ca="1" si="40"/>
        <v>8259.9705392558826</v>
      </c>
      <c r="W70" s="183" t="str">
        <f t="shared" si="41"/>
        <v>S.053</v>
      </c>
    </row>
    <row r="71" spans="1:23" ht="17.25" customHeight="1">
      <c r="A71" s="230" t="s">
        <v>357</v>
      </c>
      <c r="B71" s="192" t="s">
        <v>191</v>
      </c>
      <c r="C71" s="226" t="str">
        <f t="shared" ca="1" si="34"/>
        <v>Benteler - Port Robson 138 kV Ckt 1 and 2</v>
      </c>
      <c r="D71" s="216">
        <f t="shared" ca="1" si="34"/>
        <v>2015</v>
      </c>
      <c r="E71" s="217">
        <v>0</v>
      </c>
      <c r="F71" s="218">
        <f t="shared" ca="1" si="34"/>
        <v>0</v>
      </c>
      <c r="G71" s="218">
        <f t="shared" ca="1" si="35"/>
        <v>0</v>
      </c>
      <c r="H71" s="219"/>
      <c r="I71" s="220">
        <f t="shared" ca="1" si="7"/>
        <v>123787.51534907031</v>
      </c>
      <c r="J71" s="221">
        <v>1580407.0624202651</v>
      </c>
      <c r="K71" s="221">
        <f t="shared" si="25"/>
        <v>1684202.4824151695</v>
      </c>
      <c r="L71" s="217">
        <f t="shared" si="36"/>
        <v>-103795.41999490443</v>
      </c>
      <c r="M71" s="217"/>
      <c r="N71" s="218">
        <v>0</v>
      </c>
      <c r="O71" s="218">
        <v>0</v>
      </c>
      <c r="P71" s="218">
        <f t="shared" si="37"/>
        <v>0</v>
      </c>
      <c r="Q71" s="217">
        <f t="shared" ca="1" si="26"/>
        <v>-6689.4314874416887</v>
      </c>
      <c r="R71" s="222">
        <f t="shared" ca="1" si="38"/>
        <v>13302.663866724193</v>
      </c>
      <c r="S71" s="228" t="s">
        <v>266</v>
      </c>
      <c r="T71" s="225">
        <f ca="1">+G71+R71</f>
        <v>13302.663866724193</v>
      </c>
      <c r="U71" s="676">
        <v>0</v>
      </c>
      <c r="V71" s="224">
        <f t="shared" ca="1" si="40"/>
        <v>19992.095354165882</v>
      </c>
      <c r="W71" s="183" t="str">
        <f t="shared" si="41"/>
        <v>S.054</v>
      </c>
    </row>
    <row r="72" spans="1:23" ht="17.25" customHeight="1">
      <c r="A72" s="230" t="s">
        <v>367</v>
      </c>
      <c r="B72" s="192" t="s">
        <v>191</v>
      </c>
      <c r="C72" s="226" t="str">
        <f t="shared" ca="1" si="34"/>
        <v>Ellerbe Rd-S Shreveport 69 kv Build</v>
      </c>
      <c r="D72" s="216">
        <f t="shared" ca="1" si="34"/>
        <v>2016</v>
      </c>
      <c r="E72" s="217">
        <v>0</v>
      </c>
      <c r="F72" s="218">
        <f t="shared" ca="1" si="34"/>
        <v>0</v>
      </c>
      <c r="G72" s="218">
        <f t="shared" ref="G72:G77" ca="1" si="42">+E72+F72</f>
        <v>0</v>
      </c>
      <c r="H72" s="219"/>
      <c r="I72" s="220">
        <f t="shared" ca="1" si="7"/>
        <v>79730.342159914784</v>
      </c>
      <c r="J72" s="221">
        <v>1080657.3490353473</v>
      </c>
      <c r="K72" s="221">
        <f t="shared" si="25"/>
        <v>1151631.0153020173</v>
      </c>
      <c r="L72" s="217">
        <f t="shared" ref="L72:L77" si="43">+J72-K72</f>
        <v>-70973.666266669985</v>
      </c>
      <c r="M72" s="217"/>
      <c r="N72" s="218">
        <v>0</v>
      </c>
      <c r="O72" s="218">
        <v>0</v>
      </c>
      <c r="P72" s="218">
        <f t="shared" ref="P72:P77" si="44">+N72-O72</f>
        <v>0</v>
      </c>
      <c r="Q72" s="217">
        <f t="shared" ca="1" si="26"/>
        <v>-2930.0172096961924</v>
      </c>
      <c r="R72" s="222">
        <f t="shared" ref="R72:R77" ca="1" si="45">I72+L72+P72+Q72</f>
        <v>5826.6586835486069</v>
      </c>
      <c r="S72" s="228" t="s">
        <v>266</v>
      </c>
      <c r="T72" s="225">
        <f t="shared" ref="T72:T77" ca="1" si="46">+G72+R72</f>
        <v>5826.6586835486069</v>
      </c>
      <c r="U72" s="676">
        <v>0</v>
      </c>
      <c r="V72" s="224">
        <f ca="1">+I72+L72+P72</f>
        <v>8756.6758932447992</v>
      </c>
      <c r="W72" s="183" t="str">
        <f>A72</f>
        <v>S.055</v>
      </c>
    </row>
    <row r="73" spans="1:23" ht="17.25" customHeight="1">
      <c r="A73" s="230" t="s">
        <v>368</v>
      </c>
      <c r="B73" s="192" t="s">
        <v>191</v>
      </c>
      <c r="C73" s="226" t="str">
        <f t="shared" ca="1" si="34"/>
        <v>Logansport 138 kv</v>
      </c>
      <c r="D73" s="216">
        <f t="shared" ca="1" si="34"/>
        <v>2016</v>
      </c>
      <c r="E73" s="217">
        <v>0</v>
      </c>
      <c r="F73" s="218">
        <f t="shared" ca="1" si="34"/>
        <v>0</v>
      </c>
      <c r="G73" s="218">
        <f t="shared" ca="1" si="42"/>
        <v>0</v>
      </c>
      <c r="H73" s="219"/>
      <c r="I73" s="220">
        <f t="shared" ca="1" si="7"/>
        <v>14639.825987200311</v>
      </c>
      <c r="J73" s="221">
        <v>181336.90317442667</v>
      </c>
      <c r="K73" s="221">
        <f t="shared" si="25"/>
        <v>193246.45513298392</v>
      </c>
      <c r="L73" s="217">
        <f t="shared" si="43"/>
        <v>-11909.551958557247</v>
      </c>
      <c r="M73" s="217"/>
      <c r="N73" s="218">
        <v>0</v>
      </c>
      <c r="O73" s="218">
        <v>0</v>
      </c>
      <c r="P73" s="218">
        <f t="shared" si="44"/>
        <v>0</v>
      </c>
      <c r="Q73" s="217">
        <f t="shared" ca="1" si="26"/>
        <v>-913.56012128780674</v>
      </c>
      <c r="R73" s="222">
        <f t="shared" ca="1" si="45"/>
        <v>1816.7139073552567</v>
      </c>
      <c r="S73" s="228" t="s">
        <v>266</v>
      </c>
      <c r="T73" s="225">
        <f t="shared" ca="1" si="46"/>
        <v>1816.7139073552567</v>
      </c>
      <c r="U73" s="676">
        <v>0</v>
      </c>
      <c r="V73" s="224">
        <f ca="1">+I73+L73+P73</f>
        <v>2730.2740286430635</v>
      </c>
      <c r="W73" s="183" t="str">
        <f>A73</f>
        <v>S.056</v>
      </c>
    </row>
    <row r="74" spans="1:23" ht="17.25" customHeight="1">
      <c r="A74" s="230" t="s">
        <v>369</v>
      </c>
      <c r="B74" s="192" t="s">
        <v>191</v>
      </c>
      <c r="C74" s="226" t="str">
        <f t="shared" ca="1" si="34"/>
        <v>Winnsboro 138 kw</v>
      </c>
      <c r="D74" s="216">
        <f t="shared" ca="1" si="34"/>
        <v>2016</v>
      </c>
      <c r="E74" s="217">
        <v>0</v>
      </c>
      <c r="F74" s="218">
        <f t="shared" ca="1" si="34"/>
        <v>0</v>
      </c>
      <c r="G74" s="218">
        <f t="shared" ca="1" si="42"/>
        <v>0</v>
      </c>
      <c r="H74" s="219"/>
      <c r="I74" s="220">
        <f t="shared" ca="1" si="7"/>
        <v>10442.435022639984</v>
      </c>
      <c r="J74" s="221">
        <v>141841.06130336551</v>
      </c>
      <c r="K74" s="221">
        <f t="shared" si="25"/>
        <v>151156.6692126086</v>
      </c>
      <c r="L74" s="217">
        <f t="shared" si="43"/>
        <v>-9315.6079092430882</v>
      </c>
      <c r="M74" s="217"/>
      <c r="N74" s="218">
        <v>0</v>
      </c>
      <c r="O74" s="218">
        <v>0</v>
      </c>
      <c r="P74" s="218">
        <f t="shared" si="44"/>
        <v>0</v>
      </c>
      <c r="Q74" s="217">
        <f t="shared" ca="1" si="26"/>
        <v>-377.04065730606436</v>
      </c>
      <c r="R74" s="222">
        <f t="shared" ca="1" si="45"/>
        <v>749.78645609083128</v>
      </c>
      <c r="S74" s="228" t="s">
        <v>266</v>
      </c>
      <c r="T74" s="225">
        <f t="shared" ca="1" si="46"/>
        <v>749.78645609083128</v>
      </c>
      <c r="U74" s="676">
        <v>0</v>
      </c>
      <c r="V74" s="224">
        <f ca="1">+I74+L74+P74</f>
        <v>1126.8271133968956</v>
      </c>
      <c r="W74" s="183" t="str">
        <f>A74</f>
        <v>S.057</v>
      </c>
    </row>
    <row r="75" spans="1:23" ht="17.25" customHeight="1">
      <c r="A75" s="230" t="s">
        <v>370</v>
      </c>
      <c r="B75" s="192" t="s">
        <v>191</v>
      </c>
      <c r="C75" s="226" t="str">
        <f t="shared" ca="1" si="34"/>
        <v>Rock Hill-Springridge Pan-Harr REC 138 kv</v>
      </c>
      <c r="D75" s="216">
        <f t="shared" ca="1" si="34"/>
        <v>2016</v>
      </c>
      <c r="E75" s="217">
        <v>0</v>
      </c>
      <c r="F75" s="218">
        <f t="shared" ca="1" si="34"/>
        <v>0</v>
      </c>
      <c r="G75" s="218">
        <f t="shared" ca="1" si="42"/>
        <v>0</v>
      </c>
      <c r="H75" s="219"/>
      <c r="I75" s="220">
        <f t="shared" ca="1" si="7"/>
        <v>244366.28041668609</v>
      </c>
      <c r="J75" s="221">
        <v>2948174.9624175858</v>
      </c>
      <c r="K75" s="221">
        <f t="shared" si="25"/>
        <v>3141800.4312724075</v>
      </c>
      <c r="L75" s="217">
        <f t="shared" si="43"/>
        <v>-193625.46885482175</v>
      </c>
      <c r="M75" s="217"/>
      <c r="N75" s="218">
        <v>0</v>
      </c>
      <c r="O75" s="218">
        <v>0</v>
      </c>
      <c r="P75" s="218">
        <f t="shared" si="44"/>
        <v>0</v>
      </c>
      <c r="Q75" s="217">
        <f t="shared" ca="1" si="26"/>
        <v>-16978.069409295404</v>
      </c>
      <c r="R75" s="222">
        <f t="shared" ca="1" si="45"/>
        <v>33762.742152568928</v>
      </c>
      <c r="S75" s="228" t="s">
        <v>266</v>
      </c>
      <c r="T75" s="225">
        <f t="shared" ca="1" si="46"/>
        <v>33762.742152568928</v>
      </c>
      <c r="U75" s="676">
        <v>0</v>
      </c>
      <c r="V75" s="224">
        <f ca="1">+I75+L75+P75</f>
        <v>50740.811561864335</v>
      </c>
      <c r="W75" s="183" t="str">
        <f>A75</f>
        <v>S.058</v>
      </c>
    </row>
    <row r="76" spans="1:23" ht="17.25" customHeight="1">
      <c r="A76" s="230" t="s">
        <v>371</v>
      </c>
      <c r="B76" s="192" t="s">
        <v>191</v>
      </c>
      <c r="C76" s="226" t="str">
        <f t="shared" ca="1" si="34"/>
        <v>Brownlee-North Mrket 69 kv Rebuild</v>
      </c>
      <c r="D76" s="216">
        <f t="shared" ca="1" si="34"/>
        <v>2017</v>
      </c>
      <c r="E76" s="217">
        <v>0</v>
      </c>
      <c r="F76" s="218">
        <f t="shared" ca="1" si="34"/>
        <v>0</v>
      </c>
      <c r="G76" s="218">
        <f t="shared" ca="1" si="42"/>
        <v>0</v>
      </c>
      <c r="H76" s="219"/>
      <c r="I76" s="220">
        <f t="shared" ca="1" si="7"/>
        <v>161331.41629726347</v>
      </c>
      <c r="J76" s="221">
        <v>2014995.8651977812</v>
      </c>
      <c r="K76" s="221">
        <f t="shared" si="25"/>
        <v>2147333.5059799654</v>
      </c>
      <c r="L76" s="217">
        <f t="shared" si="43"/>
        <v>-132337.6407821842</v>
      </c>
      <c r="M76" s="217"/>
      <c r="N76" s="218">
        <v>0</v>
      </c>
      <c r="O76" s="218">
        <v>0</v>
      </c>
      <c r="P76" s="218">
        <f t="shared" si="44"/>
        <v>0</v>
      </c>
      <c r="Q76" s="217">
        <f t="shared" ca="1" si="26"/>
        <v>-9701.4280611647901</v>
      </c>
      <c r="R76" s="222">
        <f t="shared" ca="1" si="45"/>
        <v>19292.347453914474</v>
      </c>
      <c r="S76" s="228" t="s">
        <v>266</v>
      </c>
      <c r="T76" s="225">
        <f t="shared" ca="1" si="46"/>
        <v>19292.347453914474</v>
      </c>
      <c r="U76" s="676">
        <v>0</v>
      </c>
      <c r="V76" s="224">
        <f ca="1">+I76+L76+P76</f>
        <v>28993.775515079265</v>
      </c>
      <c r="W76" s="183" t="str">
        <f>A76</f>
        <v>S.059</v>
      </c>
    </row>
    <row r="77" spans="1:23" ht="17.25" customHeight="1">
      <c r="A77" s="230" t="s">
        <v>374</v>
      </c>
      <c r="B77" s="192" t="s">
        <v>191</v>
      </c>
      <c r="C77" s="226" t="str">
        <f t="shared" ca="1" si="34"/>
        <v>Valliant-NW Texarkana 345 kV</v>
      </c>
      <c r="D77" s="216">
        <f t="shared" ca="1" si="34"/>
        <v>2016</v>
      </c>
      <c r="E77" s="217">
        <v>0</v>
      </c>
      <c r="F77" s="218">
        <f t="shared" ca="1" si="34"/>
        <v>0</v>
      </c>
      <c r="G77" s="218">
        <f t="shared" ca="1" si="42"/>
        <v>0</v>
      </c>
      <c r="H77" s="219"/>
      <c r="I77" s="220">
        <f t="shared" ca="1" si="7"/>
        <v>914683.88416447118</v>
      </c>
      <c r="J77" s="221">
        <v>11392168.467567611</v>
      </c>
      <c r="K77" s="221">
        <f t="shared" si="25"/>
        <v>12140364.890413921</v>
      </c>
      <c r="L77" s="217">
        <f t="shared" si="43"/>
        <v>-748196.42284630984</v>
      </c>
      <c r="M77" s="217"/>
      <c r="N77" s="218">
        <v>0</v>
      </c>
      <c r="O77" s="218">
        <v>0</v>
      </c>
      <c r="P77" s="218">
        <f t="shared" si="44"/>
        <v>0</v>
      </c>
      <c r="Q77" s="217">
        <f t="shared" ca="1" si="26"/>
        <v>-55707.340640203001</v>
      </c>
      <c r="R77" s="222">
        <f t="shared" ca="1" si="45"/>
        <v>110780.12067795833</v>
      </c>
      <c r="S77" s="228" t="s">
        <v>266</v>
      </c>
      <c r="T77" s="225">
        <f t="shared" ca="1" si="46"/>
        <v>110780.12067795833</v>
      </c>
      <c r="U77" s="676">
        <v>0</v>
      </c>
      <c r="V77" s="224">
        <f t="shared" ref="V77:V84" ca="1" si="47">+I77+L77+P77</f>
        <v>166487.46131816134</v>
      </c>
      <c r="W77" s="183" t="str">
        <f t="shared" ref="W77:W84" si="48">A77</f>
        <v>S.060</v>
      </c>
    </row>
    <row r="78" spans="1:23" ht="17.25" customHeight="1">
      <c r="A78" s="230" t="s">
        <v>375</v>
      </c>
      <c r="B78" s="192" t="s">
        <v>191</v>
      </c>
      <c r="C78" s="226" t="str">
        <f t="shared" ref="C78:F94" ca="1" si="49">INDIRECT("'"&amp; $A78 &amp; "'!" &amp;C$103)</f>
        <v>Messick 500/230 kV</v>
      </c>
      <c r="D78" s="216">
        <f t="shared" ca="1" si="49"/>
        <v>2016</v>
      </c>
      <c r="E78" s="217">
        <v>0</v>
      </c>
      <c r="F78" s="218">
        <f t="shared" ca="1" si="49"/>
        <v>0</v>
      </c>
      <c r="G78" s="218">
        <f t="shared" ref="G78:G84" ca="1" si="50">+E78+F78</f>
        <v>0</v>
      </c>
      <c r="H78" s="219"/>
      <c r="I78" s="220">
        <f t="shared" ca="1" si="7"/>
        <v>-4460437.4213757962</v>
      </c>
      <c r="J78" s="221">
        <v>6758261.3831444997</v>
      </c>
      <c r="K78" s="221">
        <f t="shared" si="25"/>
        <v>7202119.5481571099</v>
      </c>
      <c r="L78" s="217">
        <f t="shared" ref="L78:L84" si="51">+J78-K78</f>
        <v>-443858.16501261014</v>
      </c>
      <c r="M78" s="217"/>
      <c r="N78" s="218">
        <v>0</v>
      </c>
      <c r="O78" s="218">
        <v>0</v>
      </c>
      <c r="P78" s="218">
        <f t="shared" ref="P78:P84" si="52">+N78-O78</f>
        <v>0</v>
      </c>
      <c r="Q78" s="217">
        <f t="shared" ca="1" si="26"/>
        <v>1640996.0405911985</v>
      </c>
      <c r="R78" s="222">
        <f t="shared" ref="R78:R84" ca="1" si="53">I78+L78+P78+Q78</f>
        <v>-3263299.5457972079</v>
      </c>
      <c r="S78" s="228" t="s">
        <v>266</v>
      </c>
      <c r="T78" s="225">
        <f t="shared" ref="T78:T84" ca="1" si="54">+G78+R78</f>
        <v>-3263299.5457972079</v>
      </c>
      <c r="U78" s="676">
        <v>0</v>
      </c>
      <c r="V78" s="224">
        <f t="shared" ca="1" si="47"/>
        <v>-4904295.5863884063</v>
      </c>
      <c r="W78" s="183" t="str">
        <f t="shared" si="48"/>
        <v>S.061</v>
      </c>
    </row>
    <row r="79" spans="1:23" ht="17.25" customHeight="1">
      <c r="A79" s="230" t="s">
        <v>376</v>
      </c>
      <c r="B79" s="192" t="s">
        <v>191</v>
      </c>
      <c r="C79" s="226" t="str">
        <f t="shared" ca="1" si="49"/>
        <v>Letourneau 69 kV Capacitor Bank Addition</v>
      </c>
      <c r="D79" s="216">
        <f t="shared" ca="1" si="49"/>
        <v>2017</v>
      </c>
      <c r="E79" s="217">
        <v>0</v>
      </c>
      <c r="F79" s="218">
        <f t="shared" ca="1" si="49"/>
        <v>0</v>
      </c>
      <c r="G79" s="218">
        <f t="shared" ca="1" si="50"/>
        <v>0</v>
      </c>
      <c r="H79" s="219"/>
      <c r="I79" s="220">
        <f t="shared" ca="1" si="7"/>
        <v>11243.500535816129</v>
      </c>
      <c r="J79" s="221">
        <v>147791.0954019294</v>
      </c>
      <c r="K79" s="221">
        <f t="shared" si="25"/>
        <v>157497.48003125284</v>
      </c>
      <c r="L79" s="217">
        <f t="shared" si="51"/>
        <v>-9706.3846293234383</v>
      </c>
      <c r="M79" s="217"/>
      <c r="N79" s="218">
        <v>0</v>
      </c>
      <c r="O79" s="218">
        <v>0</v>
      </c>
      <c r="P79" s="218">
        <f t="shared" si="52"/>
        <v>0</v>
      </c>
      <c r="Q79" s="217">
        <f t="shared" ca="1" si="26"/>
        <v>-514.32485502811801</v>
      </c>
      <c r="R79" s="222">
        <f t="shared" ca="1" si="53"/>
        <v>1022.7910514645725</v>
      </c>
      <c r="S79" s="228" t="s">
        <v>266</v>
      </c>
      <c r="T79" s="225">
        <f t="shared" ca="1" si="54"/>
        <v>1022.7910514645725</v>
      </c>
      <c r="U79" s="676">
        <v>0</v>
      </c>
      <c r="V79" s="224">
        <f t="shared" ca="1" si="47"/>
        <v>1537.1159064926906</v>
      </c>
      <c r="W79" s="183" t="str">
        <f t="shared" si="48"/>
        <v>S.062</v>
      </c>
    </row>
    <row r="80" spans="1:23" ht="17.25" customHeight="1">
      <c r="A80" s="230" t="s">
        <v>377</v>
      </c>
      <c r="B80" s="192" t="s">
        <v>191</v>
      </c>
      <c r="C80" s="226" t="str">
        <f t="shared" ca="1" si="49"/>
        <v>Brooks Street - Edwards Street 69 kV Line Rebuild</v>
      </c>
      <c r="D80" s="216">
        <f t="shared" ca="1" si="49"/>
        <v>2017</v>
      </c>
      <c r="E80" s="217">
        <v>0</v>
      </c>
      <c r="F80" s="218">
        <f t="shared" ca="1" si="49"/>
        <v>0</v>
      </c>
      <c r="G80" s="218">
        <f t="shared" ca="1" si="50"/>
        <v>0</v>
      </c>
      <c r="H80" s="219"/>
      <c r="I80" s="220">
        <f t="shared" ca="1" si="7"/>
        <v>48991.414291622583</v>
      </c>
      <c r="J80" s="221">
        <v>556026.00629962969</v>
      </c>
      <c r="K80" s="221">
        <f t="shared" si="25"/>
        <v>592543.78341179772</v>
      </c>
      <c r="L80" s="217">
        <f t="shared" si="51"/>
        <v>-36517.777112168027</v>
      </c>
      <c r="M80" s="217"/>
      <c r="N80" s="218">
        <v>0</v>
      </c>
      <c r="O80" s="218">
        <v>0</v>
      </c>
      <c r="P80" s="218">
        <f t="shared" si="52"/>
        <v>0</v>
      </c>
      <c r="Q80" s="217">
        <f t="shared" ca="1" si="26"/>
        <v>-4173.7266571099753</v>
      </c>
      <c r="R80" s="222">
        <f t="shared" ca="1" si="53"/>
        <v>8299.9105223445804</v>
      </c>
      <c r="S80" s="228" t="s">
        <v>266</v>
      </c>
      <c r="T80" s="225">
        <f t="shared" ca="1" si="54"/>
        <v>8299.9105223445804</v>
      </c>
      <c r="U80" s="676">
        <v>0</v>
      </c>
      <c r="V80" s="224">
        <f t="shared" ca="1" si="47"/>
        <v>12473.637179454556</v>
      </c>
      <c r="W80" s="183" t="str">
        <f t="shared" si="48"/>
        <v>S.063</v>
      </c>
    </row>
    <row r="81" spans="1:23" ht="17.25" customHeight="1">
      <c r="A81" s="230" t="s">
        <v>378</v>
      </c>
      <c r="B81" s="192" t="s">
        <v>191</v>
      </c>
      <c r="C81" s="226" t="str">
        <f t="shared" ca="1" si="49"/>
        <v>Hallsville - Marshall New 69 kV Circuit</v>
      </c>
      <c r="D81" s="216">
        <f t="shared" ca="1" si="49"/>
        <v>2017</v>
      </c>
      <c r="E81" s="217">
        <v>0</v>
      </c>
      <c r="F81" s="218">
        <f t="shared" ca="1" si="49"/>
        <v>0</v>
      </c>
      <c r="G81" s="218">
        <f t="shared" ca="1" si="50"/>
        <v>0</v>
      </c>
      <c r="H81" s="219"/>
      <c r="I81" s="220">
        <f t="shared" ca="1" si="7"/>
        <v>131024.58718303544</v>
      </c>
      <c r="J81" s="221">
        <v>2033300.4459393581</v>
      </c>
      <c r="K81" s="221">
        <f t="shared" si="25"/>
        <v>2166840.2653823951</v>
      </c>
      <c r="L81" s="217">
        <f t="shared" si="51"/>
        <v>-133539.81944303703</v>
      </c>
      <c r="M81" s="217"/>
      <c r="N81" s="218">
        <v>0</v>
      </c>
      <c r="O81" s="218">
        <v>0</v>
      </c>
      <c r="P81" s="218">
        <f t="shared" si="52"/>
        <v>0</v>
      </c>
      <c r="Q81" s="217">
        <f t="shared" ca="1" si="26"/>
        <v>841.60632391030128</v>
      </c>
      <c r="R81" s="222">
        <f t="shared" ca="1" si="53"/>
        <v>-1673.6259360912891</v>
      </c>
      <c r="S81" s="228" t="s">
        <v>266</v>
      </c>
      <c r="T81" s="225">
        <f t="shared" ca="1" si="54"/>
        <v>-1673.6259360912891</v>
      </c>
      <c r="U81" s="676">
        <v>0</v>
      </c>
      <c r="V81" s="224">
        <f t="shared" ca="1" si="47"/>
        <v>-2515.2322600015905</v>
      </c>
      <c r="W81" s="183" t="str">
        <f t="shared" si="48"/>
        <v>S.064</v>
      </c>
    </row>
    <row r="82" spans="1:23" ht="17.25" customHeight="1">
      <c r="A82" s="230" t="s">
        <v>379</v>
      </c>
      <c r="B82" s="192" t="s">
        <v>191</v>
      </c>
      <c r="C82" s="226" t="str">
        <f t="shared" ca="1" si="49"/>
        <v>Daingerfield - Jenkins Rebuild</v>
      </c>
      <c r="D82" s="216">
        <f t="shared" ca="1" si="49"/>
        <v>2017</v>
      </c>
      <c r="E82" s="217">
        <v>0</v>
      </c>
      <c r="F82" s="218">
        <f t="shared" ca="1" si="49"/>
        <v>0</v>
      </c>
      <c r="G82" s="218">
        <f t="shared" ca="1" si="50"/>
        <v>0</v>
      </c>
      <c r="H82" s="219"/>
      <c r="I82" s="220">
        <f t="shared" ca="1" si="7"/>
        <v>19115.438970858115</v>
      </c>
      <c r="J82" s="221">
        <v>285796.05485241592</v>
      </c>
      <c r="K82" s="221">
        <f t="shared" ref="K82:K88" si="55">J82/J$96*K$96</f>
        <v>304566.10609533102</v>
      </c>
      <c r="L82" s="217">
        <f t="shared" si="51"/>
        <v>-18770.051242915099</v>
      </c>
      <c r="M82" s="217"/>
      <c r="N82" s="218">
        <v>0</v>
      </c>
      <c r="O82" s="218">
        <v>0</v>
      </c>
      <c r="P82" s="218">
        <f t="shared" si="52"/>
        <v>0</v>
      </c>
      <c r="Q82" s="217">
        <f t="shared" ref="Q82:Q88" ca="1" si="56">+V82/$V$96 * $Q$96</f>
        <v>-115.56805336047546</v>
      </c>
      <c r="R82" s="222">
        <f t="shared" ca="1" si="53"/>
        <v>229.81967458254076</v>
      </c>
      <c r="S82" s="228" t="s">
        <v>266</v>
      </c>
      <c r="T82" s="225">
        <f t="shared" ca="1" si="54"/>
        <v>229.81967458254076</v>
      </c>
      <c r="U82" s="676">
        <v>0</v>
      </c>
      <c r="V82" s="224">
        <f t="shared" ca="1" si="47"/>
        <v>345.38772794301622</v>
      </c>
      <c r="W82" s="183" t="str">
        <f t="shared" si="48"/>
        <v>S.065</v>
      </c>
    </row>
    <row r="83" spans="1:23" ht="17.25" customHeight="1">
      <c r="A83" s="230" t="s">
        <v>380</v>
      </c>
      <c r="B83" s="192" t="s">
        <v>191</v>
      </c>
      <c r="C83" s="226" t="str">
        <f t="shared" ca="1" si="49"/>
        <v>Broadmoor - Fort Humbug Rebuild</v>
      </c>
      <c r="D83" s="216">
        <f t="shared" ca="1" si="49"/>
        <v>2017</v>
      </c>
      <c r="E83" s="217">
        <v>0</v>
      </c>
      <c r="F83" s="218">
        <f t="shared" ca="1" si="49"/>
        <v>0</v>
      </c>
      <c r="G83" s="218">
        <f t="shared" ca="1" si="50"/>
        <v>0</v>
      </c>
      <c r="H83" s="219"/>
      <c r="I83" s="220">
        <f t="shared" ref="I83:I94" ca="1" si="57">INDIRECT("'"&amp; $A83 &amp; "'!" &amp;I$103)</f>
        <v>51960.612552371225</v>
      </c>
      <c r="J83" s="221">
        <v>771409.34369319037</v>
      </c>
      <c r="K83" s="221">
        <f t="shared" si="55"/>
        <v>822072.71942754684</v>
      </c>
      <c r="L83" s="217">
        <f t="shared" si="51"/>
        <v>-50663.375734356465</v>
      </c>
      <c r="M83" s="217"/>
      <c r="N83" s="218">
        <v>0</v>
      </c>
      <c r="O83" s="218">
        <v>0</v>
      </c>
      <c r="P83" s="218">
        <f t="shared" si="52"/>
        <v>0</v>
      </c>
      <c r="Q83" s="217">
        <f t="shared" ca="1" si="56"/>
        <v>-434.06039553969805</v>
      </c>
      <c r="R83" s="222">
        <f t="shared" ca="1" si="53"/>
        <v>863.17642247506251</v>
      </c>
      <c r="S83" s="228" t="s">
        <v>266</v>
      </c>
      <c r="T83" s="225">
        <f t="shared" ca="1" si="54"/>
        <v>863.17642247506251</v>
      </c>
      <c r="U83" s="676">
        <v>0</v>
      </c>
      <c r="V83" s="224">
        <f t="shared" ca="1" si="47"/>
        <v>1297.2368180147605</v>
      </c>
      <c r="W83" s="183" t="str">
        <f t="shared" si="48"/>
        <v>S.066</v>
      </c>
    </row>
    <row r="84" spans="1:23" ht="17.25" customHeight="1">
      <c r="A84" s="230" t="s">
        <v>381</v>
      </c>
      <c r="B84" s="192" t="s">
        <v>191</v>
      </c>
      <c r="C84" s="226" t="str">
        <f t="shared" ca="1" si="49"/>
        <v>Chamber Springs - Farmington 161 kV Line</v>
      </c>
      <c r="D84" s="216">
        <f t="shared" ca="1" si="49"/>
        <v>2017</v>
      </c>
      <c r="E84" s="217">
        <v>0</v>
      </c>
      <c r="F84" s="218">
        <f t="shared" ca="1" si="49"/>
        <v>0</v>
      </c>
      <c r="G84" s="218">
        <f t="shared" ca="1" si="50"/>
        <v>0</v>
      </c>
      <c r="H84" s="219"/>
      <c r="I84" s="220">
        <f t="shared" ca="1" si="57"/>
        <v>88160.770505063003</v>
      </c>
      <c r="J84" s="221">
        <v>1257740.5849062784</v>
      </c>
      <c r="K84" s="221">
        <f t="shared" si="55"/>
        <v>1340344.4376472684</v>
      </c>
      <c r="L84" s="217">
        <f t="shared" si="51"/>
        <v>-82603.852740989998</v>
      </c>
      <c r="M84" s="217"/>
      <c r="N84" s="218">
        <v>0</v>
      </c>
      <c r="O84" s="218">
        <v>0</v>
      </c>
      <c r="P84" s="218">
        <f t="shared" si="52"/>
        <v>0</v>
      </c>
      <c r="Q84" s="217">
        <f t="shared" ca="1" si="56"/>
        <v>-1859.3659146572709</v>
      </c>
      <c r="R84" s="222">
        <f t="shared" ca="1" si="53"/>
        <v>3697.5518494157341</v>
      </c>
      <c r="S84" s="228" t="s">
        <v>266</v>
      </c>
      <c r="T84" s="225">
        <f t="shared" ca="1" si="54"/>
        <v>3697.5518494157341</v>
      </c>
      <c r="U84" s="676">
        <v>0</v>
      </c>
      <c r="V84" s="224">
        <f t="shared" ca="1" si="47"/>
        <v>5556.9177640730049</v>
      </c>
      <c r="W84" s="183" t="str">
        <f t="shared" si="48"/>
        <v>S.067</v>
      </c>
    </row>
    <row r="85" spans="1:23" ht="17.25" customHeight="1">
      <c r="A85" s="230" t="s">
        <v>431</v>
      </c>
      <c r="B85" s="192" t="s">
        <v>191</v>
      </c>
      <c r="C85" s="226" t="str">
        <f t="shared" ca="1" si="49"/>
        <v>Evenside - Northwest Henderson 69 KV Line Rebuild</v>
      </c>
      <c r="D85" s="216">
        <f t="shared" ca="1" si="49"/>
        <v>2018</v>
      </c>
      <c r="E85" s="217">
        <v>0</v>
      </c>
      <c r="F85" s="218">
        <f t="shared" ca="1" si="49"/>
        <v>0</v>
      </c>
      <c r="G85" s="218">
        <f t="shared" ref="G85:G91" ca="1" si="58">+E85+F85</f>
        <v>0</v>
      </c>
      <c r="H85" s="219"/>
      <c r="I85" s="220">
        <f t="shared" ca="1" si="57"/>
        <v>101182.90617149323</v>
      </c>
      <c r="J85" s="221">
        <v>1352024.5642170983</v>
      </c>
      <c r="K85" s="221">
        <f t="shared" si="55"/>
        <v>1440820.647721959</v>
      </c>
      <c r="L85" s="217">
        <f t="shared" ref="L85:L91" si="59">+J85-K85</f>
        <v>-88796.083504860755</v>
      </c>
      <c r="M85" s="217"/>
      <c r="N85" s="218">
        <v>0</v>
      </c>
      <c r="O85" s="218">
        <v>0</v>
      </c>
      <c r="P85" s="218">
        <f t="shared" ref="P85:P91" si="60">+N85-O85</f>
        <v>0</v>
      </c>
      <c r="Q85" s="217">
        <f t="shared" ca="1" si="56"/>
        <v>-4144.67818943558</v>
      </c>
      <c r="R85" s="222">
        <f t="shared" ref="R85:R91" ca="1" si="61">I85+L85+P85+Q85</f>
        <v>8242.1444771968963</v>
      </c>
      <c r="S85" s="228" t="s">
        <v>266</v>
      </c>
      <c r="T85" s="225">
        <f t="shared" ref="T85:T91" ca="1" si="62">+G85+R85</f>
        <v>8242.1444771968963</v>
      </c>
      <c r="U85" s="676">
        <v>0</v>
      </c>
      <c r="V85" s="224">
        <f t="shared" ref="V85:V94" ca="1" si="63">+I85+L85+P85</f>
        <v>12386.822666632477</v>
      </c>
      <c r="W85" s="183" t="str">
        <f t="shared" ref="W85:W94" si="64">A85</f>
        <v>S.068</v>
      </c>
    </row>
    <row r="86" spans="1:23" ht="17.25" customHeight="1">
      <c r="A86" s="230" t="s">
        <v>432</v>
      </c>
      <c r="B86" s="192" t="s">
        <v>191</v>
      </c>
      <c r="C86" s="226" t="str">
        <f t="shared" ca="1" si="49"/>
        <v>Hallsville - Longview Heights 69 KV Line Rebuild</v>
      </c>
      <c r="D86" s="216">
        <f t="shared" ca="1" si="49"/>
        <v>2017</v>
      </c>
      <c r="E86" s="217">
        <v>0</v>
      </c>
      <c r="F86" s="218">
        <f t="shared" ca="1" si="49"/>
        <v>0</v>
      </c>
      <c r="G86" s="218">
        <f t="shared" ca="1" si="58"/>
        <v>0</v>
      </c>
      <c r="H86" s="219"/>
      <c r="I86" s="220">
        <f t="shared" ca="1" si="57"/>
        <v>89876.102005330846</v>
      </c>
      <c r="J86" s="221">
        <v>1171975.9343922306</v>
      </c>
      <c r="K86" s="221">
        <f t="shared" si="55"/>
        <v>1248947.0750728296</v>
      </c>
      <c r="L86" s="217">
        <f t="shared" si="59"/>
        <v>-76971.140680599026</v>
      </c>
      <c r="M86" s="217"/>
      <c r="N86" s="218">
        <v>0</v>
      </c>
      <c r="O86" s="218">
        <v>0</v>
      </c>
      <c r="P86" s="218">
        <f t="shared" si="60"/>
        <v>0</v>
      </c>
      <c r="Q86" s="217">
        <f t="shared" ca="1" si="56"/>
        <v>-4318.0493640397608</v>
      </c>
      <c r="R86" s="222">
        <f t="shared" ca="1" si="61"/>
        <v>8586.9119606920576</v>
      </c>
      <c r="S86" s="228" t="s">
        <v>266</v>
      </c>
      <c r="T86" s="225">
        <f t="shared" ca="1" si="62"/>
        <v>8586.9119606920576</v>
      </c>
      <c r="U86" s="676">
        <v>0</v>
      </c>
      <c r="V86" s="224">
        <f t="shared" ca="1" si="63"/>
        <v>12904.961324731819</v>
      </c>
      <c r="W86" s="183" t="str">
        <f t="shared" si="64"/>
        <v>S.069</v>
      </c>
    </row>
    <row r="87" spans="1:23" ht="17.25" customHeight="1">
      <c r="A87" s="230" t="s">
        <v>433</v>
      </c>
      <c r="B87" s="192" t="s">
        <v>191</v>
      </c>
      <c r="C87" s="226" t="str">
        <f t="shared" ca="1" si="49"/>
        <v>Linwood - South Shreveport 138 KV Kine Rebuild</v>
      </c>
      <c r="D87" s="216">
        <f t="shared" ca="1" si="49"/>
        <v>2018</v>
      </c>
      <c r="E87" s="217">
        <v>0</v>
      </c>
      <c r="F87" s="218">
        <f t="shared" ca="1" si="49"/>
        <v>0</v>
      </c>
      <c r="G87" s="218">
        <f t="shared" ca="1" si="58"/>
        <v>0</v>
      </c>
      <c r="H87" s="219"/>
      <c r="I87" s="220">
        <f t="shared" ca="1" si="57"/>
        <v>72175.83451639791</v>
      </c>
      <c r="J87" s="221">
        <v>872264.23556404538</v>
      </c>
      <c r="K87" s="221">
        <f t="shared" si="55"/>
        <v>929551.39583416865</v>
      </c>
      <c r="L87" s="217">
        <f t="shared" si="59"/>
        <v>-57287.160270123277</v>
      </c>
      <c r="M87" s="217"/>
      <c r="N87" s="218">
        <v>0</v>
      </c>
      <c r="O87" s="218">
        <v>0</v>
      </c>
      <c r="P87" s="218">
        <f t="shared" si="60"/>
        <v>0</v>
      </c>
      <c r="Q87" s="217">
        <f t="shared" ca="1" si="56"/>
        <v>-4981.8072865752947</v>
      </c>
      <c r="R87" s="222">
        <f t="shared" ca="1" si="61"/>
        <v>9906.8669596993386</v>
      </c>
      <c r="S87" s="228" t="s">
        <v>266</v>
      </c>
      <c r="T87" s="225">
        <f t="shared" ca="1" si="62"/>
        <v>9906.8669596993386</v>
      </c>
      <c r="U87" s="676">
        <v>0</v>
      </c>
      <c r="V87" s="224">
        <f t="shared" ca="1" si="63"/>
        <v>14888.674246274633</v>
      </c>
      <c r="W87" s="183" t="str">
        <f t="shared" si="64"/>
        <v>S.070</v>
      </c>
    </row>
    <row r="88" spans="1:23" ht="17.25" customHeight="1">
      <c r="A88" s="230" t="s">
        <v>434</v>
      </c>
      <c r="B88" s="192" t="s">
        <v>191</v>
      </c>
      <c r="C88" s="226" t="str">
        <f t="shared" ca="1" si="49"/>
        <v>IPC 138 KV Capacitor Bank Addition</v>
      </c>
      <c r="D88" s="216">
        <f t="shared" ca="1" si="49"/>
        <v>2018</v>
      </c>
      <c r="E88" s="217">
        <v>0</v>
      </c>
      <c r="F88" s="218">
        <f t="shared" ca="1" si="49"/>
        <v>0</v>
      </c>
      <c r="G88" s="218">
        <f t="shared" ca="1" si="58"/>
        <v>0</v>
      </c>
      <c r="H88" s="219"/>
      <c r="I88" s="220">
        <f t="shared" ca="1" si="57"/>
        <v>15501.581138087844</v>
      </c>
      <c r="J88" s="221">
        <v>213414.21971250951</v>
      </c>
      <c r="K88" s="221">
        <f t="shared" si="55"/>
        <v>227430.49380712264</v>
      </c>
      <c r="L88" s="217">
        <f t="shared" si="59"/>
        <v>-14016.274094613123</v>
      </c>
      <c r="M88" s="217"/>
      <c r="N88" s="218">
        <v>0</v>
      </c>
      <c r="O88" s="218">
        <v>0</v>
      </c>
      <c r="P88" s="218">
        <f t="shared" si="60"/>
        <v>0</v>
      </c>
      <c r="Q88" s="217">
        <f t="shared" ca="1" si="56"/>
        <v>-496.98941152100491</v>
      </c>
      <c r="R88" s="222">
        <f t="shared" ca="1" si="61"/>
        <v>988.31763195371559</v>
      </c>
      <c r="S88" s="228" t="s">
        <v>266</v>
      </c>
      <c r="T88" s="225">
        <f t="shared" ca="1" si="62"/>
        <v>988.31763195371559</v>
      </c>
      <c r="U88" s="676">
        <v>0</v>
      </c>
      <c r="V88" s="224">
        <f t="shared" ca="1" si="63"/>
        <v>1485.3070434747206</v>
      </c>
      <c r="W88" s="183" t="str">
        <f t="shared" si="64"/>
        <v>S.071</v>
      </c>
    </row>
    <row r="89" spans="1:23" ht="17.25" customHeight="1">
      <c r="A89" s="230" t="s">
        <v>456</v>
      </c>
      <c r="B89" s="192" t="s">
        <v>191</v>
      </c>
      <c r="C89" s="226" t="str">
        <f t="shared" ca="1" si="49"/>
        <v>Ellerbe Road - Lucas 69 kV Rebuild</v>
      </c>
      <c r="D89" s="216">
        <f t="shared" ca="1" si="49"/>
        <v>2019</v>
      </c>
      <c r="E89" s="217">
        <v>0</v>
      </c>
      <c r="F89" s="218">
        <f t="shared" ca="1" si="49"/>
        <v>0</v>
      </c>
      <c r="G89" s="218">
        <f t="shared" ca="1" si="58"/>
        <v>0</v>
      </c>
      <c r="H89" s="219"/>
      <c r="I89" s="220">
        <f t="shared" ca="1" si="57"/>
        <v>69833.518482603133</v>
      </c>
      <c r="J89" s="221">
        <v>1168494.5770259202</v>
      </c>
      <c r="K89" s="221">
        <f t="shared" ref="K89:K91" si="65">J89/J$96*K$96</f>
        <v>1245237.0747457396</v>
      </c>
      <c r="L89" s="217">
        <f t="shared" si="59"/>
        <v>-76742.497719819425</v>
      </c>
      <c r="M89" s="217"/>
      <c r="N89" s="218">
        <v>0</v>
      </c>
      <c r="O89" s="218">
        <v>0</v>
      </c>
      <c r="P89" s="218">
        <f t="shared" si="60"/>
        <v>0</v>
      </c>
      <c r="Q89" s="217">
        <f t="shared" ref="Q89:Q91" ca="1" si="66">+V89/$V$96 * $Q$96</f>
        <v>2311.770849266431</v>
      </c>
      <c r="R89" s="222">
        <f t="shared" ca="1" si="61"/>
        <v>-4597.2083879498605</v>
      </c>
      <c r="S89" s="228" t="s">
        <v>266</v>
      </c>
      <c r="T89" s="225">
        <f t="shared" ca="1" si="62"/>
        <v>-4597.2083879498605</v>
      </c>
      <c r="U89" s="676">
        <v>0</v>
      </c>
      <c r="V89" s="224">
        <f t="shared" ca="1" si="63"/>
        <v>-6908.9792372162919</v>
      </c>
      <c r="W89" s="183" t="str">
        <f t="shared" si="64"/>
        <v>S.072</v>
      </c>
    </row>
    <row r="90" spans="1:23" ht="17.25" customHeight="1">
      <c r="A90" s="230" t="s">
        <v>455</v>
      </c>
      <c r="B90" s="192" t="s">
        <v>191</v>
      </c>
      <c r="C90" s="226" t="str">
        <f t="shared" ca="1" si="49"/>
        <v>Siloam Springs - Siloam Springs City 161 kV Rebuild</v>
      </c>
      <c r="D90" s="216">
        <f t="shared" ca="1" si="49"/>
        <v>2019</v>
      </c>
      <c r="E90" s="217">
        <v>0</v>
      </c>
      <c r="F90" s="218">
        <f t="shared" ca="1" si="49"/>
        <v>0</v>
      </c>
      <c r="G90" s="218">
        <f t="shared" ca="1" si="58"/>
        <v>0</v>
      </c>
      <c r="H90" s="219"/>
      <c r="I90" s="220">
        <f t="shared" ca="1" si="57"/>
        <v>37955.018990543613</v>
      </c>
      <c r="J90" s="221">
        <v>480147.95917487302</v>
      </c>
      <c r="K90" s="221">
        <f t="shared" si="65"/>
        <v>511682.34058033867</v>
      </c>
      <c r="L90" s="217">
        <f t="shared" si="59"/>
        <v>-31534.381405465654</v>
      </c>
      <c r="M90" s="217"/>
      <c r="N90" s="218">
        <v>0</v>
      </c>
      <c r="O90" s="218">
        <v>0</v>
      </c>
      <c r="P90" s="218">
        <f t="shared" si="60"/>
        <v>0</v>
      </c>
      <c r="Q90" s="217">
        <f t="shared" ca="1" si="66"/>
        <v>-2148.3698666994505</v>
      </c>
      <c r="R90" s="222">
        <f t="shared" ca="1" si="61"/>
        <v>4272.2677183785081</v>
      </c>
      <c r="S90" s="228" t="s">
        <v>266</v>
      </c>
      <c r="T90" s="225">
        <f t="shared" ca="1" si="62"/>
        <v>4272.2677183785081</v>
      </c>
      <c r="U90" s="676">
        <v>0</v>
      </c>
      <c r="V90" s="224">
        <f t="shared" ca="1" si="63"/>
        <v>6420.6375850779586</v>
      </c>
      <c r="W90" s="183" t="str">
        <f t="shared" si="64"/>
        <v>S.073</v>
      </c>
    </row>
    <row r="91" spans="1:23" ht="13">
      <c r="A91" s="230" t="s">
        <v>461</v>
      </c>
      <c r="B91" s="192" t="s">
        <v>191</v>
      </c>
      <c r="C91" s="226" t="str">
        <f t="shared" ca="1" si="49"/>
        <v>Figure Five - VBI North 69 kV Rebuild</v>
      </c>
      <c r="D91" s="216">
        <f t="shared" ca="1" si="49"/>
        <v>2019</v>
      </c>
      <c r="E91" s="217">
        <v>0</v>
      </c>
      <c r="F91" s="218">
        <f t="shared" ca="1" si="49"/>
        <v>0</v>
      </c>
      <c r="G91" s="218">
        <f t="shared" ca="1" si="58"/>
        <v>0</v>
      </c>
      <c r="H91" s="231"/>
      <c r="I91" s="220">
        <f t="shared" ca="1" si="57"/>
        <v>26497.886023809901</v>
      </c>
      <c r="J91" s="221">
        <v>363581.373477204</v>
      </c>
      <c r="K91" s="221">
        <f t="shared" si="65"/>
        <v>387460.08312090673</v>
      </c>
      <c r="L91" s="217">
        <f t="shared" si="59"/>
        <v>-23878.709643702721</v>
      </c>
      <c r="M91" s="231"/>
      <c r="N91" s="218">
        <v>0</v>
      </c>
      <c r="O91" s="218">
        <v>0</v>
      </c>
      <c r="P91" s="218">
        <f t="shared" si="60"/>
        <v>0</v>
      </c>
      <c r="Q91" s="217">
        <f t="shared" ca="1" si="66"/>
        <v>-876.38642362725545</v>
      </c>
      <c r="R91" s="222">
        <f t="shared" ca="1" si="61"/>
        <v>1742.7899564799238</v>
      </c>
      <c r="S91" s="228" t="s">
        <v>266</v>
      </c>
      <c r="T91" s="225">
        <f t="shared" ca="1" si="62"/>
        <v>1742.7899564799238</v>
      </c>
      <c r="U91" s="678">
        <v>0</v>
      </c>
      <c r="V91" s="224">
        <f t="shared" ca="1" si="63"/>
        <v>2619.1763801071793</v>
      </c>
      <c r="W91" s="183" t="str">
        <f t="shared" si="64"/>
        <v>S.074</v>
      </c>
    </row>
    <row r="92" spans="1:23" ht="13">
      <c r="A92" s="230" t="s">
        <v>491</v>
      </c>
      <c r="B92" s="192" t="s">
        <v>191</v>
      </c>
      <c r="C92" s="226" t="str">
        <f t="shared" ca="1" si="49"/>
        <v>Siloam Springs 161 kV Rebuild</v>
      </c>
      <c r="D92" s="216">
        <f t="shared" ca="1" si="49"/>
        <v>2024</v>
      </c>
      <c r="E92" s="217"/>
      <c r="F92" s="218">
        <f t="shared" ca="1" si="49"/>
        <v>0</v>
      </c>
      <c r="G92" s="218"/>
      <c r="H92" s="231"/>
      <c r="I92" s="220">
        <f t="shared" ca="1" si="57"/>
        <v>746.80649915776667</v>
      </c>
      <c r="J92" s="221">
        <v>219.09323232184698</v>
      </c>
      <c r="K92" s="221">
        <f t="shared" ref="K92:K94" si="67">J92/J$96*K$96</f>
        <v>233.48248342533265</v>
      </c>
      <c r="L92" s="217">
        <f t="shared" ref="L92:L94" si="68">+J92-K92</f>
        <v>-14.389251103485662</v>
      </c>
      <c r="M92" s="231"/>
      <c r="N92" s="218">
        <v>0</v>
      </c>
      <c r="O92" s="218">
        <v>0</v>
      </c>
      <c r="P92" s="218">
        <f t="shared" ref="P92:P94" si="69">+N92-O92</f>
        <v>0</v>
      </c>
      <c r="Q92" s="217">
        <f t="shared" ref="Q92:Q94" ca="1" si="70">+V92/$V$96 * $Q$96</f>
        <v>-245.06960947736607</v>
      </c>
      <c r="R92" s="222">
        <f t="shared" ref="R92:R94" ca="1" si="71">I92+L92+P92+Q92</f>
        <v>487.34763857691496</v>
      </c>
      <c r="S92" s="228" t="s">
        <v>266</v>
      </c>
      <c r="T92" s="225">
        <f t="shared" ref="T92:T94" ca="1" si="72">+G92+R92</f>
        <v>487.34763857691496</v>
      </c>
      <c r="U92" s="678">
        <v>0</v>
      </c>
      <c r="V92" s="224">
        <f t="shared" ca="1" si="63"/>
        <v>732.417248054281</v>
      </c>
      <c r="W92" s="183" t="str">
        <f t="shared" si="64"/>
        <v>S.075</v>
      </c>
    </row>
    <row r="93" spans="1:23" ht="13">
      <c r="A93" s="230" t="s">
        <v>492</v>
      </c>
      <c r="B93" s="192" t="s">
        <v>191</v>
      </c>
      <c r="C93" s="226" t="str">
        <f t="shared" ca="1" si="49"/>
        <v>Shreveport - Wallace Lake 138 kV Rebuild</v>
      </c>
      <c r="D93" s="216">
        <f t="shared" ca="1" si="49"/>
        <v>2024</v>
      </c>
      <c r="E93" s="217"/>
      <c r="F93" s="218">
        <f t="shared" ca="1" si="49"/>
        <v>0</v>
      </c>
      <c r="G93" s="218"/>
      <c r="H93" s="231"/>
      <c r="I93" s="220">
        <f t="shared" ca="1" si="57"/>
        <v>31352.533702238463</v>
      </c>
      <c r="J93" s="221"/>
      <c r="K93" s="221">
        <f t="shared" si="67"/>
        <v>0</v>
      </c>
      <c r="L93" s="217">
        <f t="shared" si="68"/>
        <v>0</v>
      </c>
      <c r="M93" s="231"/>
      <c r="N93" s="218">
        <v>0</v>
      </c>
      <c r="O93" s="218">
        <v>0</v>
      </c>
      <c r="P93" s="218">
        <f t="shared" si="69"/>
        <v>0</v>
      </c>
      <c r="Q93" s="217">
        <f t="shared" ca="1" si="70"/>
        <v>-10490.677562476101</v>
      </c>
      <c r="R93" s="222">
        <f t="shared" ca="1" si="71"/>
        <v>20861.856139762363</v>
      </c>
      <c r="S93" s="228" t="s">
        <v>266</v>
      </c>
      <c r="T93" s="225">
        <f t="shared" ca="1" si="72"/>
        <v>20861.856139762363</v>
      </c>
      <c r="U93" s="678">
        <v>0</v>
      </c>
      <c r="V93" s="224">
        <f t="shared" ca="1" si="63"/>
        <v>31352.533702238463</v>
      </c>
      <c r="W93" s="183" t="str">
        <f t="shared" si="64"/>
        <v>S.076</v>
      </c>
    </row>
    <row r="94" spans="1:23" ht="13">
      <c r="A94" s="230" t="s">
        <v>493</v>
      </c>
      <c r="B94" s="192" t="s">
        <v>191</v>
      </c>
      <c r="C94" s="226" t="str">
        <f t="shared" ca="1" si="49"/>
        <v>Layfield 500 kV Terminal Upgrades</v>
      </c>
      <c r="D94" s="216">
        <f t="shared" ca="1" si="49"/>
        <v>2016</v>
      </c>
      <c r="E94" s="217"/>
      <c r="F94" s="218">
        <f t="shared" ca="1" si="49"/>
        <v>0</v>
      </c>
      <c r="G94" s="218"/>
      <c r="H94" s="231"/>
      <c r="I94" s="220">
        <f t="shared" ca="1" si="57"/>
        <v>335442.47923817253</v>
      </c>
      <c r="J94" s="221"/>
      <c r="K94" s="221">
        <f t="shared" si="67"/>
        <v>0</v>
      </c>
      <c r="L94" s="217">
        <f t="shared" si="68"/>
        <v>0</v>
      </c>
      <c r="M94" s="231"/>
      <c r="N94" s="218">
        <v>0</v>
      </c>
      <c r="O94" s="218">
        <v>0</v>
      </c>
      <c r="P94" s="218">
        <f t="shared" si="69"/>
        <v>0</v>
      </c>
      <c r="Q94" s="217">
        <f t="shared" ca="1" si="70"/>
        <v>-112240.33514694878</v>
      </c>
      <c r="R94" s="222">
        <f t="shared" ca="1" si="71"/>
        <v>223202.14409122374</v>
      </c>
      <c r="S94" s="228" t="s">
        <v>266</v>
      </c>
      <c r="T94" s="225">
        <f t="shared" ca="1" si="72"/>
        <v>223202.14409122374</v>
      </c>
      <c r="U94" s="678">
        <v>0</v>
      </c>
      <c r="V94" s="224">
        <f t="shared" ca="1" si="63"/>
        <v>335442.47923817253</v>
      </c>
      <c r="W94" s="183" t="str">
        <f t="shared" si="64"/>
        <v>S.077</v>
      </c>
    </row>
    <row r="95" spans="1:23" ht="13">
      <c r="A95" s="194"/>
      <c r="B95" s="194"/>
      <c r="C95" s="194"/>
      <c r="D95" s="192"/>
      <c r="E95" s="231"/>
      <c r="F95" s="231"/>
      <c r="G95" s="231"/>
      <c r="H95" s="222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22"/>
      <c r="T95" s="232"/>
      <c r="V95" s="213"/>
    </row>
    <row r="96" spans="1:23" ht="13">
      <c r="A96" s="194"/>
      <c r="B96" s="194"/>
      <c r="C96" s="214" t="s">
        <v>247</v>
      </c>
      <c r="D96" s="192"/>
      <c r="E96" s="222">
        <f>SUM(E18:E91)</f>
        <v>0</v>
      </c>
      <c r="F96" s="222">
        <f ca="1">SUM(F18:F94)</f>
        <v>0</v>
      </c>
      <c r="G96" s="222">
        <f ca="1">SUM(G18:G91)</f>
        <v>0</v>
      </c>
      <c r="H96" s="222"/>
      <c r="I96" s="222">
        <f ca="1">ROUND(SUM(I18:I95),0)</f>
        <v>2421429</v>
      </c>
      <c r="J96" s="222">
        <f>SUM(J18:J95)</f>
        <v>79324253.917924985</v>
      </c>
      <c r="K96" s="225">
        <v>84533984.022892088</v>
      </c>
      <c r="L96" s="222">
        <f>SUM(L18:L95)</f>
        <v>-5209730.1049671033</v>
      </c>
      <c r="M96" s="222"/>
      <c r="N96" s="222">
        <f>SUM(N18:N95)</f>
        <v>0</v>
      </c>
      <c r="O96" s="222">
        <f>SUM(O18:O95)</f>
        <v>0</v>
      </c>
      <c r="P96" s="222">
        <f>SUM(P18:P95)</f>
        <v>0</v>
      </c>
      <c r="Q96" s="666">
        <v>932976.13809149433</v>
      </c>
      <c r="R96" s="222">
        <f ca="1">SUM(R18:R95)</f>
        <v>-1855324.7737128865</v>
      </c>
      <c r="S96" s="222"/>
      <c r="T96" s="234">
        <f ca="1">SUM(T18:T95)</f>
        <v>-1855324.7737128865</v>
      </c>
      <c r="U96" s="234">
        <f>SUM(U18:U95)</f>
        <v>0</v>
      </c>
      <c r="V96" s="235">
        <f ca="1">SUM(V18:V95)</f>
        <v>-2788300.9118043799</v>
      </c>
      <c r="W96" s="236" t="s">
        <v>372</v>
      </c>
    </row>
    <row r="97" spans="1:23" ht="13.5" thickBot="1">
      <c r="A97" s="194"/>
      <c r="B97" s="194"/>
      <c r="C97" s="237"/>
      <c r="D97" s="194"/>
      <c r="E97" s="238"/>
      <c r="F97" s="222"/>
      <c r="G97" s="222"/>
      <c r="H97" s="194"/>
      <c r="I97" s="239" t="str">
        <f ca="1">IF(I96='SWE.WS.G.BPU.ATRR.True-up'!N19,"","Error")</f>
        <v/>
      </c>
      <c r="J97" s="238"/>
      <c r="K97" s="240" t="str">
        <f>IF(K96=SUM(K18:K95),"","Error -- check allocations above).")</f>
        <v/>
      </c>
      <c r="L97" s="241"/>
      <c r="M97" s="241"/>
      <c r="N97" s="241"/>
      <c r="O97" s="241"/>
      <c r="P97" s="241"/>
      <c r="Q97" s="240" t="str">
        <f ca="1">IF(ROUND(Q96,0)=ROUND(SUM(Q18:Q95),0),"","Error -- check allocations above).")</f>
        <v/>
      </c>
      <c r="R97" s="222"/>
      <c r="S97" s="222"/>
      <c r="T97" s="222"/>
      <c r="V97" s="242"/>
      <c r="W97" s="236"/>
    </row>
    <row r="98" spans="1:23" ht="12.5">
      <c r="A98" s="194"/>
      <c r="B98" s="194"/>
      <c r="C98" s="243" t="s">
        <v>267</v>
      </c>
      <c r="D98" s="194"/>
      <c r="E98" s="222"/>
      <c r="F98" s="222"/>
      <c r="G98" s="222"/>
      <c r="H98" s="194"/>
      <c r="I98" s="244"/>
      <c r="J98" s="244"/>
      <c r="K98" s="241"/>
      <c r="L98" s="194"/>
      <c r="M98" s="194"/>
      <c r="N98" s="241"/>
      <c r="O98" s="241"/>
      <c r="P98" s="241"/>
      <c r="Q98" s="241"/>
      <c r="R98" s="222"/>
      <c r="S98" s="222"/>
      <c r="T98" s="222"/>
    </row>
    <row r="99" spans="1:23" ht="12.5">
      <c r="A99" s="194"/>
      <c r="B99" s="194"/>
      <c r="C99" s="243"/>
      <c r="D99" s="194"/>
      <c r="E99" s="222"/>
      <c r="F99" s="222"/>
      <c r="G99" s="222"/>
      <c r="H99" s="194"/>
      <c r="I99" s="245"/>
      <c r="J99" s="245"/>
      <c r="K99" s="221"/>
      <c r="L99" s="194" t="s">
        <v>475</v>
      </c>
      <c r="M99" s="194"/>
      <c r="N99" s="241"/>
      <c r="O99" s="241"/>
      <c r="P99" s="241"/>
      <c r="Q99" s="246"/>
      <c r="R99" s="241"/>
      <c r="S99" s="194"/>
      <c r="T99" s="194"/>
    </row>
    <row r="100" spans="1:23" ht="12.5">
      <c r="E100" s="247"/>
      <c r="F100" s="247"/>
      <c r="G100" s="247"/>
      <c r="I100" s="247"/>
      <c r="K100" s="247"/>
      <c r="N100" s="248"/>
      <c r="O100" s="248"/>
      <c r="P100" s="248"/>
      <c r="Q100" s="248"/>
      <c r="R100" s="248"/>
    </row>
    <row r="101" spans="1:23" ht="12.5">
      <c r="E101" s="247"/>
      <c r="F101" s="247"/>
      <c r="G101" s="247"/>
      <c r="K101" s="249"/>
      <c r="V101" s="183" t="s">
        <v>221</v>
      </c>
    </row>
    <row r="102" spans="1:23" ht="12.5">
      <c r="A102" s="250" t="s">
        <v>188</v>
      </c>
      <c r="B102" s="251"/>
      <c r="C102" s="251"/>
      <c r="D102" s="251"/>
      <c r="E102" s="252"/>
      <c r="F102" s="252"/>
      <c r="G102" s="252"/>
      <c r="H102" s="251"/>
      <c r="I102" s="251"/>
      <c r="J102" s="251"/>
      <c r="K102" s="251"/>
      <c r="L102" s="251"/>
      <c r="M102" s="251"/>
      <c r="N102" s="251"/>
      <c r="O102" s="253"/>
      <c r="V102" s="183" t="s">
        <v>222</v>
      </c>
    </row>
    <row r="103" spans="1:23" ht="15.5">
      <c r="A103" s="254" t="s">
        <v>213</v>
      </c>
      <c r="B103" s="233"/>
      <c r="C103" s="255" t="str">
        <f ca="1">RIGHT(CELL("address",S.001!D7),4)</f>
        <v>$D$7</v>
      </c>
      <c r="D103" s="255" t="str">
        <f ca="1">RIGHT(CELL("address",S.001!D11),4)</f>
        <v>D$11</v>
      </c>
      <c r="E103" s="255" t="str">
        <f ca="1">RIGHT(CELL("address",S.001!N5),4)</f>
        <v>$N$5</v>
      </c>
      <c r="F103" s="255" t="str">
        <f ca="1">RIGHT(CELL("address",S.001!N7),4)</f>
        <v>$N$7</v>
      </c>
      <c r="G103" s="233"/>
      <c r="H103" s="256"/>
      <c r="I103" s="255" t="str">
        <f ca="1">RIGHT(CELL("address",S.001!M89),4)</f>
        <v>M$89</v>
      </c>
      <c r="J103" s="255"/>
      <c r="K103" s="233"/>
      <c r="L103" s="233"/>
      <c r="M103" s="233"/>
      <c r="N103" s="255" t="str">
        <f ca="1">RIGHT(CELL("address",S.001!N87),4)</f>
        <v>N$87</v>
      </c>
      <c r="O103" s="257" t="str">
        <f ca="1">RIGHT(CELL("address",S.001!N88),4)</f>
        <v>N$88</v>
      </c>
      <c r="P103" s="212" t="s">
        <v>189</v>
      </c>
      <c r="V103" s="183" t="s">
        <v>223</v>
      </c>
    </row>
    <row r="104" spans="1:23" ht="12.5">
      <c r="A104" s="258" t="s">
        <v>214</v>
      </c>
      <c r="B104" s="259"/>
      <c r="C104" s="259"/>
      <c r="D104" s="259"/>
      <c r="E104" s="260"/>
      <c r="F104" s="260"/>
      <c r="G104" s="260"/>
      <c r="H104" s="259"/>
      <c r="I104" s="259"/>
      <c r="J104" s="259"/>
      <c r="K104" s="259"/>
      <c r="L104" s="259"/>
      <c r="M104" s="259"/>
      <c r="N104" s="259"/>
      <c r="O104" s="261"/>
      <c r="V104" s="183" t="s">
        <v>224</v>
      </c>
    </row>
    <row r="105" spans="1:23" ht="12.5">
      <c r="E105" s="247"/>
      <c r="F105" s="247"/>
      <c r="G105" s="247"/>
      <c r="V105" s="262" t="s">
        <v>269</v>
      </c>
    </row>
    <row r="108" spans="1:23" ht="12.75" customHeight="1">
      <c r="E108" s="195"/>
      <c r="F108" s="195"/>
      <c r="G108" s="195"/>
      <c r="H108" s="195"/>
      <c r="I108" s="263"/>
      <c r="J108" s="263"/>
    </row>
    <row r="109" spans="1:23" ht="12.75" customHeight="1">
      <c r="K109" s="183" t="s">
        <v>475</v>
      </c>
    </row>
    <row r="110" spans="1:23" ht="12.75" customHeight="1">
      <c r="E110" s="264"/>
      <c r="F110" s="264"/>
      <c r="G110" s="249"/>
      <c r="H110" s="249"/>
      <c r="I110" s="265"/>
      <c r="J110" s="266"/>
      <c r="Q110" s="183">
        <v>0.21027907354085415</v>
      </c>
    </row>
    <row r="111" spans="1:23" ht="12.75" customHeight="1">
      <c r="E111" s="264"/>
      <c r="F111" s="264"/>
      <c r="G111" s="249"/>
      <c r="H111" s="249"/>
      <c r="I111" s="265"/>
      <c r="J111" s="266"/>
      <c r="Q111" s="183">
        <v>0.27457810168699082</v>
      </c>
    </row>
    <row r="112" spans="1:23" ht="12.75" customHeight="1">
      <c r="E112" s="264"/>
      <c r="F112" s="264"/>
      <c r="G112" s="249"/>
      <c r="H112" s="249"/>
      <c r="I112" s="265"/>
      <c r="J112" s="266"/>
      <c r="Q112" s="183">
        <v>0.34037945119928553</v>
      </c>
    </row>
    <row r="113" spans="5:17" ht="12.75" customHeight="1">
      <c r="E113" s="264"/>
      <c r="F113" s="264"/>
      <c r="G113" s="249"/>
      <c r="H113" s="249"/>
      <c r="I113" s="265"/>
      <c r="J113" s="266"/>
      <c r="Q113" s="183">
        <v>0.22100965230606592</v>
      </c>
    </row>
    <row r="114" spans="5:17" ht="12.75" customHeight="1">
      <c r="E114" s="264"/>
      <c r="F114" s="264"/>
      <c r="G114" s="249"/>
      <c r="H114" s="249"/>
      <c r="I114" s="265"/>
      <c r="J114" s="266"/>
      <c r="Q114" s="183">
        <v>0.12091392199188648</v>
      </c>
    </row>
    <row r="115" spans="5:17" ht="12.75" customHeight="1">
      <c r="E115" s="264"/>
      <c r="F115" s="264"/>
      <c r="G115" s="249"/>
      <c r="H115" s="249"/>
      <c r="I115" s="265"/>
      <c r="J115" s="266"/>
      <c r="Q115" s="183">
        <v>0.31551609897125821</v>
      </c>
    </row>
    <row r="116" spans="5:17" ht="12.75" customHeight="1">
      <c r="E116" s="264"/>
      <c r="F116" s="264"/>
      <c r="G116" s="249"/>
      <c r="H116" s="249"/>
      <c r="I116" s="265"/>
      <c r="J116" s="266"/>
    </row>
    <row r="117" spans="5:17" ht="12.75" customHeight="1">
      <c r="E117" s="264"/>
      <c r="F117" s="264"/>
      <c r="G117" s="249"/>
      <c r="H117" s="249"/>
      <c r="I117" s="265"/>
      <c r="J117" s="266"/>
    </row>
    <row r="118" spans="5:17" ht="12.75" customHeight="1">
      <c r="E118" s="264"/>
      <c r="F118" s="264"/>
      <c r="G118" s="249"/>
      <c r="H118" s="249"/>
      <c r="I118" s="265"/>
      <c r="J118" s="266"/>
    </row>
    <row r="119" spans="5:17" ht="12.75" customHeight="1">
      <c r="E119" s="264"/>
      <c r="F119" s="264"/>
      <c r="G119" s="249"/>
      <c r="H119" s="249"/>
      <c r="I119" s="265"/>
      <c r="J119" s="266"/>
    </row>
    <row r="120" spans="5:17" ht="12.75" customHeight="1">
      <c r="E120" s="264"/>
      <c r="F120" s="264"/>
      <c r="G120" s="249"/>
      <c r="H120" s="249"/>
      <c r="I120" s="265"/>
      <c r="J120" s="266"/>
    </row>
    <row r="121" spans="5:17" ht="12.75" customHeight="1">
      <c r="E121" s="264"/>
      <c r="F121" s="264"/>
      <c r="G121" s="249"/>
      <c r="H121" s="249"/>
      <c r="I121" s="265"/>
      <c r="J121" s="266"/>
    </row>
    <row r="122" spans="5:17" ht="12.75" customHeight="1">
      <c r="E122" s="264"/>
      <c r="F122" s="264"/>
      <c r="G122" s="249"/>
      <c r="H122" s="249"/>
      <c r="I122" s="265"/>
      <c r="J122" s="266"/>
    </row>
    <row r="123" spans="5:17" ht="12.75" customHeight="1">
      <c r="E123" s="264"/>
      <c r="F123" s="264"/>
      <c r="G123" s="249"/>
      <c r="H123" s="249"/>
      <c r="I123" s="265"/>
      <c r="J123" s="266"/>
    </row>
    <row r="124" spans="5:17" ht="12.75" customHeight="1">
      <c r="E124" s="264"/>
      <c r="F124" s="264"/>
      <c r="G124" s="249"/>
      <c r="H124" s="249"/>
      <c r="I124" s="265"/>
      <c r="J124" s="266"/>
    </row>
    <row r="125" spans="5:17" ht="12.75" customHeight="1">
      <c r="E125" s="264"/>
      <c r="F125" s="264"/>
      <c r="G125" s="249"/>
      <c r="H125" s="249"/>
      <c r="I125" s="265"/>
      <c r="J125" s="266"/>
    </row>
    <row r="126" spans="5:17" ht="12.75" customHeight="1">
      <c r="E126" s="264"/>
      <c r="F126" s="264"/>
      <c r="G126" s="249"/>
      <c r="H126" s="249"/>
      <c r="I126" s="265"/>
      <c r="J126" s="266"/>
    </row>
    <row r="127" spans="5:17" ht="12.75" customHeight="1">
      <c r="E127" s="264"/>
      <c r="F127" s="264"/>
      <c r="G127" s="249"/>
      <c r="H127" s="249"/>
      <c r="I127" s="265"/>
      <c r="J127" s="266"/>
    </row>
    <row r="128" spans="5:17" ht="12.75" customHeight="1">
      <c r="E128" s="264"/>
      <c r="F128" s="264"/>
      <c r="G128" s="249"/>
      <c r="H128" s="249"/>
      <c r="I128" s="265"/>
      <c r="J128" s="266"/>
    </row>
    <row r="129" spans="5:10" ht="12.75" customHeight="1">
      <c r="E129" s="264"/>
      <c r="F129" s="264"/>
      <c r="G129" s="249"/>
      <c r="H129" s="249"/>
      <c r="I129" s="265"/>
      <c r="J129" s="266"/>
    </row>
    <row r="130" spans="5:10" ht="12.75" customHeight="1">
      <c r="E130" s="264"/>
      <c r="F130" s="264"/>
      <c r="G130" s="249"/>
      <c r="H130" s="249"/>
      <c r="I130" s="265"/>
      <c r="J130" s="266"/>
    </row>
    <row r="131" spans="5:10" ht="12.75" customHeight="1">
      <c r="E131" s="264"/>
      <c r="F131" s="264"/>
      <c r="G131" s="249"/>
      <c r="H131" s="249"/>
      <c r="I131" s="265"/>
      <c r="J131" s="266"/>
    </row>
    <row r="132" spans="5:10" ht="12.75" customHeight="1">
      <c r="E132" s="264"/>
      <c r="F132" s="264"/>
      <c r="G132" s="249"/>
      <c r="H132" s="249"/>
      <c r="I132" s="265"/>
      <c r="J132" s="266"/>
    </row>
    <row r="133" spans="5:10" ht="12.75" customHeight="1">
      <c r="E133" s="264"/>
      <c r="F133" s="264"/>
      <c r="G133" s="249"/>
      <c r="H133" s="249"/>
      <c r="I133" s="265"/>
      <c r="J133" s="266"/>
    </row>
    <row r="134" spans="5:10" ht="12.75" customHeight="1">
      <c r="E134" s="264"/>
      <c r="F134" s="264"/>
      <c r="G134" s="249"/>
      <c r="H134" s="249"/>
      <c r="I134" s="265"/>
      <c r="J134" s="266"/>
    </row>
    <row r="135" spans="5:10" ht="12.75" customHeight="1">
      <c r="E135" s="264"/>
      <c r="F135" s="264"/>
      <c r="G135" s="249"/>
      <c r="H135" s="249"/>
      <c r="I135" s="265"/>
      <c r="J135" s="266"/>
    </row>
    <row r="136" spans="5:10" ht="12.75" customHeight="1">
      <c r="E136" s="264"/>
      <c r="F136" s="264"/>
      <c r="G136" s="249"/>
      <c r="H136" s="249"/>
      <c r="I136" s="265"/>
      <c r="J136" s="266"/>
    </row>
    <row r="137" spans="5:10" ht="12.75" customHeight="1">
      <c r="E137" s="264"/>
      <c r="F137" s="264"/>
      <c r="G137" s="249"/>
      <c r="H137" s="249"/>
      <c r="I137" s="265"/>
      <c r="J137" s="266"/>
    </row>
    <row r="138" spans="5:10" ht="12.75" customHeight="1">
      <c r="E138" s="264"/>
      <c r="F138" s="264"/>
      <c r="G138" s="249"/>
      <c r="H138" s="249"/>
      <c r="I138" s="265"/>
      <c r="J138" s="266"/>
    </row>
    <row r="139" spans="5:10" ht="12.75" customHeight="1">
      <c r="E139" s="264"/>
      <c r="F139" s="264"/>
      <c r="G139" s="249"/>
      <c r="H139" s="249"/>
      <c r="I139" s="265"/>
      <c r="J139" s="266"/>
    </row>
    <row r="140" spans="5:10" ht="12.75" customHeight="1">
      <c r="E140" s="264"/>
      <c r="F140" s="264"/>
      <c r="G140" s="249"/>
      <c r="H140" s="249"/>
      <c r="I140" s="265"/>
      <c r="J140" s="266"/>
    </row>
    <row r="141" spans="5:10" ht="12.75" customHeight="1">
      <c r="E141" s="264"/>
      <c r="F141" s="264"/>
      <c r="G141" s="249"/>
      <c r="H141" s="249"/>
      <c r="I141" s="265"/>
      <c r="J141" s="266"/>
    </row>
    <row r="142" spans="5:10" ht="12.75" customHeight="1">
      <c r="E142" s="264"/>
      <c r="F142" s="264"/>
      <c r="G142" s="249"/>
      <c r="H142" s="249"/>
      <c r="I142" s="265"/>
      <c r="J142" s="266"/>
    </row>
    <row r="143" spans="5:10" ht="12.75" customHeight="1">
      <c r="E143" s="264"/>
      <c r="F143" s="264"/>
      <c r="G143" s="249"/>
      <c r="H143" s="249"/>
      <c r="I143" s="265"/>
      <c r="J143" s="266"/>
    </row>
    <row r="144" spans="5:10" ht="12.75" customHeight="1">
      <c r="E144" s="264"/>
      <c r="F144" s="264"/>
      <c r="G144" s="249"/>
      <c r="H144" s="249"/>
      <c r="I144" s="265"/>
      <c r="J144" s="266"/>
    </row>
    <row r="145" spans="5:10" ht="12.75" customHeight="1">
      <c r="E145" s="264"/>
      <c r="F145" s="264"/>
      <c r="G145" s="249"/>
      <c r="H145" s="249"/>
      <c r="I145" s="265"/>
      <c r="J145" s="266"/>
    </row>
    <row r="146" spans="5:10" ht="12.75" customHeight="1">
      <c r="E146" s="264"/>
      <c r="F146" s="264"/>
      <c r="G146" s="249"/>
      <c r="H146" s="249"/>
      <c r="I146" s="265"/>
      <c r="J146" s="266"/>
    </row>
    <row r="147" spans="5:10" ht="12.75" customHeight="1">
      <c r="E147" s="264"/>
      <c r="F147" s="264"/>
      <c r="G147" s="249"/>
      <c r="H147" s="249"/>
      <c r="I147" s="265"/>
      <c r="J147" s="266"/>
    </row>
    <row r="148" spans="5:10" ht="12.75" customHeight="1">
      <c r="E148" s="264"/>
      <c r="F148" s="264"/>
      <c r="G148" s="249"/>
      <c r="H148" s="249"/>
      <c r="I148" s="265"/>
      <c r="J148" s="266"/>
    </row>
    <row r="149" spans="5:10" ht="12.75" customHeight="1">
      <c r="E149" s="264"/>
      <c r="F149" s="264"/>
      <c r="G149" s="249"/>
      <c r="H149" s="249"/>
      <c r="I149" s="265"/>
      <c r="J149" s="266"/>
    </row>
    <row r="150" spans="5:10" ht="12.75" customHeight="1">
      <c r="E150" s="264"/>
      <c r="F150" s="264"/>
      <c r="G150" s="249"/>
      <c r="H150" s="249"/>
      <c r="I150" s="265"/>
      <c r="J150" s="266"/>
    </row>
    <row r="151" spans="5:10" ht="12.75" customHeight="1">
      <c r="E151" s="264"/>
      <c r="F151" s="264"/>
      <c r="G151" s="249"/>
      <c r="H151" s="249"/>
      <c r="I151" s="265"/>
      <c r="J151" s="266"/>
    </row>
    <row r="152" spans="5:10" ht="12.75" customHeight="1">
      <c r="E152" s="264"/>
      <c r="F152" s="264"/>
      <c r="G152" s="249"/>
      <c r="H152" s="249"/>
      <c r="I152" s="265"/>
      <c r="J152" s="266"/>
    </row>
    <row r="153" spans="5:10" ht="12.75" customHeight="1">
      <c r="E153" s="264"/>
      <c r="F153" s="264"/>
      <c r="G153" s="249"/>
      <c r="H153" s="249"/>
      <c r="I153" s="265"/>
      <c r="J153" s="266"/>
    </row>
    <row r="154" spans="5:10" ht="12.75" customHeight="1">
      <c r="E154" s="264"/>
      <c r="F154" s="264"/>
      <c r="G154" s="249"/>
      <c r="H154" s="249"/>
      <c r="I154" s="265"/>
      <c r="J154" s="266"/>
    </row>
    <row r="155" spans="5:10" ht="12.75" customHeight="1">
      <c r="E155" s="264"/>
      <c r="F155" s="264"/>
      <c r="G155" s="249"/>
      <c r="H155" s="249"/>
      <c r="I155" s="265"/>
      <c r="J155" s="266"/>
    </row>
    <row r="156" spans="5:10" ht="12.75" customHeight="1">
      <c r="E156" s="264"/>
      <c r="F156" s="264"/>
      <c r="G156" s="249"/>
      <c r="H156" s="249"/>
      <c r="I156" s="265"/>
      <c r="J156" s="266"/>
    </row>
    <row r="157" spans="5:10" ht="12.75" customHeight="1">
      <c r="E157" s="264"/>
      <c r="F157" s="264"/>
      <c r="G157" s="249"/>
      <c r="H157" s="249"/>
      <c r="I157" s="265"/>
      <c r="J157" s="266"/>
    </row>
    <row r="158" spans="5:10" ht="12.75" customHeight="1">
      <c r="E158" s="264"/>
      <c r="F158" s="264"/>
      <c r="G158" s="249"/>
      <c r="H158" s="249"/>
      <c r="I158" s="265"/>
      <c r="J158" s="266"/>
    </row>
    <row r="159" spans="5:10" ht="12.75" customHeight="1">
      <c r="E159" s="264"/>
      <c r="F159" s="264"/>
      <c r="G159" s="249"/>
      <c r="H159" s="249"/>
      <c r="I159" s="265"/>
      <c r="J159" s="266"/>
    </row>
    <row r="160" spans="5:10" ht="12.75" customHeight="1">
      <c r="E160" s="264"/>
      <c r="F160" s="264"/>
      <c r="G160" s="249"/>
      <c r="H160" s="249"/>
      <c r="I160" s="265"/>
      <c r="J160" s="266"/>
    </row>
    <row r="161" spans="5:10" ht="12.75" customHeight="1">
      <c r="E161" s="264"/>
      <c r="F161" s="264"/>
      <c r="G161" s="249"/>
      <c r="H161" s="249"/>
      <c r="I161" s="265"/>
      <c r="J161" s="266"/>
    </row>
    <row r="162" spans="5:10" ht="12.75" customHeight="1">
      <c r="E162" s="264"/>
      <c r="F162" s="264"/>
      <c r="G162" s="249"/>
      <c r="H162" s="249"/>
      <c r="I162" s="265"/>
      <c r="J162" s="266"/>
    </row>
    <row r="163" spans="5:10" ht="12.75" customHeight="1">
      <c r="E163" s="264"/>
      <c r="F163" s="264"/>
      <c r="G163" s="249"/>
      <c r="H163" s="249"/>
      <c r="I163" s="265"/>
      <c r="J163" s="266"/>
    </row>
    <row r="164" spans="5:10" ht="12.75" customHeight="1">
      <c r="E164" s="264"/>
      <c r="F164" s="264"/>
      <c r="G164" s="249"/>
      <c r="H164" s="249"/>
      <c r="I164" s="265"/>
      <c r="J164" s="266"/>
    </row>
    <row r="165" spans="5:10" ht="12.75" customHeight="1">
      <c r="E165" s="264"/>
      <c r="F165" s="264"/>
      <c r="G165" s="249"/>
      <c r="H165" s="249"/>
      <c r="I165" s="265"/>
      <c r="J165" s="266"/>
    </row>
    <row r="166" spans="5:10" ht="12.75" customHeight="1">
      <c r="E166" s="264"/>
      <c r="F166" s="264"/>
      <c r="G166" s="249"/>
      <c r="H166" s="249"/>
      <c r="I166" s="265"/>
      <c r="J166" s="266"/>
    </row>
    <row r="167" spans="5:10" ht="12.75" customHeight="1">
      <c r="E167" s="264"/>
      <c r="F167" s="264"/>
      <c r="G167" s="249"/>
      <c r="H167" s="249"/>
      <c r="I167" s="265"/>
      <c r="J167" s="266"/>
    </row>
    <row r="168" spans="5:10" ht="12.75" customHeight="1">
      <c r="E168" s="264"/>
      <c r="F168" s="264"/>
      <c r="G168" s="249"/>
      <c r="H168" s="249"/>
      <c r="I168" s="265"/>
      <c r="J168" s="266"/>
    </row>
    <row r="169" spans="5:10" ht="12.75" customHeight="1">
      <c r="E169" s="264"/>
      <c r="F169" s="264"/>
      <c r="G169" s="249"/>
      <c r="H169" s="249"/>
      <c r="I169" s="265"/>
      <c r="J169" s="266"/>
    </row>
    <row r="170" spans="5:10" ht="12.75" customHeight="1">
      <c r="E170" s="264"/>
      <c r="F170" s="264"/>
      <c r="G170" s="249"/>
      <c r="H170" s="249"/>
      <c r="I170" s="265"/>
      <c r="J170" s="266"/>
    </row>
    <row r="171" spans="5:10" ht="12.75" customHeight="1">
      <c r="E171" s="264"/>
      <c r="F171" s="264"/>
      <c r="G171" s="249"/>
      <c r="H171" s="249"/>
      <c r="I171" s="265"/>
      <c r="J171" s="266"/>
    </row>
    <row r="172" spans="5:10" ht="12.75" customHeight="1">
      <c r="E172" s="264"/>
      <c r="F172" s="264"/>
      <c r="G172" s="249"/>
      <c r="H172" s="249"/>
      <c r="I172" s="265"/>
      <c r="J172" s="266"/>
    </row>
    <row r="173" spans="5:10" ht="12.75" customHeight="1">
      <c r="E173" s="264"/>
      <c r="F173" s="264"/>
      <c r="G173" s="249"/>
      <c r="H173" s="249"/>
      <c r="I173" s="265"/>
      <c r="J173" s="266"/>
    </row>
    <row r="174" spans="5:10" ht="12.75" customHeight="1">
      <c r="E174" s="264"/>
      <c r="F174" s="264"/>
      <c r="G174" s="249"/>
      <c r="H174" s="249"/>
      <c r="I174" s="265"/>
      <c r="J174" s="266"/>
    </row>
    <row r="175" spans="5:10" ht="12.75" customHeight="1">
      <c r="E175" s="264"/>
      <c r="F175" s="264"/>
      <c r="G175" s="249"/>
      <c r="H175" s="249"/>
      <c r="I175" s="265"/>
      <c r="J175" s="266"/>
    </row>
    <row r="176" spans="5:10" ht="12.75" customHeight="1">
      <c r="E176" s="264"/>
      <c r="F176" s="264"/>
      <c r="G176" s="249"/>
      <c r="H176" s="249"/>
      <c r="I176" s="265"/>
      <c r="J176" s="266"/>
    </row>
    <row r="177" spans="5:10" ht="12.75" customHeight="1">
      <c r="E177" s="264"/>
      <c r="F177" s="264"/>
      <c r="G177" s="249"/>
      <c r="H177" s="249"/>
      <c r="I177" s="265"/>
      <c r="J177" s="266"/>
    </row>
    <row r="178" spans="5:10" ht="12.75" customHeight="1">
      <c r="E178" s="264"/>
      <c r="F178" s="264"/>
      <c r="G178" s="249"/>
      <c r="H178" s="249"/>
      <c r="I178" s="265"/>
      <c r="J178" s="266"/>
    </row>
    <row r="179" spans="5:10" ht="12.75" customHeight="1">
      <c r="E179" s="264"/>
      <c r="F179" s="264"/>
      <c r="G179" s="249"/>
      <c r="H179" s="249"/>
      <c r="I179" s="265"/>
      <c r="J179" s="266"/>
    </row>
    <row r="180" spans="5:10" ht="12.75" customHeight="1">
      <c r="E180" s="264"/>
      <c r="F180" s="264"/>
      <c r="G180" s="249"/>
      <c r="H180" s="249"/>
      <c r="I180" s="265"/>
      <c r="J180" s="266"/>
    </row>
    <row r="181" spans="5:10" ht="12.75" customHeight="1">
      <c r="E181" s="249"/>
      <c r="F181" s="249"/>
      <c r="H181" s="249"/>
      <c r="I181" s="249"/>
      <c r="J181" s="249"/>
    </row>
    <row r="182" spans="5:10" ht="12.75" customHeight="1">
      <c r="E182" s="249"/>
      <c r="F182" s="249"/>
      <c r="G182" s="249"/>
      <c r="H182" s="249"/>
      <c r="I182" s="249"/>
      <c r="J182" s="24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0" fitToHeight="0" orientation="landscape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"&amp;COUNT(S.001:S.077!$P$3)</f>
        <v>SWEPCO Project 7 of 77</v>
      </c>
      <c r="Q1" s="594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7408.5573063791289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7408.5573063791289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478" t="s">
        <v>496</v>
      </c>
      <c r="F9" s="672">
        <v>30151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1767.0454545454545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 t="shared" ref="K24:K29" si="10">G24</f>
        <v>10098.222669121984</v>
      </c>
      <c r="L24" s="519">
        <f t="shared" si="7"/>
        <v>0</v>
      </c>
      <c r="M24" s="518">
        <f t="shared" ref="M24:M29" si="11"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 t="shared" si="10"/>
        <v>9550.8822669869332</v>
      </c>
      <c r="L25" s="519">
        <f t="shared" si="7"/>
        <v>0</v>
      </c>
      <c r="M25" s="518">
        <f t="shared" si="11"/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 t="shared" si="10"/>
        <v>9603.7592198821312</v>
      </c>
      <c r="L26" s="519">
        <f t="shared" si="7"/>
        <v>0</v>
      </c>
      <c r="M26" s="518">
        <f t="shared" si="11"/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1896.3414634146341</v>
      </c>
      <c r="F27" s="515">
        <v>57798.883693920019</v>
      </c>
      <c r="G27" s="516">
        <v>9362.7454103291529</v>
      </c>
      <c r="H27" s="510">
        <v>9362.7454103291529</v>
      </c>
      <c r="I27" s="511">
        <f t="shared" si="0"/>
        <v>0</v>
      </c>
      <c r="J27" s="511"/>
      <c r="K27" s="518">
        <f t="shared" si="10"/>
        <v>9362.7454103291529</v>
      </c>
      <c r="L27" s="519">
        <f t="shared" ref="L27" si="12">IF(K27&lt;&gt;0,+G27-K27,0)</f>
        <v>0</v>
      </c>
      <c r="M27" s="518">
        <f t="shared" si="11"/>
        <v>9362.7454103291529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 t="shared" si="10"/>
        <v>7714.1850577819459</v>
      </c>
      <c r="L28" s="519">
        <f t="shared" ref="L28" si="13">IF(K28&lt;&gt;0,+G28-K28,0)</f>
        <v>0</v>
      </c>
      <c r="M28" s="518">
        <f t="shared" si="11"/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55990.744159036272</v>
      </c>
      <c r="E29" s="516">
        <v>1851.1904761904761</v>
      </c>
      <c r="F29" s="515">
        <v>54139.553682845799</v>
      </c>
      <c r="G29" s="516">
        <v>7688.3465352590638</v>
      </c>
      <c r="H29" s="510">
        <v>7688.3465352590638</v>
      </c>
      <c r="I29" s="511">
        <f t="shared" si="0"/>
        <v>0</v>
      </c>
      <c r="J29" s="511"/>
      <c r="K29" s="518">
        <f t="shared" si="10"/>
        <v>7688.3465352590638</v>
      </c>
      <c r="L29" s="519">
        <f t="shared" ref="L29" si="14">IF(K29&lt;&gt;0,+G29-K29,0)</f>
        <v>0</v>
      </c>
      <c r="M29" s="518">
        <f t="shared" si="11"/>
        <v>7688.3465352590638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54051.351754314877</v>
      </c>
      <c r="E30" s="516">
        <v>1851.1904761904761</v>
      </c>
      <c r="F30" s="515">
        <v>52200.161278124404</v>
      </c>
      <c r="G30" s="516">
        <v>7824.8681888866868</v>
      </c>
      <c r="H30" s="510">
        <v>7824.8681888866868</v>
      </c>
      <c r="I30" s="511">
        <f t="shared" si="0"/>
        <v>0</v>
      </c>
      <c r="J30" s="511"/>
      <c r="K30" s="518">
        <f t="shared" ref="K30" si="15">G30</f>
        <v>7824.8681888866868</v>
      </c>
      <c r="L30" s="519">
        <f t="shared" ref="L30" si="16">IF(K30&lt;&gt;0,+G30-K30,0)</f>
        <v>0</v>
      </c>
      <c r="M30" s="518">
        <f t="shared" ref="M30" si="17">H30</f>
        <v>7824.8681888866868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52200.161278124404</v>
      </c>
      <c r="E31" s="516">
        <v>1851.1904761904761</v>
      </c>
      <c r="F31" s="515">
        <v>50348.97080193393</v>
      </c>
      <c r="G31" s="516">
        <v>8328.5417090766241</v>
      </c>
      <c r="H31" s="510">
        <v>8328.5417090766241</v>
      </c>
      <c r="I31" s="511">
        <f t="shared" si="0"/>
        <v>0</v>
      </c>
      <c r="J31" s="511"/>
      <c r="K31" s="518">
        <f t="shared" ref="K31" si="18">G31</f>
        <v>8328.5417090766241</v>
      </c>
      <c r="L31" s="519">
        <f t="shared" ref="L31" si="19">IF(K31&lt;&gt;0,+G31-K31,0)</f>
        <v>0</v>
      </c>
      <c r="M31" s="518">
        <f t="shared" ref="M31" si="20">H31</f>
        <v>8328.5417090766241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15">
        <v>50348.97080193393</v>
      </c>
      <c r="E32" s="516">
        <v>1851.1904761904761</v>
      </c>
      <c r="F32" s="515">
        <v>48497.780325743457</v>
      </c>
      <c r="G32" s="516">
        <v>7408.5573063791289</v>
      </c>
      <c r="H32" s="510">
        <v>7408.5573063791289</v>
      </c>
      <c r="I32" s="511">
        <f t="shared" si="0"/>
        <v>0</v>
      </c>
      <c r="J32" s="511"/>
      <c r="K32" s="518">
        <f t="shared" ref="K32" si="21">G32</f>
        <v>7408.5573063791289</v>
      </c>
      <c r="L32" s="519">
        <f t="shared" ref="L32" si="22">IF(K32&lt;&gt;0,+G32-K32,0)</f>
        <v>0</v>
      </c>
      <c r="M32" s="518">
        <f t="shared" ref="M32" si="23">H32</f>
        <v>7408.5573063791289</v>
      </c>
      <c r="N32" s="514">
        <f t="shared" ref="N32" si="24">IF(M32&lt;&gt;0,+H32-M32,0)</f>
        <v>0</v>
      </c>
      <c r="O32" s="514">
        <f t="shared" ref="O32" si="25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48497.780325743457</v>
      </c>
      <c r="E33" s="522">
        <f>IF(+I14&lt;F32,I14,D33)</f>
        <v>1767.0454545454545</v>
      </c>
      <c r="F33" s="523">
        <f t="shared" ref="F33:F48" si="26">+D33-E33</f>
        <v>46730.734871198001</v>
      </c>
      <c r="G33" s="524">
        <f t="shared" ref="G33:G72" si="27">+I$12*((D33+F33)/2)+E33</f>
        <v>7458.2410911270235</v>
      </c>
      <c r="H33" s="491">
        <f t="shared" ref="H33:H72" si="28">+I$13*((D33+F33)/2)+E33</f>
        <v>7458.2410911270235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46730.734871198001</v>
      </c>
      <c r="E34" s="522">
        <f>IF(+I14&lt;F33,I14,D34)</f>
        <v>1767.0454545454545</v>
      </c>
      <c r="F34" s="523">
        <f t="shared" si="26"/>
        <v>44963.689416652545</v>
      </c>
      <c r="G34" s="524">
        <f t="shared" si="27"/>
        <v>7247.0312164429033</v>
      </c>
      <c r="H34" s="491">
        <f t="shared" si="28"/>
        <v>7247.0312164429033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44963.689416652545</v>
      </c>
      <c r="E35" s="522">
        <f>IF(+I14&lt;F34,I14,D35)</f>
        <v>1767.0454545454545</v>
      </c>
      <c r="F35" s="523">
        <f t="shared" si="26"/>
        <v>43196.643962107089</v>
      </c>
      <c r="G35" s="524">
        <f t="shared" si="27"/>
        <v>7035.8213417587831</v>
      </c>
      <c r="H35" s="491">
        <f t="shared" si="28"/>
        <v>7035.8213417587831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43196.643962107089</v>
      </c>
      <c r="E36" s="522">
        <f>IF(+I14&lt;F35,I14,D36)</f>
        <v>1767.0454545454545</v>
      </c>
      <c r="F36" s="523">
        <f t="shared" si="26"/>
        <v>41429.598507561634</v>
      </c>
      <c r="G36" s="524">
        <f t="shared" si="27"/>
        <v>6824.6114670746647</v>
      </c>
      <c r="H36" s="491">
        <f t="shared" si="28"/>
        <v>6824.6114670746647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41429.598507561634</v>
      </c>
      <c r="E37" s="522">
        <f>IF(+I14&lt;F36,I14,D37)</f>
        <v>1767.0454545454545</v>
      </c>
      <c r="F37" s="523">
        <f t="shared" si="26"/>
        <v>39662.553053016178</v>
      </c>
      <c r="G37" s="524">
        <f t="shared" si="27"/>
        <v>6613.4015923905445</v>
      </c>
      <c r="H37" s="491">
        <f t="shared" si="28"/>
        <v>6613.4015923905445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39662.553053016178</v>
      </c>
      <c r="E38" s="522">
        <f>IF(+I14&lt;F37,I14,D38)</f>
        <v>1767.0454545454545</v>
      </c>
      <c r="F38" s="523">
        <f t="shared" si="26"/>
        <v>37895.507598470722</v>
      </c>
      <c r="G38" s="524">
        <f t="shared" si="27"/>
        <v>6402.1917177064242</v>
      </c>
      <c r="H38" s="491">
        <f t="shared" si="28"/>
        <v>6402.1917177064242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37895.507598470722</v>
      </c>
      <c r="E39" s="522">
        <f>IF(+I14&lt;F38,I14,D39)</f>
        <v>1767.0454545454545</v>
      </c>
      <c r="F39" s="523">
        <f t="shared" si="26"/>
        <v>36128.462143925266</v>
      </c>
      <c r="G39" s="524">
        <f t="shared" si="27"/>
        <v>6190.9818430223058</v>
      </c>
      <c r="H39" s="491">
        <f t="shared" si="28"/>
        <v>6190.9818430223058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36128.462143925266</v>
      </c>
      <c r="E40" s="522">
        <f>IF(+I14&lt;F39,I14,D40)</f>
        <v>1767.0454545454545</v>
      </c>
      <c r="F40" s="523">
        <f t="shared" si="26"/>
        <v>34361.41668937981</v>
      </c>
      <c r="G40" s="524">
        <f t="shared" si="27"/>
        <v>5979.7719683381856</v>
      </c>
      <c r="H40" s="491">
        <f t="shared" si="28"/>
        <v>5979.7719683381856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34361.41668937981</v>
      </c>
      <c r="E41" s="522">
        <f>IF(+I14&lt;F40,I14,D41)</f>
        <v>1767.0454545454545</v>
      </c>
      <c r="F41" s="523">
        <f t="shared" si="26"/>
        <v>32594.371234834354</v>
      </c>
      <c r="G41" s="524">
        <f t="shared" si="27"/>
        <v>5768.5620936540654</v>
      </c>
      <c r="H41" s="491">
        <f t="shared" si="28"/>
        <v>5768.5620936540654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32594.371234834354</v>
      </c>
      <c r="E42" s="522">
        <f>IF(+I14&lt;F41,I14,D42)</f>
        <v>1767.0454545454545</v>
      </c>
      <c r="F42" s="523">
        <f t="shared" si="26"/>
        <v>30827.325780288898</v>
      </c>
      <c r="G42" s="524">
        <f t="shared" si="27"/>
        <v>5557.352218969947</v>
      </c>
      <c r="H42" s="491">
        <f t="shared" si="28"/>
        <v>5557.352218969947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30827.325780288898</v>
      </c>
      <c r="E43" s="522">
        <f>IF(+I14&lt;F42,I14,D43)</f>
        <v>1767.0454545454545</v>
      </c>
      <c r="F43" s="523">
        <f t="shared" si="26"/>
        <v>29060.280325743443</v>
      </c>
      <c r="G43" s="524">
        <f t="shared" si="27"/>
        <v>5346.1423442858268</v>
      </c>
      <c r="H43" s="491">
        <f t="shared" si="28"/>
        <v>5346.1423442858268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29060.280325743443</v>
      </c>
      <c r="E44" s="522">
        <f>IF(+I14&lt;F43,I14,D44)</f>
        <v>1767.0454545454545</v>
      </c>
      <c r="F44" s="523">
        <f t="shared" si="26"/>
        <v>27293.234871197987</v>
      </c>
      <c r="G44" s="524">
        <f t="shared" si="27"/>
        <v>5134.9324696017065</v>
      </c>
      <c r="H44" s="491">
        <f t="shared" si="28"/>
        <v>5134.9324696017065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27293.234871197987</v>
      </c>
      <c r="E45" s="522">
        <f>IF(+I14&lt;F44,I14,D45)</f>
        <v>1767.0454545454545</v>
      </c>
      <c r="F45" s="523">
        <f t="shared" si="26"/>
        <v>25526.189416652531</v>
      </c>
      <c r="G45" s="524">
        <f t="shared" si="27"/>
        <v>4923.7225949175881</v>
      </c>
      <c r="H45" s="491">
        <f t="shared" si="28"/>
        <v>4923.7225949175881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25526.189416652531</v>
      </c>
      <c r="E46" s="522">
        <f>IF(+I14&lt;F45,I14,D46)</f>
        <v>1767.0454545454545</v>
      </c>
      <c r="F46" s="523">
        <f t="shared" si="26"/>
        <v>23759.143962107075</v>
      </c>
      <c r="G46" s="524">
        <f t="shared" si="27"/>
        <v>4712.5127202334679</v>
      </c>
      <c r="H46" s="491">
        <f t="shared" si="28"/>
        <v>4712.5127202334679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23759.143962107075</v>
      </c>
      <c r="E47" s="522">
        <f>IF(+I14&lt;F46,I14,D47)</f>
        <v>1767.0454545454545</v>
      </c>
      <c r="F47" s="523">
        <f t="shared" si="26"/>
        <v>21992.098507561619</v>
      </c>
      <c r="G47" s="524">
        <f t="shared" si="27"/>
        <v>4501.3028455493486</v>
      </c>
      <c r="H47" s="491">
        <f t="shared" si="28"/>
        <v>4501.3028455493486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21992.098507561619</v>
      </c>
      <c r="E48" s="522">
        <f>IF(+I14&lt;F47,I14,D48)</f>
        <v>1767.0454545454545</v>
      </c>
      <c r="F48" s="523">
        <f t="shared" si="26"/>
        <v>20225.053053016163</v>
      </c>
      <c r="G48" s="524">
        <f t="shared" si="27"/>
        <v>4290.0929708652293</v>
      </c>
      <c r="H48" s="491">
        <f t="shared" si="28"/>
        <v>4290.0929708652293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20225.053053016163</v>
      </c>
      <c r="E49" s="522">
        <f>IF(+I14&lt;F48,I14,D49)</f>
        <v>1767.0454545454545</v>
      </c>
      <c r="F49" s="523">
        <f t="shared" ref="F49:F72" si="29">+D49-E49</f>
        <v>18458.007598470707</v>
      </c>
      <c r="G49" s="524">
        <f t="shared" si="27"/>
        <v>4078.8830961811091</v>
      </c>
      <c r="H49" s="491">
        <f t="shared" si="28"/>
        <v>4078.8830961811091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18458.007598470707</v>
      </c>
      <c r="E50" s="522">
        <f>IF(+I14&lt;F49,I14,D50)</f>
        <v>1767.0454545454545</v>
      </c>
      <c r="F50" s="523">
        <f t="shared" si="29"/>
        <v>16690.962143925251</v>
      </c>
      <c r="G50" s="524">
        <f t="shared" si="27"/>
        <v>3867.6732214969898</v>
      </c>
      <c r="H50" s="491">
        <f t="shared" si="28"/>
        <v>3867.6732214969898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16690.962143925251</v>
      </c>
      <c r="E51" s="522">
        <f>IF(+I14&lt;F50,I14,D51)</f>
        <v>1767.0454545454545</v>
      </c>
      <c r="F51" s="523">
        <f t="shared" si="29"/>
        <v>14923.916689379797</v>
      </c>
      <c r="G51" s="524">
        <f t="shared" si="27"/>
        <v>3656.46334681287</v>
      </c>
      <c r="H51" s="491">
        <f t="shared" si="28"/>
        <v>3656.46334681287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14923.916689379797</v>
      </c>
      <c r="E52" s="522">
        <f>IF(+I14&lt;F51,I14,D52)</f>
        <v>1767.0454545454545</v>
      </c>
      <c r="F52" s="523">
        <f t="shared" si="29"/>
        <v>13156.871234834343</v>
      </c>
      <c r="G52" s="524">
        <f t="shared" si="27"/>
        <v>3445.2534721287507</v>
      </c>
      <c r="H52" s="491">
        <f t="shared" si="28"/>
        <v>3445.2534721287507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13156.871234834343</v>
      </c>
      <c r="E53" s="522">
        <f>IF(+I14&lt;F52,I14,D53)</f>
        <v>1767.0454545454545</v>
      </c>
      <c r="F53" s="523">
        <f t="shared" si="29"/>
        <v>11389.825780288889</v>
      </c>
      <c r="G53" s="524">
        <f t="shared" si="27"/>
        <v>3234.0435974446309</v>
      </c>
      <c r="H53" s="491">
        <f t="shared" si="28"/>
        <v>3234.0435974446309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11389.825780288889</v>
      </c>
      <c r="E54" s="522">
        <f>IF(+I14&lt;F53,I14,D54)</f>
        <v>1767.0454545454545</v>
      </c>
      <c r="F54" s="523">
        <f t="shared" si="29"/>
        <v>9622.7803257434352</v>
      </c>
      <c r="G54" s="524">
        <f t="shared" si="27"/>
        <v>3022.833722760512</v>
      </c>
      <c r="H54" s="491">
        <f t="shared" si="28"/>
        <v>3022.833722760512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9622.7803257434352</v>
      </c>
      <c r="E55" s="522">
        <f>IF(+I14&lt;F54,I14,D55)</f>
        <v>1767.0454545454545</v>
      </c>
      <c r="F55" s="523">
        <f t="shared" si="29"/>
        <v>7855.7348711979812</v>
      </c>
      <c r="G55" s="524">
        <f t="shared" si="27"/>
        <v>2811.6238480763923</v>
      </c>
      <c r="H55" s="491">
        <f t="shared" si="28"/>
        <v>2811.6238480763923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7855.7348711979812</v>
      </c>
      <c r="E56" s="522">
        <f>IF(+I14&lt;F55,I14,D56)</f>
        <v>1767.0454545454545</v>
      </c>
      <c r="F56" s="523">
        <f t="shared" si="29"/>
        <v>6088.6894166525271</v>
      </c>
      <c r="G56" s="524">
        <f t="shared" si="27"/>
        <v>2600.413973392273</v>
      </c>
      <c r="H56" s="491">
        <f t="shared" si="28"/>
        <v>2600.413973392273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6088.6894166525271</v>
      </c>
      <c r="E57" s="522">
        <f>IF(+I14&lt;F56,I14,D57)</f>
        <v>1767.0454545454545</v>
      </c>
      <c r="F57" s="523">
        <f t="shared" si="29"/>
        <v>4321.6439621070731</v>
      </c>
      <c r="G57" s="524">
        <f t="shared" si="27"/>
        <v>2389.2040987081537</v>
      </c>
      <c r="H57" s="491">
        <f t="shared" si="28"/>
        <v>2389.2040987081537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4321.6439621070731</v>
      </c>
      <c r="E58" s="522">
        <f>IF(+I14&lt;F57,I14,D58)</f>
        <v>1767.0454545454545</v>
      </c>
      <c r="F58" s="523">
        <f t="shared" si="29"/>
        <v>2554.5985075616186</v>
      </c>
      <c r="G58" s="524">
        <f t="shared" si="27"/>
        <v>2177.9942240240343</v>
      </c>
      <c r="H58" s="491">
        <f t="shared" si="28"/>
        <v>2177.9942240240343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2554.5985075616186</v>
      </c>
      <c r="E59" s="522">
        <f>IF(+I14&lt;F58,I14,D59)</f>
        <v>1767.0454545454545</v>
      </c>
      <c r="F59" s="523">
        <f t="shared" si="29"/>
        <v>787.55305301616409</v>
      </c>
      <c r="G59" s="524">
        <f t="shared" si="27"/>
        <v>1966.7843493399148</v>
      </c>
      <c r="H59" s="491">
        <f t="shared" si="28"/>
        <v>1966.7843493399148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787.55305301616409</v>
      </c>
      <c r="E60" s="522">
        <f>IF(+I14&lt;F59,I14,D60)</f>
        <v>787.55305301616409</v>
      </c>
      <c r="F60" s="523">
        <f t="shared" si="29"/>
        <v>0</v>
      </c>
      <c r="G60" s="524">
        <f t="shared" si="27"/>
        <v>834.6200317423644</v>
      </c>
      <c r="H60" s="491">
        <f t="shared" si="28"/>
        <v>834.6200317423644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27"/>
        <v>0</v>
      </c>
      <c r="H61" s="491">
        <f t="shared" si="28"/>
        <v>0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27"/>
        <v>0</v>
      </c>
      <c r="H62" s="491">
        <f t="shared" si="28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77750.000000000015</v>
      </c>
      <c r="F73" s="375"/>
      <c r="G73" s="375">
        <f>SUM(G17:G72)</f>
        <v>277780.17279188707</v>
      </c>
      <c r="H73" s="375">
        <f>SUM(H17:H72)</f>
        <v>277780.17279188707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7408.5573063791289</v>
      </c>
      <c r="N87" s="546">
        <f>IF(J92&lt;D11,0,VLOOKUP(J92,C17:O72,11))</f>
        <v>7408.5573063791289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7997.8149556586723</v>
      </c>
      <c r="N88" s="550">
        <f>IF(J92&lt;D11,0,VLOOKUP(J92,C99:P154,7))</f>
        <v>7997.8149556586723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589.25764927954333</v>
      </c>
      <c r="N89" s="555">
        <f>+N88-N87</f>
        <v>589.25764927954333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 t="s">
        <v>494</v>
      </c>
      <c r="F91" s="674">
        <f>F9</f>
        <v>30151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77750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1767.0454545454545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34">+I99-H99</f>
        <v>0</v>
      </c>
      <c r="K99" s="514"/>
      <c r="L99" s="512">
        <f t="shared" ref="L99:L104" si="35">H99</f>
        <v>5610</v>
      </c>
      <c r="M99" s="597">
        <f t="shared" ref="M99:M130" si="36">IF(L99&lt;&gt;0,+H99-L99,0)</f>
        <v>0</v>
      </c>
      <c r="N99" s="512">
        <f t="shared" ref="N99:N104" si="37">I99</f>
        <v>5610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34"/>
        <v>0</v>
      </c>
      <c r="K100" s="514"/>
      <c r="L100" s="518">
        <f t="shared" si="35"/>
        <v>14411.158990782849</v>
      </c>
      <c r="M100" s="519">
        <f t="shared" si="36"/>
        <v>0</v>
      </c>
      <c r="N100" s="518">
        <f t="shared" si="37"/>
        <v>14411.158990782849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0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34"/>
        <v>0</v>
      </c>
      <c r="K101" s="514"/>
      <c r="L101" s="518">
        <f t="shared" si="35"/>
        <v>12969.387615340562</v>
      </c>
      <c r="M101" s="519">
        <f t="shared" si="36"/>
        <v>0</v>
      </c>
      <c r="N101" s="518">
        <f t="shared" si="37"/>
        <v>12969.387615340562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34"/>
        <v>0</v>
      </c>
      <c r="K102" s="514"/>
      <c r="L102" s="518">
        <f t="shared" si="35"/>
        <v>12458.468627153823</v>
      </c>
      <c r="M102" s="519">
        <f t="shared" si="36"/>
        <v>0</v>
      </c>
      <c r="N102" s="518">
        <f t="shared" si="37"/>
        <v>12458.468627153823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35"/>
        <v>11352.954336851966</v>
      </c>
      <c r="M103" s="519">
        <f t="shared" ref="M103:M108" si="41">IF(L103&lt;&gt;0,+H103-L103,0)</f>
        <v>0</v>
      </c>
      <c r="N103" s="518">
        <f t="shared" si="37"/>
        <v>11352.954336851966</v>
      </c>
      <c r="O103" s="514">
        <f t="shared" ref="O103:O108" si="42">IF(N103&lt;&gt;0,+I103-N103,0)</f>
        <v>0</v>
      </c>
      <c r="P103" s="514">
        <f t="shared" ref="P103:P108" si="43">+O103-M103</f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35"/>
        <v>11145.703511546504</v>
      </c>
      <c r="M104" s="519">
        <f t="shared" si="41"/>
        <v>0</v>
      </c>
      <c r="N104" s="518">
        <f t="shared" si="37"/>
        <v>11145.703511546504</v>
      </c>
      <c r="O104" s="514">
        <f t="shared" si="42"/>
        <v>0</v>
      </c>
      <c r="P104" s="514">
        <f t="shared" si="43"/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34"/>
        <v>0</v>
      </c>
      <c r="K105" s="514"/>
      <c r="L105" s="518">
        <f t="shared" ref="L105:L110" si="44">H105</f>
        <v>10617.681866649142</v>
      </c>
      <c r="M105" s="519">
        <f t="shared" si="41"/>
        <v>0</v>
      </c>
      <c r="N105" s="518">
        <f t="shared" ref="N105:N110" si="45">I105</f>
        <v>10617.681866649142</v>
      </c>
      <c r="O105" s="514">
        <f t="shared" si="42"/>
        <v>0</v>
      </c>
      <c r="P105" s="514">
        <f t="shared" si="43"/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34"/>
        <v>0</v>
      </c>
      <c r="K106" s="514"/>
      <c r="L106" s="518">
        <f t="shared" si="44"/>
        <v>10021.757616625862</v>
      </c>
      <c r="M106" s="519">
        <f t="shared" si="41"/>
        <v>0</v>
      </c>
      <c r="N106" s="518">
        <f t="shared" si="45"/>
        <v>10021.757616625862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34"/>
        <v>0</v>
      </c>
      <c r="K107" s="514"/>
      <c r="L107" s="518">
        <f t="shared" si="44"/>
        <v>9488.0975445916993</v>
      </c>
      <c r="M107" s="519">
        <f t="shared" si="41"/>
        <v>0</v>
      </c>
      <c r="N107" s="518">
        <f t="shared" si="45"/>
        <v>9488.0975445916993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34"/>
        <v>0</v>
      </c>
      <c r="K108" s="514"/>
      <c r="L108" s="518">
        <f t="shared" si="44"/>
        <v>8295.0535610460302</v>
      </c>
      <c r="M108" s="519">
        <f t="shared" si="41"/>
        <v>0</v>
      </c>
      <c r="N108" s="518">
        <f t="shared" si="45"/>
        <v>8295.0535610460302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2019</v>
      </c>
      <c r="D109" s="508">
        <v>60093.185668368336</v>
      </c>
      <c r="E109" s="516">
        <v>1808.1395348837209</v>
      </c>
      <c r="F109" s="515">
        <v>58285.046133484619</v>
      </c>
      <c r="G109" s="515">
        <v>59189.115900926481</v>
      </c>
      <c r="H109" s="516">
        <v>8143.7748502603245</v>
      </c>
      <c r="I109" s="510">
        <v>8143.7748502603245</v>
      </c>
      <c r="J109" s="514">
        <f t="shared" si="34"/>
        <v>0</v>
      </c>
      <c r="K109" s="514"/>
      <c r="L109" s="518">
        <f t="shared" si="44"/>
        <v>8143.7748502603245</v>
      </c>
      <c r="M109" s="519">
        <f t="shared" ref="M109" si="46">IF(L109&lt;&gt;0,+H109-L109,0)</f>
        <v>0</v>
      </c>
      <c r="N109" s="518">
        <f t="shared" si="45"/>
        <v>8143.7748502603245</v>
      </c>
      <c r="O109" s="514">
        <f t="shared" si="38"/>
        <v>0</v>
      </c>
      <c r="P109" s="514">
        <f t="shared" si="39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2020</v>
      </c>
      <c r="D110" s="508">
        <v>58285.046133484619</v>
      </c>
      <c r="E110" s="516">
        <v>1851.1904761904761</v>
      </c>
      <c r="F110" s="515">
        <v>56433.855657294145</v>
      </c>
      <c r="G110" s="515">
        <v>57359.450895389382</v>
      </c>
      <c r="H110" s="516">
        <v>8021.5664391453738</v>
      </c>
      <c r="I110" s="510">
        <v>8021.5664391453738</v>
      </c>
      <c r="J110" s="514">
        <f t="shared" si="34"/>
        <v>0</v>
      </c>
      <c r="K110" s="514"/>
      <c r="L110" s="518">
        <f t="shared" si="44"/>
        <v>8021.5664391453738</v>
      </c>
      <c r="M110" s="519">
        <f t="shared" ref="M110" si="47">IF(L110&lt;&gt;0,+H110-L110,0)</f>
        <v>0</v>
      </c>
      <c r="N110" s="518">
        <f t="shared" si="45"/>
        <v>8021.5664391453738</v>
      </c>
      <c r="O110" s="514">
        <f t="shared" si="38"/>
        <v>0</v>
      </c>
      <c r="P110" s="514">
        <f t="shared" si="39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2021</v>
      </c>
      <c r="D111" s="508">
        <v>56433.855657294145</v>
      </c>
      <c r="E111" s="516">
        <v>1896.3414634146341</v>
      </c>
      <c r="F111" s="515">
        <v>54537.514193879513</v>
      </c>
      <c r="G111" s="515">
        <v>55485.684925586829</v>
      </c>
      <c r="H111" s="516">
        <v>8194.7560624520156</v>
      </c>
      <c r="I111" s="510">
        <v>8194.7560624520156</v>
      </c>
      <c r="J111" s="514">
        <f t="shared" si="34"/>
        <v>0</v>
      </c>
      <c r="K111" s="514"/>
      <c r="L111" s="518">
        <f t="shared" ref="L111" si="48">H111</f>
        <v>8194.7560624520156</v>
      </c>
      <c r="M111" s="519">
        <f t="shared" ref="M111" si="49">IF(L111&lt;&gt;0,+H111-L111,0)</f>
        <v>0</v>
      </c>
      <c r="N111" s="518">
        <f t="shared" ref="N111" si="50">I111</f>
        <v>8194.7560624520156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2022</v>
      </c>
      <c r="D112" s="508">
        <v>54537.514193879513</v>
      </c>
      <c r="E112" s="516">
        <v>1851.1904761904761</v>
      </c>
      <c r="F112" s="515">
        <v>52686.32371768904</v>
      </c>
      <c r="G112" s="515">
        <v>53611.918955784276</v>
      </c>
      <c r="H112" s="516">
        <v>8148.3308381014476</v>
      </c>
      <c r="I112" s="510">
        <v>8148.3308381014476</v>
      </c>
      <c r="J112" s="514">
        <f t="shared" si="34"/>
        <v>0</v>
      </c>
      <c r="K112" s="514"/>
      <c r="L112" s="518">
        <f t="shared" ref="L112" si="51">H112</f>
        <v>8148.3308381014476</v>
      </c>
      <c r="M112" s="519">
        <f t="shared" ref="M112" si="52">IF(L112&lt;&gt;0,+H112-L112,0)</f>
        <v>0</v>
      </c>
      <c r="N112" s="518">
        <f t="shared" ref="N112" si="53">I112</f>
        <v>8148.3308381014476</v>
      </c>
      <c r="O112" s="514">
        <f t="shared" ref="O112" si="54">IF(N112&lt;&gt;0,+I112-N112,0)</f>
        <v>0</v>
      </c>
      <c r="P112" s="514">
        <f t="shared" ref="P112" si="55">+O112-M112</f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2023</v>
      </c>
      <c r="D113" s="508">
        <v>52686.32371768904</v>
      </c>
      <c r="E113" s="516">
        <v>1767.0454545454545</v>
      </c>
      <c r="F113" s="515">
        <v>50919.278263143584</v>
      </c>
      <c r="G113" s="515">
        <v>51802.800990416312</v>
      </c>
      <c r="H113" s="516">
        <v>8157.7009108270777</v>
      </c>
      <c r="I113" s="510">
        <v>8157.7009108270777</v>
      </c>
      <c r="J113" s="514">
        <f t="shared" si="34"/>
        <v>0</v>
      </c>
      <c r="K113" s="514"/>
      <c r="L113" s="518">
        <f t="shared" ref="L113" si="56">H113</f>
        <v>8157.7009108270777</v>
      </c>
      <c r="M113" s="519">
        <f t="shared" ref="M113" si="57">IF(L113&lt;&gt;0,+H113-L113,0)</f>
        <v>0</v>
      </c>
      <c r="N113" s="518">
        <f t="shared" ref="N113" si="58">I113</f>
        <v>8157.7009108270777</v>
      </c>
      <c r="O113" s="514">
        <f t="shared" ref="O113" si="59">IF(N113&lt;&gt;0,+I113-N113,0)</f>
        <v>0</v>
      </c>
      <c r="P113" s="514">
        <f t="shared" ref="P113" si="60">+O113-M113</f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2024</v>
      </c>
      <c r="D114" s="374">
        <f>IF(F113+SUM(E$99:E113)=D$92,F113,D$92-SUM(E$99:E113))</f>
        <v>50919.278263143584</v>
      </c>
      <c r="E114" s="522">
        <f>IF(+J96&lt;F113,J96,D114)</f>
        <v>1767.0454545454545</v>
      </c>
      <c r="F114" s="523">
        <f t="shared" ref="F114:F130" si="61">+D114-E114</f>
        <v>49152.232808598128</v>
      </c>
      <c r="G114" s="523">
        <f t="shared" ref="G114:G130" si="62">+(F114+D114)/2</f>
        <v>50035.755535870856</v>
      </c>
      <c r="H114" s="526">
        <f t="shared" ref="H114:H154" si="63">+J$94*G114+E114</f>
        <v>7997.8149556586723</v>
      </c>
      <c r="I114" s="577">
        <f t="shared" ref="I114:I154" si="64">+J$95*G114+E114</f>
        <v>7997.8149556586723</v>
      </c>
      <c r="J114" s="514">
        <f t="shared" si="34"/>
        <v>0</v>
      </c>
      <c r="K114" s="514"/>
      <c r="L114" s="525"/>
      <c r="M114" s="514">
        <f t="shared" si="36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2025</v>
      </c>
      <c r="D115" s="374">
        <f>IF(F114+SUM(E$99:E114)=D$92,F114,D$92-SUM(E$99:E114))</f>
        <v>49152.232808598128</v>
      </c>
      <c r="E115" s="522">
        <f>IF(+J96&lt;F114,J96,D115)</f>
        <v>1767.0454545454545</v>
      </c>
      <c r="F115" s="523">
        <f t="shared" si="61"/>
        <v>47385.187354052672</v>
      </c>
      <c r="G115" s="523">
        <f t="shared" si="62"/>
        <v>48268.7100813254</v>
      </c>
      <c r="H115" s="526">
        <f t="shared" si="63"/>
        <v>7777.7712527636613</v>
      </c>
      <c r="I115" s="577">
        <f t="shared" si="64"/>
        <v>7777.7712527636613</v>
      </c>
      <c r="J115" s="514">
        <f t="shared" si="34"/>
        <v>0</v>
      </c>
      <c r="K115" s="514"/>
      <c r="L115" s="525"/>
      <c r="M115" s="514">
        <f t="shared" si="36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2026</v>
      </c>
      <c r="D116" s="374">
        <f>IF(F115+SUM(E$99:E115)=D$92,F115,D$92-SUM(E$99:E115))</f>
        <v>47385.187354052672</v>
      </c>
      <c r="E116" s="522">
        <f>IF(+J96&lt;F115,J96,D116)</f>
        <v>1767.0454545454545</v>
      </c>
      <c r="F116" s="523">
        <f t="shared" si="61"/>
        <v>45618.141899507216</v>
      </c>
      <c r="G116" s="523">
        <f t="shared" si="62"/>
        <v>46501.664626779944</v>
      </c>
      <c r="H116" s="526">
        <f t="shared" si="63"/>
        <v>7557.7275498686504</v>
      </c>
      <c r="I116" s="577">
        <f t="shared" si="64"/>
        <v>7557.7275498686504</v>
      </c>
      <c r="J116" s="514">
        <f t="shared" si="34"/>
        <v>0</v>
      </c>
      <c r="K116" s="514"/>
      <c r="L116" s="525"/>
      <c r="M116" s="514">
        <f t="shared" si="36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2027</v>
      </c>
      <c r="D117" s="374">
        <f>IF(F116+SUM(E$99:E116)=D$92,F116,D$92-SUM(E$99:E116))</f>
        <v>45618.141899507216</v>
      </c>
      <c r="E117" s="522">
        <f>IF(+J96&lt;F116,J96,D117)</f>
        <v>1767.0454545454545</v>
      </c>
      <c r="F117" s="523">
        <f t="shared" si="61"/>
        <v>43851.09644496176</v>
      </c>
      <c r="G117" s="523">
        <f t="shared" si="62"/>
        <v>44734.619172234488</v>
      </c>
      <c r="H117" s="526">
        <f t="shared" si="63"/>
        <v>7337.6838469736394</v>
      </c>
      <c r="I117" s="577">
        <f t="shared" si="64"/>
        <v>7337.6838469736394</v>
      </c>
      <c r="J117" s="514">
        <f t="shared" si="34"/>
        <v>0</v>
      </c>
      <c r="K117" s="514"/>
      <c r="L117" s="525"/>
      <c r="M117" s="514">
        <f t="shared" si="36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2028</v>
      </c>
      <c r="D118" s="374">
        <f>IF(F117+SUM(E$99:E117)=D$92,F117,D$92-SUM(E$99:E117))</f>
        <v>43851.09644496176</v>
      </c>
      <c r="E118" s="522">
        <f>IF(+J96&lt;F117,J96,D118)</f>
        <v>1767.0454545454545</v>
      </c>
      <c r="F118" s="523">
        <f t="shared" si="61"/>
        <v>42084.050990416305</v>
      </c>
      <c r="G118" s="523">
        <f t="shared" si="62"/>
        <v>42967.573717689032</v>
      </c>
      <c r="H118" s="526">
        <f t="shared" si="63"/>
        <v>7117.6401440786285</v>
      </c>
      <c r="I118" s="577">
        <f t="shared" si="64"/>
        <v>7117.6401440786285</v>
      </c>
      <c r="J118" s="514">
        <f t="shared" si="34"/>
        <v>0</v>
      </c>
      <c r="K118" s="514"/>
      <c r="L118" s="525"/>
      <c r="M118" s="514">
        <f t="shared" si="36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2029</v>
      </c>
      <c r="D119" s="374">
        <f>IF(F118+SUM(E$99:E118)=D$92,F118,D$92-SUM(E$99:E118))</f>
        <v>42084.050990416305</v>
      </c>
      <c r="E119" s="522">
        <f>IF(+J96&lt;F118,J96,D119)</f>
        <v>1767.0454545454545</v>
      </c>
      <c r="F119" s="523">
        <f t="shared" si="61"/>
        <v>40317.005535870849</v>
      </c>
      <c r="G119" s="523">
        <f t="shared" si="62"/>
        <v>41200.528263143577</v>
      </c>
      <c r="H119" s="526">
        <f t="shared" si="63"/>
        <v>6897.5964411836176</v>
      </c>
      <c r="I119" s="577">
        <f t="shared" si="64"/>
        <v>6897.5964411836176</v>
      </c>
      <c r="J119" s="514">
        <f t="shared" si="34"/>
        <v>0</v>
      </c>
      <c r="K119" s="514"/>
      <c r="L119" s="525"/>
      <c r="M119" s="514">
        <f t="shared" si="36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2030</v>
      </c>
      <c r="D120" s="374">
        <f>IF(F119+SUM(E$99:E119)=D$92,F119,D$92-SUM(E$99:E119))</f>
        <v>40317.005535870849</v>
      </c>
      <c r="E120" s="522">
        <f>IF(+J96&lt;F119,J96,D120)</f>
        <v>1767.0454545454545</v>
      </c>
      <c r="F120" s="523">
        <f t="shared" si="61"/>
        <v>38549.960081325393</v>
      </c>
      <c r="G120" s="523">
        <f t="shared" si="62"/>
        <v>39433.482808598121</v>
      </c>
      <c r="H120" s="526">
        <f t="shared" si="63"/>
        <v>6677.5527382886066</v>
      </c>
      <c r="I120" s="577">
        <f t="shared" si="64"/>
        <v>6677.5527382886066</v>
      </c>
      <c r="J120" s="514">
        <f t="shared" si="34"/>
        <v>0</v>
      </c>
      <c r="K120" s="514"/>
      <c r="L120" s="525"/>
      <c r="M120" s="514">
        <f t="shared" si="36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2031</v>
      </c>
      <c r="D121" s="374">
        <f>IF(F120+SUM(E$99:E120)=D$92,F120,D$92-SUM(E$99:E120))</f>
        <v>38549.960081325393</v>
      </c>
      <c r="E121" s="522">
        <f>IF(+J96&lt;F120,J96,D121)</f>
        <v>1767.0454545454545</v>
      </c>
      <c r="F121" s="523">
        <f t="shared" si="61"/>
        <v>36782.914626779937</v>
      </c>
      <c r="G121" s="523">
        <f t="shared" si="62"/>
        <v>37666.437354052665</v>
      </c>
      <c r="H121" s="526">
        <f t="shared" si="63"/>
        <v>6457.5090353935939</v>
      </c>
      <c r="I121" s="577">
        <f t="shared" si="64"/>
        <v>6457.5090353935939</v>
      </c>
      <c r="J121" s="514">
        <f t="shared" si="34"/>
        <v>0</v>
      </c>
      <c r="K121" s="514"/>
      <c r="L121" s="525"/>
      <c r="M121" s="514">
        <f t="shared" si="36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2032</v>
      </c>
      <c r="D122" s="374">
        <f>IF(F121+SUM(E$99:E121)=D$92,F121,D$92-SUM(E$99:E121))</f>
        <v>36782.914626779937</v>
      </c>
      <c r="E122" s="522">
        <f>IF(+J96&lt;F121,J96,D122)</f>
        <v>1767.0454545454545</v>
      </c>
      <c r="F122" s="523">
        <f t="shared" si="61"/>
        <v>35015.869172234481</v>
      </c>
      <c r="G122" s="523">
        <f t="shared" si="62"/>
        <v>35899.391899507209</v>
      </c>
      <c r="H122" s="526">
        <f t="shared" si="63"/>
        <v>6237.4653324985829</v>
      </c>
      <c r="I122" s="577">
        <f t="shared" si="64"/>
        <v>6237.4653324985829</v>
      </c>
      <c r="J122" s="514">
        <f t="shared" si="34"/>
        <v>0</v>
      </c>
      <c r="K122" s="514"/>
      <c r="L122" s="525"/>
      <c r="M122" s="514">
        <f t="shared" si="36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2033</v>
      </c>
      <c r="D123" s="374">
        <f>IF(F122+SUM(E$99:E122)=D$92,F122,D$92-SUM(E$99:E122))</f>
        <v>35015.869172234481</v>
      </c>
      <c r="E123" s="522">
        <f>IF(+J96&lt;F122,J96,D123)</f>
        <v>1767.0454545454545</v>
      </c>
      <c r="F123" s="523">
        <f t="shared" si="61"/>
        <v>33248.823717689025</v>
      </c>
      <c r="G123" s="523">
        <f t="shared" si="62"/>
        <v>34132.346444961753</v>
      </c>
      <c r="H123" s="526">
        <f t="shared" si="63"/>
        <v>6017.421629603572</v>
      </c>
      <c r="I123" s="577">
        <f t="shared" si="64"/>
        <v>6017.421629603572</v>
      </c>
      <c r="J123" s="514">
        <f t="shared" si="34"/>
        <v>0</v>
      </c>
      <c r="K123" s="514"/>
      <c r="L123" s="525"/>
      <c r="M123" s="514">
        <f t="shared" si="36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2034</v>
      </c>
      <c r="D124" s="374">
        <f>IF(F123+SUM(E$99:E123)=D$92,F123,D$92-SUM(E$99:E123))</f>
        <v>33248.823717689025</v>
      </c>
      <c r="E124" s="522">
        <f>IF(+J96&lt;F123,J96,D124)</f>
        <v>1767.0454545454545</v>
      </c>
      <c r="F124" s="523">
        <f t="shared" si="61"/>
        <v>31481.778263143569</v>
      </c>
      <c r="G124" s="523">
        <f t="shared" si="62"/>
        <v>32365.300990416297</v>
      </c>
      <c r="H124" s="526">
        <f t="shared" si="63"/>
        <v>5797.377926708562</v>
      </c>
      <c r="I124" s="577">
        <f t="shared" si="64"/>
        <v>5797.377926708562</v>
      </c>
      <c r="J124" s="514">
        <f t="shared" si="34"/>
        <v>0</v>
      </c>
      <c r="K124" s="514"/>
      <c r="L124" s="525"/>
      <c r="M124" s="514">
        <f t="shared" si="36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2035</v>
      </c>
      <c r="D125" s="374">
        <f>IF(F124+SUM(E$99:E124)=D$92,F124,D$92-SUM(E$99:E124))</f>
        <v>31481.778263143569</v>
      </c>
      <c r="E125" s="522">
        <f>IF(+J96&lt;F124,J96,D125)</f>
        <v>1767.0454545454545</v>
      </c>
      <c r="F125" s="523">
        <f t="shared" si="61"/>
        <v>29714.732808598113</v>
      </c>
      <c r="G125" s="523">
        <f t="shared" si="62"/>
        <v>30598.255535870841</v>
      </c>
      <c r="H125" s="526">
        <f t="shared" si="63"/>
        <v>5577.3342238135501</v>
      </c>
      <c r="I125" s="577">
        <f t="shared" si="64"/>
        <v>5577.3342238135501</v>
      </c>
      <c r="J125" s="514">
        <f t="shared" si="34"/>
        <v>0</v>
      </c>
      <c r="K125" s="514"/>
      <c r="L125" s="525"/>
      <c r="M125" s="514">
        <f t="shared" si="36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2036</v>
      </c>
      <c r="D126" s="374">
        <f>IF(F125+SUM(E$99:E125)=D$92,F125,D$92-SUM(E$99:E125))</f>
        <v>29714.732808598113</v>
      </c>
      <c r="E126" s="522">
        <f>IF(+J96&lt;F125,J96,D126)</f>
        <v>1767.0454545454545</v>
      </c>
      <c r="F126" s="523">
        <f t="shared" si="61"/>
        <v>27947.687354052658</v>
      </c>
      <c r="G126" s="523">
        <f t="shared" si="62"/>
        <v>28831.210081325386</v>
      </c>
      <c r="H126" s="526">
        <f t="shared" si="63"/>
        <v>5357.2905209185392</v>
      </c>
      <c r="I126" s="577">
        <f t="shared" si="64"/>
        <v>5357.2905209185392</v>
      </c>
      <c r="J126" s="514">
        <f t="shared" si="34"/>
        <v>0</v>
      </c>
      <c r="K126" s="514"/>
      <c r="L126" s="525"/>
      <c r="M126" s="514">
        <f t="shared" si="36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2037</v>
      </c>
      <c r="D127" s="374">
        <f>IF(F126+SUM(E$99:E126)=D$92,F126,D$92-SUM(E$99:E126))</f>
        <v>27947.687354052658</v>
      </c>
      <c r="E127" s="522">
        <f>IF(+J96&lt;F126,J96,D127)</f>
        <v>1767.0454545454545</v>
      </c>
      <c r="F127" s="523">
        <f t="shared" si="61"/>
        <v>26180.641899507202</v>
      </c>
      <c r="G127" s="523">
        <f t="shared" si="62"/>
        <v>27064.16462677993</v>
      </c>
      <c r="H127" s="526">
        <f t="shared" si="63"/>
        <v>5137.2468180235282</v>
      </c>
      <c r="I127" s="577">
        <f t="shared" si="64"/>
        <v>5137.2468180235282</v>
      </c>
      <c r="J127" s="514">
        <f t="shared" si="34"/>
        <v>0</v>
      </c>
      <c r="K127" s="514"/>
      <c r="L127" s="525"/>
      <c r="M127" s="514">
        <f t="shared" si="36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2038</v>
      </c>
      <c r="D128" s="374">
        <f>IF(F127+SUM(E$99:E127)=D$92,F127,D$92-SUM(E$99:E127))</f>
        <v>26180.641899507202</v>
      </c>
      <c r="E128" s="522">
        <f>IF(+J96&lt;F127,J96,D128)</f>
        <v>1767.0454545454545</v>
      </c>
      <c r="F128" s="523">
        <f t="shared" si="61"/>
        <v>24413.596444961746</v>
      </c>
      <c r="G128" s="523">
        <f t="shared" si="62"/>
        <v>25297.119172234474</v>
      </c>
      <c r="H128" s="526">
        <f t="shared" si="63"/>
        <v>4917.2031151285173</v>
      </c>
      <c r="I128" s="577">
        <f t="shared" si="64"/>
        <v>4917.2031151285173</v>
      </c>
      <c r="J128" s="514">
        <f t="shared" si="34"/>
        <v>0</v>
      </c>
      <c r="K128" s="514"/>
      <c r="L128" s="525"/>
      <c r="M128" s="514">
        <f t="shared" si="36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2039</v>
      </c>
      <c r="D129" s="374">
        <f>IF(F128+SUM(E$99:E128)=D$92,F128,D$92-SUM(E$99:E128))</f>
        <v>24413.596444961746</v>
      </c>
      <c r="E129" s="522">
        <f>IF(+J96&lt;F128,J96,D129)</f>
        <v>1767.0454545454545</v>
      </c>
      <c r="F129" s="523">
        <f t="shared" si="61"/>
        <v>22646.55099041629</v>
      </c>
      <c r="G129" s="523">
        <f t="shared" si="62"/>
        <v>23530.073717689018</v>
      </c>
      <c r="H129" s="526">
        <f t="shared" si="63"/>
        <v>4697.1594122335064</v>
      </c>
      <c r="I129" s="577">
        <f t="shared" si="64"/>
        <v>4697.1594122335064</v>
      </c>
      <c r="J129" s="514">
        <f t="shared" si="34"/>
        <v>0</v>
      </c>
      <c r="K129" s="514"/>
      <c r="L129" s="525"/>
      <c r="M129" s="514">
        <f t="shared" si="36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2040</v>
      </c>
      <c r="D130" s="374">
        <f>IF(F129+SUM(E$99:E129)=D$92,F129,D$92-SUM(E$99:E129))</f>
        <v>22646.55099041629</v>
      </c>
      <c r="E130" s="522">
        <f>IF(+J96&lt;F129,J96,D130)</f>
        <v>1767.0454545454545</v>
      </c>
      <c r="F130" s="523">
        <f t="shared" si="61"/>
        <v>20879.505535870834</v>
      </c>
      <c r="G130" s="523">
        <f t="shared" si="62"/>
        <v>21763.028263143562</v>
      </c>
      <c r="H130" s="526">
        <f t="shared" si="63"/>
        <v>4477.1157093384954</v>
      </c>
      <c r="I130" s="577">
        <f t="shared" si="64"/>
        <v>4477.1157093384954</v>
      </c>
      <c r="J130" s="514">
        <f t="shared" si="34"/>
        <v>0</v>
      </c>
      <c r="K130" s="514"/>
      <c r="L130" s="525"/>
      <c r="M130" s="514">
        <f t="shared" si="36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2041</v>
      </c>
      <c r="D131" s="374">
        <f>IF(F130+SUM(E$99:E130)=D$92,F130,D$92-SUM(E$99:E130))</f>
        <v>20879.505535870834</v>
      </c>
      <c r="E131" s="522">
        <f>IF(+J96&lt;F130,J96,D131)</f>
        <v>1767.0454545454545</v>
      </c>
      <c r="F131" s="523">
        <f t="shared" ref="F131:F154" si="65">+D131-E131</f>
        <v>19112.460081325378</v>
      </c>
      <c r="G131" s="523">
        <f t="shared" ref="G131:G154" si="66">+(F131+D131)/2</f>
        <v>19995.982808598106</v>
      </c>
      <c r="H131" s="526">
        <f t="shared" si="63"/>
        <v>4257.0720064434845</v>
      </c>
      <c r="I131" s="577">
        <f t="shared" si="64"/>
        <v>4257.0720064434845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2042</v>
      </c>
      <c r="D132" s="374">
        <f>IF(F131+SUM(E$99:E131)=D$92,F131,D$92-SUM(E$99:E131))</f>
        <v>19112.460081325378</v>
      </c>
      <c r="E132" s="522">
        <f>IF(+J96&lt;F131,J96,D132)</f>
        <v>1767.0454545454545</v>
      </c>
      <c r="F132" s="523">
        <f t="shared" si="65"/>
        <v>17345.414626779922</v>
      </c>
      <c r="G132" s="523">
        <f t="shared" si="66"/>
        <v>18228.93735405265</v>
      </c>
      <c r="H132" s="526">
        <f t="shared" si="63"/>
        <v>4037.028303548474</v>
      </c>
      <c r="I132" s="577">
        <f t="shared" si="64"/>
        <v>4037.028303548474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2043</v>
      </c>
      <c r="D133" s="374">
        <f>IF(F132+SUM(E$99:E132)=D$92,F132,D$92-SUM(E$99:E132))</f>
        <v>17345.414626779922</v>
      </c>
      <c r="E133" s="522">
        <f>IF(+J96&lt;F132,J96,D133)</f>
        <v>1767.0454545454545</v>
      </c>
      <c r="F133" s="523">
        <f t="shared" si="65"/>
        <v>15578.369172234468</v>
      </c>
      <c r="G133" s="523">
        <f t="shared" si="66"/>
        <v>16461.891899507194</v>
      </c>
      <c r="H133" s="526">
        <f t="shared" si="63"/>
        <v>3816.9846006534626</v>
      </c>
      <c r="I133" s="577">
        <f t="shared" si="64"/>
        <v>3816.9846006534626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2044</v>
      </c>
      <c r="D134" s="374">
        <f>IF(F133+SUM(E$99:E133)=D$92,F133,D$92-SUM(E$99:E133))</f>
        <v>15578.369172234468</v>
      </c>
      <c r="E134" s="522">
        <f>IF(+J96&lt;F133,J96,D134)</f>
        <v>1767.0454545454545</v>
      </c>
      <c r="F134" s="523">
        <f t="shared" si="65"/>
        <v>13811.323717689014</v>
      </c>
      <c r="G134" s="523">
        <f t="shared" si="66"/>
        <v>14694.846444961742</v>
      </c>
      <c r="H134" s="526">
        <f t="shared" si="63"/>
        <v>3596.9408977584526</v>
      </c>
      <c r="I134" s="577">
        <f t="shared" si="64"/>
        <v>3596.9408977584526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2045</v>
      </c>
      <c r="D135" s="374">
        <f>IF(F134+SUM(E$99:E134)=D$92,F134,D$92-SUM(E$99:E134))</f>
        <v>13811.323717689014</v>
      </c>
      <c r="E135" s="522">
        <f>IF(+J96&lt;F134,J96,D135)</f>
        <v>1767.0454545454545</v>
      </c>
      <c r="F135" s="523">
        <f t="shared" si="65"/>
        <v>12044.27826314356</v>
      </c>
      <c r="G135" s="523">
        <f t="shared" si="66"/>
        <v>12927.800990416286</v>
      </c>
      <c r="H135" s="526">
        <f t="shared" si="63"/>
        <v>3376.8971948634412</v>
      </c>
      <c r="I135" s="577">
        <f t="shared" si="64"/>
        <v>3376.8971948634412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2046</v>
      </c>
      <c r="D136" s="374">
        <f>IF(F135+SUM(E$99:E135)=D$92,F135,D$92-SUM(E$99:E135))</f>
        <v>12044.27826314356</v>
      </c>
      <c r="E136" s="522">
        <f>IF(+J96&lt;F135,J96,D136)</f>
        <v>1767.0454545454545</v>
      </c>
      <c r="F136" s="523">
        <f t="shared" si="65"/>
        <v>10277.232808598106</v>
      </c>
      <c r="G136" s="523">
        <f t="shared" si="66"/>
        <v>11160.755535870834</v>
      </c>
      <c r="H136" s="526">
        <f t="shared" si="63"/>
        <v>3156.8534919684307</v>
      </c>
      <c r="I136" s="577">
        <f t="shared" si="64"/>
        <v>3156.8534919684307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2047</v>
      </c>
      <c r="D137" s="374">
        <f>IF(F136+SUM(E$99:E136)=D$92,F136,D$92-SUM(E$99:E136))</f>
        <v>10277.232808598055</v>
      </c>
      <c r="E137" s="522">
        <f>IF(+J96&lt;F136,J96,D137)</f>
        <v>1767.0454545454545</v>
      </c>
      <c r="F137" s="523">
        <f t="shared" si="65"/>
        <v>8510.1873540526012</v>
      </c>
      <c r="G137" s="523">
        <f t="shared" si="66"/>
        <v>9393.7100813253273</v>
      </c>
      <c r="H137" s="526">
        <f t="shared" si="63"/>
        <v>2936.8097890734134</v>
      </c>
      <c r="I137" s="577">
        <f t="shared" si="64"/>
        <v>2936.8097890734134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2048</v>
      </c>
      <c r="D138" s="374">
        <f>IF(F137+SUM(E$99:E137)=D$92,F137,D$92-SUM(E$99:E137))</f>
        <v>8510.1873540526012</v>
      </c>
      <c r="E138" s="522">
        <f>IF(+J96&lt;F137,J96,D138)</f>
        <v>1767.0454545454545</v>
      </c>
      <c r="F138" s="523">
        <f t="shared" si="65"/>
        <v>6743.1418995071472</v>
      </c>
      <c r="G138" s="523">
        <f t="shared" si="66"/>
        <v>7626.6646267798742</v>
      </c>
      <c r="H138" s="526">
        <f t="shared" si="63"/>
        <v>2716.7660861784029</v>
      </c>
      <c r="I138" s="577">
        <f t="shared" si="64"/>
        <v>2716.7660861784029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2049</v>
      </c>
      <c r="D139" s="374">
        <f>IF(F138+SUM(E$99:E138)=D$92,F138,D$92-SUM(E$99:E138))</f>
        <v>6743.1418995071472</v>
      </c>
      <c r="E139" s="522">
        <f>IF(+J96&lt;F138,J96,D139)</f>
        <v>1767.0454545454545</v>
      </c>
      <c r="F139" s="523">
        <f t="shared" si="65"/>
        <v>4976.0964449616931</v>
      </c>
      <c r="G139" s="523">
        <f t="shared" si="66"/>
        <v>5859.6191722344201</v>
      </c>
      <c r="H139" s="526">
        <f t="shared" si="63"/>
        <v>2496.722383283392</v>
      </c>
      <c r="I139" s="577">
        <f t="shared" si="64"/>
        <v>2496.722383283392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582" t="str">
        <f t="shared" si="40"/>
        <v/>
      </c>
      <c r="C140" s="507">
        <f>IF(D93="","-",+C139+1)</f>
        <v>2050</v>
      </c>
      <c r="D140" s="374">
        <f>IF(F139+SUM(E$99:E139)=D$92,F139,D$92-SUM(E$99:E139))</f>
        <v>4976.0964449616931</v>
      </c>
      <c r="E140" s="522">
        <f>IF(+J96&lt;F139,J96,D140)</f>
        <v>1767.0454545454545</v>
      </c>
      <c r="F140" s="523">
        <f t="shared" si="65"/>
        <v>3209.0509904162386</v>
      </c>
      <c r="G140" s="523">
        <f t="shared" si="66"/>
        <v>4092.5737176889661</v>
      </c>
      <c r="H140" s="526">
        <f t="shared" si="63"/>
        <v>2276.6786803883811</v>
      </c>
      <c r="I140" s="577">
        <f t="shared" si="64"/>
        <v>2276.6786803883811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2051</v>
      </c>
      <c r="D141" s="374">
        <f>IF(F140+SUM(E$99:E140)=D$92,F140,D$92-SUM(E$99:E140))</f>
        <v>3209.0509904162386</v>
      </c>
      <c r="E141" s="522">
        <f>IF(+J96&lt;F140,J96,D141)</f>
        <v>1767.0454545454545</v>
      </c>
      <c r="F141" s="523">
        <f t="shared" si="65"/>
        <v>1442.0055358707841</v>
      </c>
      <c r="G141" s="523">
        <f t="shared" si="66"/>
        <v>2325.5282631435111</v>
      </c>
      <c r="H141" s="526">
        <f t="shared" si="63"/>
        <v>2056.6349774933706</v>
      </c>
      <c r="I141" s="577">
        <f t="shared" si="64"/>
        <v>2056.6349774933706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2052</v>
      </c>
      <c r="D142" s="374">
        <f>IF(F141+SUM(E$99:E141)=D$92,F141,D$92-SUM(E$99:E141))</f>
        <v>1442.0055358707841</v>
      </c>
      <c r="E142" s="522">
        <f>IF(+J96&lt;F141,J96,D142)</f>
        <v>1442.0055358707841</v>
      </c>
      <c r="F142" s="523">
        <f t="shared" si="65"/>
        <v>0</v>
      </c>
      <c r="G142" s="523">
        <f t="shared" si="66"/>
        <v>721.00276793539206</v>
      </c>
      <c r="H142" s="526">
        <f t="shared" si="63"/>
        <v>1531.7893716209894</v>
      </c>
      <c r="I142" s="577">
        <f t="shared" si="64"/>
        <v>1531.7893716209894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5"/>
        <v>0</v>
      </c>
      <c r="G143" s="523">
        <f t="shared" si="66"/>
        <v>0</v>
      </c>
      <c r="H143" s="526">
        <f t="shared" si="63"/>
        <v>0</v>
      </c>
      <c r="I143" s="577">
        <f t="shared" si="64"/>
        <v>0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66"/>
        <v>0</v>
      </c>
      <c r="H144" s="526">
        <f t="shared" si="63"/>
        <v>0</v>
      </c>
      <c r="I144" s="577">
        <f t="shared" si="64"/>
        <v>0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77750.000000000015</v>
      </c>
      <c r="F155" s="375"/>
      <c r="G155" s="375"/>
      <c r="H155" s="375">
        <f>SUM(H99:H154)</f>
        <v>289330.48120712425</v>
      </c>
      <c r="I155" s="375">
        <f>SUM(I99:I154)</f>
        <v>289330.48120712425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topLeftCell="A67" zoomScaleNormal="100" zoomScaleSheetLayoutView="89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20.269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"&amp;COUNT(S.001:S.077!$P$3)</f>
        <v>SWEPCO Project 8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900917.53830446699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900917.53830446699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478" t="s">
        <v>494</v>
      </c>
      <c r="F9" s="672">
        <v>109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219447.65909090909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 t="shared" ref="K25:K30" si="10">G25</f>
        <v>1231941.898152455</v>
      </c>
      <c r="L25" s="519">
        <f t="shared" si="7"/>
        <v>0</v>
      </c>
      <c r="M25" s="518">
        <f t="shared" ref="M25:M30" si="11"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 t="shared" si="10"/>
        <v>1165021.6585770869</v>
      </c>
      <c r="L26" s="519">
        <f t="shared" si="7"/>
        <v>0</v>
      </c>
      <c r="M26" s="518">
        <f t="shared" si="11"/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159">
        <v>7478743.3640034562</v>
      </c>
      <c r="E27" s="516">
        <v>235504.80487804877</v>
      </c>
      <c r="F27" s="159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 t="shared" si="10"/>
        <v>1171043.3183571417</v>
      </c>
      <c r="L27" s="519">
        <f t="shared" si="7"/>
        <v>0</v>
      </c>
      <c r="M27" s="518">
        <f t="shared" si="11"/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159">
        <v>7243238.5591254076</v>
      </c>
      <c r="E28" s="516">
        <v>235504.80487804877</v>
      </c>
      <c r="F28" s="159">
        <v>7007733.754247359</v>
      </c>
      <c r="G28" s="516">
        <v>1141112.0473878908</v>
      </c>
      <c r="H28" s="510">
        <v>1141112.0473878908</v>
      </c>
      <c r="I28" s="511">
        <f t="shared" si="0"/>
        <v>0</v>
      </c>
      <c r="J28" s="511"/>
      <c r="K28" s="518">
        <f t="shared" si="10"/>
        <v>1141112.0473878908</v>
      </c>
      <c r="L28" s="519">
        <f t="shared" ref="L28" si="12">IF(K28&lt;&gt;0,+G28-K28,0)</f>
        <v>0</v>
      </c>
      <c r="M28" s="518">
        <f t="shared" si="11"/>
        <v>1141112.0473878908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159">
        <v>7007733.754247359</v>
      </c>
      <c r="E29" s="516">
        <v>235504.80487804877</v>
      </c>
      <c r="F29" s="159">
        <v>6772228.9493693104</v>
      </c>
      <c r="G29" s="516">
        <v>940594.18343292759</v>
      </c>
      <c r="H29" s="510">
        <v>940594.18343292759</v>
      </c>
      <c r="I29" s="511">
        <f t="shared" si="0"/>
        <v>0</v>
      </c>
      <c r="J29" s="511"/>
      <c r="K29" s="518">
        <f t="shared" si="10"/>
        <v>940594.18343292759</v>
      </c>
      <c r="L29" s="519">
        <f t="shared" ref="L29" si="13">IF(K29&lt;&gt;0,+G29-K29,0)</f>
        <v>0</v>
      </c>
      <c r="M29" s="518">
        <f t="shared" si="11"/>
        <v>940594.18343292759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159">
        <v>6783182.6612241045</v>
      </c>
      <c r="E30" s="516">
        <v>229897.54761904763</v>
      </c>
      <c r="F30" s="159">
        <v>6553285.1136050569</v>
      </c>
      <c r="G30" s="516">
        <v>936760.6470922255</v>
      </c>
      <c r="H30" s="510">
        <v>936760.6470922255</v>
      </c>
      <c r="I30" s="511">
        <f t="shared" si="0"/>
        <v>0</v>
      </c>
      <c r="J30" s="511"/>
      <c r="K30" s="518">
        <f t="shared" si="10"/>
        <v>936760.6470922255</v>
      </c>
      <c r="L30" s="519">
        <f t="shared" ref="L30" si="14">IF(K30&lt;&gt;0,+G30-K30,0)</f>
        <v>0</v>
      </c>
      <c r="M30" s="518">
        <f t="shared" si="11"/>
        <v>936760.6470922255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159">
        <v>6542331.4017502647</v>
      </c>
      <c r="E31" s="516">
        <v>229897.54761904763</v>
      </c>
      <c r="F31" s="159">
        <v>6312433.8541312171</v>
      </c>
      <c r="G31" s="516">
        <v>952618.78253978002</v>
      </c>
      <c r="H31" s="510">
        <v>952618.78253978002</v>
      </c>
      <c r="I31" s="511">
        <f t="shared" si="0"/>
        <v>0</v>
      </c>
      <c r="J31" s="511"/>
      <c r="K31" s="518">
        <f t="shared" ref="K31" si="15">G31</f>
        <v>952618.78253978002</v>
      </c>
      <c r="L31" s="519">
        <f t="shared" ref="L31" si="16">IF(K31&lt;&gt;0,+G31-K31,0)</f>
        <v>0</v>
      </c>
      <c r="M31" s="518">
        <f t="shared" ref="M31" si="17">H31</f>
        <v>952618.78253978002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159">
        <v>6312433.8541312171</v>
      </c>
      <c r="E32" s="516">
        <v>229897.54761904763</v>
      </c>
      <c r="F32" s="159">
        <v>6082536.3065121695</v>
      </c>
      <c r="G32" s="516">
        <v>1012805.931367748</v>
      </c>
      <c r="H32" s="510">
        <v>1012805.931367748</v>
      </c>
      <c r="I32" s="511">
        <f t="shared" si="0"/>
        <v>0</v>
      </c>
      <c r="J32" s="511"/>
      <c r="K32" s="518">
        <f t="shared" ref="K32" si="18">G32</f>
        <v>1012805.931367748</v>
      </c>
      <c r="L32" s="519">
        <f t="shared" ref="L32" si="19">IF(K32&lt;&gt;0,+G32-K32,0)</f>
        <v>0</v>
      </c>
      <c r="M32" s="518">
        <f t="shared" ref="M32" si="20">H32</f>
        <v>1012805.931367748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159">
        <v>6082536.3065121695</v>
      </c>
      <c r="E33" s="516">
        <v>229897.54761904763</v>
      </c>
      <c r="F33" s="159">
        <v>5852638.758893122</v>
      </c>
      <c r="G33" s="516">
        <v>900917.53830446699</v>
      </c>
      <c r="H33" s="510">
        <v>900917.53830446699</v>
      </c>
      <c r="I33" s="511">
        <f t="shared" si="0"/>
        <v>0</v>
      </c>
      <c r="J33" s="511"/>
      <c r="K33" s="518">
        <f t="shared" ref="K33" si="21">G33</f>
        <v>900917.53830446699</v>
      </c>
      <c r="L33" s="519">
        <f t="shared" ref="L33" si="22">IF(K33&lt;&gt;0,+G33-K33,0)</f>
        <v>0</v>
      </c>
      <c r="M33" s="518">
        <f t="shared" ref="M33" si="23">H33</f>
        <v>900917.53830446699</v>
      </c>
      <c r="N33" s="514">
        <f t="shared" ref="N33" si="24">IF(M33&lt;&gt;0,+H33-M33,0)</f>
        <v>0</v>
      </c>
      <c r="O33" s="514">
        <f t="shared" ref="O33" si="25">+N33-L33</f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5852638.758893122</v>
      </c>
      <c r="E34" s="522">
        <f>IF(+I14&lt;F33,I14,D34)</f>
        <v>219447.65909090909</v>
      </c>
      <c r="F34" s="523">
        <f t="shared" ref="F34:F48" si="26">+D34-E34</f>
        <v>5633191.0998022128</v>
      </c>
      <c r="G34" s="524">
        <f t="shared" ref="G34:G72" si="27">+I$12*((D34+F34)/2)+E34</f>
        <v>905881.80792897346</v>
      </c>
      <c r="H34" s="491">
        <f t="shared" ref="H34:H72" si="28">+I$13*((D34+F34)/2)+E34</f>
        <v>905881.80792897346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5633191.0998022128</v>
      </c>
      <c r="E35" s="522">
        <f>IF(+I14&lt;F34,I14,D35)</f>
        <v>219447.65909090909</v>
      </c>
      <c r="F35" s="523">
        <f t="shared" si="26"/>
        <v>5413743.4407113036</v>
      </c>
      <c r="G35" s="524">
        <f t="shared" si="27"/>
        <v>879651.85868964437</v>
      </c>
      <c r="H35" s="491">
        <f t="shared" si="28"/>
        <v>879651.85868964437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5413743.4407113036</v>
      </c>
      <c r="E36" s="522">
        <f>IF(+I14&lt;F35,I14,D36)</f>
        <v>219447.65909090909</v>
      </c>
      <c r="F36" s="523">
        <f t="shared" si="26"/>
        <v>5194295.7816203944</v>
      </c>
      <c r="G36" s="524">
        <f t="shared" si="27"/>
        <v>853421.9094503154</v>
      </c>
      <c r="H36" s="491">
        <f t="shared" si="28"/>
        <v>853421.9094503154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5194295.7816203944</v>
      </c>
      <c r="E37" s="522">
        <f>IF(+I14&lt;F36,I14,D37)</f>
        <v>219447.65909090909</v>
      </c>
      <c r="F37" s="523">
        <f t="shared" si="26"/>
        <v>4974848.1225294853</v>
      </c>
      <c r="G37" s="524">
        <f t="shared" si="27"/>
        <v>827191.96021098632</v>
      </c>
      <c r="H37" s="491">
        <f t="shared" si="28"/>
        <v>827191.96021098632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4974848.1225294853</v>
      </c>
      <c r="E38" s="522">
        <f>IF(+I14&lt;F37,I14,D38)</f>
        <v>219447.65909090909</v>
      </c>
      <c r="F38" s="523">
        <f t="shared" si="26"/>
        <v>4755400.4634385761</v>
      </c>
      <c r="G38" s="524">
        <f t="shared" si="27"/>
        <v>800962.01097165747</v>
      </c>
      <c r="H38" s="491">
        <f t="shared" si="28"/>
        <v>800962.01097165747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4755400.4634385761</v>
      </c>
      <c r="E39" s="522">
        <f>IF(+I14&lt;F38,I14,D39)</f>
        <v>219447.65909090909</v>
      </c>
      <c r="F39" s="523">
        <f t="shared" si="26"/>
        <v>4535952.8043476669</v>
      </c>
      <c r="G39" s="524">
        <f t="shared" si="27"/>
        <v>774732.06173232838</v>
      </c>
      <c r="H39" s="491">
        <f t="shared" si="28"/>
        <v>774732.06173232838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4535952.8043476669</v>
      </c>
      <c r="E40" s="522">
        <f>IF(+I14&lt;F39,I14,D40)</f>
        <v>219447.65909090909</v>
      </c>
      <c r="F40" s="523">
        <f t="shared" si="26"/>
        <v>4316505.1452567577</v>
      </c>
      <c r="G40" s="524">
        <f t="shared" si="27"/>
        <v>748502.11249299953</v>
      </c>
      <c r="H40" s="491">
        <f t="shared" si="28"/>
        <v>748502.11249299953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4316505.1452567577</v>
      </c>
      <c r="E41" s="522">
        <f>IF(+I14&lt;F40,I14,D41)</f>
        <v>219447.65909090909</v>
      </c>
      <c r="F41" s="523">
        <f t="shared" si="26"/>
        <v>4097057.4861658486</v>
      </c>
      <c r="G41" s="524">
        <f t="shared" si="27"/>
        <v>722272.16325367044</v>
      </c>
      <c r="H41" s="491">
        <f t="shared" si="28"/>
        <v>722272.16325367044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4097057.4861658486</v>
      </c>
      <c r="E42" s="522">
        <f>IF(+I14&lt;F41,I14,D42)</f>
        <v>219447.65909090909</v>
      </c>
      <c r="F42" s="523">
        <f t="shared" si="26"/>
        <v>3877609.8270749394</v>
      </c>
      <c r="G42" s="524">
        <f t="shared" si="27"/>
        <v>696042.21401434147</v>
      </c>
      <c r="H42" s="491">
        <f t="shared" si="28"/>
        <v>696042.21401434147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3877609.8270749394</v>
      </c>
      <c r="E43" s="522">
        <f>IF(+I14&lt;F42,I14,D43)</f>
        <v>219447.65909090909</v>
      </c>
      <c r="F43" s="523">
        <f t="shared" si="26"/>
        <v>3658162.1679840302</v>
      </c>
      <c r="G43" s="524">
        <f t="shared" si="27"/>
        <v>669812.2647750125</v>
      </c>
      <c r="H43" s="491">
        <f t="shared" si="28"/>
        <v>669812.2647750125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3658162.1679840302</v>
      </c>
      <c r="E44" s="522">
        <f>IF(+I14&lt;F43,I14,D44)</f>
        <v>219447.65909090909</v>
      </c>
      <c r="F44" s="523">
        <f t="shared" si="26"/>
        <v>3438714.508893121</v>
      </c>
      <c r="G44" s="524">
        <f t="shared" si="27"/>
        <v>643582.31553568353</v>
      </c>
      <c r="H44" s="491">
        <f t="shared" si="28"/>
        <v>643582.31553568353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3438714.508893121</v>
      </c>
      <c r="E45" s="522">
        <f>IF(+I14&lt;F44,I14,D45)</f>
        <v>219447.65909090909</v>
      </c>
      <c r="F45" s="523">
        <f t="shared" si="26"/>
        <v>3219266.8498022119</v>
      </c>
      <c r="G45" s="524">
        <f t="shared" si="27"/>
        <v>617352.36629635456</v>
      </c>
      <c r="H45" s="491">
        <f t="shared" si="28"/>
        <v>617352.36629635456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3219266.8498022119</v>
      </c>
      <c r="E46" s="522">
        <f>IF(+I14&lt;F45,I14,D46)</f>
        <v>219447.65909090909</v>
      </c>
      <c r="F46" s="523">
        <f t="shared" si="26"/>
        <v>2999819.1907113027</v>
      </c>
      <c r="G46" s="524">
        <f t="shared" si="27"/>
        <v>591122.41705702548</v>
      </c>
      <c r="H46" s="491">
        <f t="shared" si="28"/>
        <v>591122.41705702548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2999819.1907113027</v>
      </c>
      <c r="E47" s="522">
        <f>IF(+I14&lt;F46,I14,D47)</f>
        <v>219447.65909090909</v>
      </c>
      <c r="F47" s="523">
        <f t="shared" si="26"/>
        <v>2780371.5316203935</v>
      </c>
      <c r="G47" s="524">
        <f t="shared" si="27"/>
        <v>564892.46781769651</v>
      </c>
      <c r="H47" s="491">
        <f t="shared" si="28"/>
        <v>564892.46781769651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2780371.5316203935</v>
      </c>
      <c r="E48" s="522">
        <f>IF(+I14&lt;F47,I14,D48)</f>
        <v>219447.65909090909</v>
      </c>
      <c r="F48" s="523">
        <f t="shared" si="26"/>
        <v>2560923.8725294843</v>
      </c>
      <c r="G48" s="524">
        <f t="shared" si="27"/>
        <v>538662.51857836754</v>
      </c>
      <c r="H48" s="491">
        <f t="shared" si="28"/>
        <v>538662.51857836754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2560923.8725294843</v>
      </c>
      <c r="E49" s="522">
        <f>IF(+I14&lt;F48,I14,D49)</f>
        <v>219447.65909090909</v>
      </c>
      <c r="F49" s="523">
        <f t="shared" ref="F49:F72" si="29">+D49-E49</f>
        <v>2341476.2134385752</v>
      </c>
      <c r="G49" s="524">
        <f t="shared" si="27"/>
        <v>512432.56933903857</v>
      </c>
      <c r="H49" s="491">
        <f t="shared" si="28"/>
        <v>512432.56933903857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2341476.2134385752</v>
      </c>
      <c r="E50" s="522">
        <f>IF(+I14&lt;F49,I14,D50)</f>
        <v>219447.65909090909</v>
      </c>
      <c r="F50" s="523">
        <f t="shared" si="29"/>
        <v>2122028.554347666</v>
      </c>
      <c r="G50" s="524">
        <f t="shared" si="27"/>
        <v>486202.6200997096</v>
      </c>
      <c r="H50" s="491">
        <f t="shared" si="28"/>
        <v>486202.6200997096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2122028.554347666</v>
      </c>
      <c r="E51" s="522">
        <f>IF(+I14&lt;F50,I14,D51)</f>
        <v>219447.65909090909</v>
      </c>
      <c r="F51" s="523">
        <f t="shared" si="29"/>
        <v>1902580.8952567568</v>
      </c>
      <c r="G51" s="524">
        <f t="shared" si="27"/>
        <v>459972.67086038057</v>
      </c>
      <c r="H51" s="491">
        <f t="shared" si="28"/>
        <v>459972.67086038057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1902580.8952567568</v>
      </c>
      <c r="E52" s="522">
        <f>IF(+I14&lt;F51,I14,D52)</f>
        <v>219447.65909090909</v>
      </c>
      <c r="F52" s="523">
        <f t="shared" si="29"/>
        <v>1683133.2361658476</v>
      </c>
      <c r="G52" s="524">
        <f t="shared" si="27"/>
        <v>433742.72162105155</v>
      </c>
      <c r="H52" s="491">
        <f t="shared" si="28"/>
        <v>433742.72162105155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1683133.2361658476</v>
      </c>
      <c r="E53" s="522">
        <f>IF(+I14&lt;F52,I14,D53)</f>
        <v>219447.65909090909</v>
      </c>
      <c r="F53" s="523">
        <f t="shared" si="29"/>
        <v>1463685.5770749385</v>
      </c>
      <c r="G53" s="524">
        <f t="shared" si="27"/>
        <v>407512.77238172258</v>
      </c>
      <c r="H53" s="491">
        <f t="shared" si="28"/>
        <v>407512.77238172258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1463685.5770749385</v>
      </c>
      <c r="E54" s="522">
        <f>IF(+I14&lt;F53,I14,D54)</f>
        <v>219447.65909090909</v>
      </c>
      <c r="F54" s="523">
        <f t="shared" si="29"/>
        <v>1244237.9179840293</v>
      </c>
      <c r="G54" s="524">
        <f t="shared" si="27"/>
        <v>381282.82314239361</v>
      </c>
      <c r="H54" s="491">
        <f t="shared" si="28"/>
        <v>381282.82314239361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1244237.9179840293</v>
      </c>
      <c r="E55" s="522">
        <f>IF(+I14&lt;F54,I14,D55)</f>
        <v>219447.65909090909</v>
      </c>
      <c r="F55" s="523">
        <f t="shared" si="29"/>
        <v>1024790.2588931202</v>
      </c>
      <c r="G55" s="524">
        <f t="shared" si="27"/>
        <v>355052.87390306464</v>
      </c>
      <c r="H55" s="491">
        <f t="shared" si="28"/>
        <v>355052.87390306464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1024790.2588931202</v>
      </c>
      <c r="E56" s="522">
        <f>IF(+I14&lt;F55,I14,D56)</f>
        <v>219447.65909090909</v>
      </c>
      <c r="F56" s="523">
        <f t="shared" si="29"/>
        <v>805342.59980221116</v>
      </c>
      <c r="G56" s="524">
        <f t="shared" si="27"/>
        <v>328822.92466373567</v>
      </c>
      <c r="H56" s="491">
        <f t="shared" si="28"/>
        <v>328822.92466373567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805342.59980221116</v>
      </c>
      <c r="E57" s="522">
        <f>IF(+I14&lt;F56,I14,D57)</f>
        <v>219447.65909090909</v>
      </c>
      <c r="F57" s="523">
        <f t="shared" si="29"/>
        <v>585894.9407113021</v>
      </c>
      <c r="G57" s="524">
        <f t="shared" si="27"/>
        <v>302592.9754244067</v>
      </c>
      <c r="H57" s="491">
        <f t="shared" si="28"/>
        <v>302592.9754244067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585894.9407113021</v>
      </c>
      <c r="E58" s="522">
        <f>IF(+I14&lt;F57,I14,D58)</f>
        <v>219447.65909090909</v>
      </c>
      <c r="F58" s="523">
        <f t="shared" si="29"/>
        <v>366447.28162039304</v>
      </c>
      <c r="G58" s="524">
        <f t="shared" si="27"/>
        <v>276363.02618507767</v>
      </c>
      <c r="H58" s="491">
        <f t="shared" si="28"/>
        <v>276363.02618507767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366447.28162039304</v>
      </c>
      <c r="E59" s="522">
        <f>IF(+I14&lt;F58,I14,D59)</f>
        <v>219447.65909090909</v>
      </c>
      <c r="F59" s="523">
        <f t="shared" si="29"/>
        <v>146999.62252948395</v>
      </c>
      <c r="G59" s="524">
        <f t="shared" si="27"/>
        <v>250133.07694574873</v>
      </c>
      <c r="H59" s="491">
        <f t="shared" si="28"/>
        <v>250133.07694574873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146999.62252948395</v>
      </c>
      <c r="E60" s="522">
        <f>IF(+I14&lt;F59,I14,D60)</f>
        <v>146999.62252948395</v>
      </c>
      <c r="F60" s="523">
        <f t="shared" si="29"/>
        <v>0</v>
      </c>
      <c r="G60" s="524">
        <f t="shared" si="27"/>
        <v>155784.84414707153</v>
      </c>
      <c r="H60" s="491">
        <f t="shared" si="28"/>
        <v>155784.84414707153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27"/>
        <v>0</v>
      </c>
      <c r="H61" s="491">
        <f t="shared" si="28"/>
        <v>0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27"/>
        <v>0</v>
      </c>
      <c r="H62" s="491">
        <f t="shared" si="28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9655696.9999999963</v>
      </c>
      <c r="F73" s="375"/>
      <c r="G73" s="375">
        <f>SUM(G17:G72)</f>
        <v>35606256.158123888</v>
      </c>
      <c r="H73" s="375">
        <f>SUM(H17:H72)</f>
        <v>35606256.158123888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900917.53830446699</v>
      </c>
      <c r="N87" s="546">
        <f>IF(J92&lt;D11,0,VLOOKUP(J92,C17:O72,11))</f>
        <v>900917.53830446699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978678.99873635999</v>
      </c>
      <c r="N88" s="550">
        <f>IF(J92&lt;D11,0,VLOOKUP(J92,C99:P154,7))</f>
        <v>978678.99873635999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77761.460431893007</v>
      </c>
      <c r="N89" s="555">
        <f>+N88-N87</f>
        <v>77761.460431893007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 t="str">
        <f>E9</f>
        <v xml:space="preserve">SPP Project ID = </v>
      </c>
      <c r="F91" s="674">
        <f>F9</f>
        <v>109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9655697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219447.65909090909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34">+I99-H99</f>
        <v>0</v>
      </c>
      <c r="K99" s="514"/>
      <c r="L99" s="512">
        <v>574103</v>
      </c>
      <c r="M99" s="597">
        <f t="shared" ref="M99:M130" si="35">IF(L99&lt;&gt;0,+H99-L99,0)</f>
        <v>0</v>
      </c>
      <c r="N99" s="512">
        <v>574103</v>
      </c>
      <c r="O99" s="513">
        <f t="shared" ref="O99:O130" si="36">IF(N99&lt;&gt;0,+I99-N99,0)</f>
        <v>0</v>
      </c>
      <c r="P99" s="513">
        <f t="shared" ref="P99:P130" si="3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34"/>
        <v>0</v>
      </c>
      <c r="K100" s="514"/>
      <c r="L100" s="518">
        <f t="shared" ref="L100:L105" si="38">H100</f>
        <v>1073311</v>
      </c>
      <c r="M100" s="519">
        <f t="shared" si="35"/>
        <v>0</v>
      </c>
      <c r="N100" s="518">
        <f t="shared" ref="N100:N105" si="39">I100</f>
        <v>1073311</v>
      </c>
      <c r="O100" s="514">
        <f t="shared" si="36"/>
        <v>0</v>
      </c>
      <c r="P100" s="514">
        <f t="shared" si="37"/>
        <v>0</v>
      </c>
      <c r="Q100" s="269"/>
    </row>
    <row r="101" spans="1:17" ht="12.5">
      <c r="B101" s="195" t="str">
        <f t="shared" ref="B101:B154" si="40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34"/>
        <v>0</v>
      </c>
      <c r="K101" s="514"/>
      <c r="L101" s="518">
        <f t="shared" si="38"/>
        <v>1770402.9873066382</v>
      </c>
      <c r="M101" s="519">
        <f t="shared" si="35"/>
        <v>0</v>
      </c>
      <c r="N101" s="518">
        <f t="shared" si="39"/>
        <v>1770402.9873066382</v>
      </c>
      <c r="O101" s="514">
        <f t="shared" si="36"/>
        <v>0</v>
      </c>
      <c r="P101" s="514">
        <f t="shared" si="37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34"/>
        <v>0</v>
      </c>
      <c r="K102" s="514"/>
      <c r="L102" s="518">
        <f t="shared" si="38"/>
        <v>1593070.5131617924</v>
      </c>
      <c r="M102" s="519">
        <f t="shared" si="35"/>
        <v>0</v>
      </c>
      <c r="N102" s="518">
        <f t="shared" si="39"/>
        <v>1593070.5131617924</v>
      </c>
      <c r="O102" s="514">
        <f t="shared" si="36"/>
        <v>0</v>
      </c>
      <c r="P102" s="514">
        <f t="shared" si="37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34"/>
        <v>0</v>
      </c>
      <c r="K103" s="514"/>
      <c r="L103" s="518">
        <f t="shared" si="38"/>
        <v>1529997.2189099854</v>
      </c>
      <c r="M103" s="519">
        <f t="shared" si="35"/>
        <v>0</v>
      </c>
      <c r="N103" s="518">
        <f t="shared" si="39"/>
        <v>1529997.2189099854</v>
      </c>
      <c r="O103" s="514">
        <f t="shared" si="36"/>
        <v>0</v>
      </c>
      <c r="P103" s="514">
        <f t="shared" si="37"/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38"/>
        <v>1394091.6193593477</v>
      </c>
      <c r="M104" s="519">
        <f t="shared" ref="M104:M109" si="41">IF(L104&lt;&gt;0,+H104-L104,0)</f>
        <v>0</v>
      </c>
      <c r="N104" s="518">
        <f t="shared" si="39"/>
        <v>1394091.6193593477</v>
      </c>
      <c r="O104" s="514">
        <f t="shared" ref="O104:O109" si="42">IF(N104&lt;&gt;0,+I104-N104,0)</f>
        <v>0</v>
      </c>
      <c r="P104" s="514">
        <f t="shared" ref="P104:P109" si="43">+O104-M104</f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38"/>
        <v>1368279.4640981164</v>
      </c>
      <c r="M105" s="519">
        <f t="shared" si="41"/>
        <v>0</v>
      </c>
      <c r="N105" s="518">
        <f t="shared" si="39"/>
        <v>1368279.4640981164</v>
      </c>
      <c r="O105" s="514">
        <f t="shared" si="42"/>
        <v>0</v>
      </c>
      <c r="P105" s="514">
        <f t="shared" si="43"/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34"/>
        <v>0</v>
      </c>
      <c r="K106" s="514"/>
      <c r="L106" s="518">
        <f t="shared" ref="L106:L111" si="44">H106</f>
        <v>1303190.7976937878</v>
      </c>
      <c r="M106" s="519">
        <f t="shared" si="41"/>
        <v>0</v>
      </c>
      <c r="N106" s="518">
        <f t="shared" ref="N106:N111" si="45">I106</f>
        <v>1303190.7976937878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34"/>
        <v>0</v>
      </c>
      <c r="K107" s="514"/>
      <c r="L107" s="518">
        <f t="shared" si="44"/>
        <v>1229747.055579846</v>
      </c>
      <c r="M107" s="519">
        <f t="shared" si="41"/>
        <v>0</v>
      </c>
      <c r="N107" s="518">
        <f t="shared" si="45"/>
        <v>1229747.055579846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34"/>
        <v>0</v>
      </c>
      <c r="K108" s="514"/>
      <c r="L108" s="518">
        <f t="shared" si="44"/>
        <v>1164112.978438803</v>
      </c>
      <c r="M108" s="519">
        <f t="shared" si="41"/>
        <v>0</v>
      </c>
      <c r="N108" s="518">
        <f t="shared" si="45"/>
        <v>1164112.978438803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34"/>
        <v>0</v>
      </c>
      <c r="K109" s="514"/>
      <c r="L109" s="518">
        <f t="shared" si="44"/>
        <v>1017805.4465726623</v>
      </c>
      <c r="M109" s="519">
        <f t="shared" si="41"/>
        <v>0</v>
      </c>
      <c r="N109" s="518">
        <f t="shared" si="45"/>
        <v>1017805.4465726623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2019</v>
      </c>
      <c r="D110" s="508">
        <v>7345976.2687653601</v>
      </c>
      <c r="E110" s="516">
        <v>224551.09302325582</v>
      </c>
      <c r="F110" s="515">
        <v>7121425.1757421046</v>
      </c>
      <c r="G110" s="515">
        <v>7233700.7222537324</v>
      </c>
      <c r="H110" s="516">
        <v>998850.37185500155</v>
      </c>
      <c r="I110" s="510">
        <v>998850.37185500155</v>
      </c>
      <c r="J110" s="514">
        <f t="shared" si="34"/>
        <v>0</v>
      </c>
      <c r="K110" s="514"/>
      <c r="L110" s="518">
        <f t="shared" si="44"/>
        <v>998850.37185500155</v>
      </c>
      <c r="M110" s="519">
        <f t="shared" ref="M110" si="46">IF(L110&lt;&gt;0,+H110-L110,0)</f>
        <v>0</v>
      </c>
      <c r="N110" s="518">
        <f t="shared" si="45"/>
        <v>998850.37185500155</v>
      </c>
      <c r="O110" s="514">
        <f t="shared" si="36"/>
        <v>0</v>
      </c>
      <c r="P110" s="514">
        <f t="shared" si="37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2020</v>
      </c>
      <c r="D111" s="508">
        <v>7121425.1757421046</v>
      </c>
      <c r="E111" s="516">
        <v>229897.54761904763</v>
      </c>
      <c r="F111" s="515">
        <v>6891527.6281230571</v>
      </c>
      <c r="G111" s="515">
        <v>7006476.4019325804</v>
      </c>
      <c r="H111" s="516">
        <v>983611.06650091335</v>
      </c>
      <c r="I111" s="510">
        <v>983611.06650091335</v>
      </c>
      <c r="J111" s="514">
        <f t="shared" si="34"/>
        <v>0</v>
      </c>
      <c r="K111" s="514"/>
      <c r="L111" s="518">
        <f t="shared" si="44"/>
        <v>983611.06650091335</v>
      </c>
      <c r="M111" s="519">
        <f t="shared" ref="M111" si="47">IF(L111&lt;&gt;0,+H111-L111,0)</f>
        <v>0</v>
      </c>
      <c r="N111" s="518">
        <f t="shared" si="45"/>
        <v>983611.06650091335</v>
      </c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2021</v>
      </c>
      <c r="D112" s="508">
        <v>6891527.6281230571</v>
      </c>
      <c r="E112" s="516">
        <v>235504.80487804877</v>
      </c>
      <c r="F112" s="515">
        <v>6656022.8232450085</v>
      </c>
      <c r="G112" s="515">
        <v>6773775.2256840328</v>
      </c>
      <c r="H112" s="516">
        <v>1004424.6592380304</v>
      </c>
      <c r="I112" s="510">
        <v>1004424.6592380304</v>
      </c>
      <c r="J112" s="514">
        <f t="shared" si="34"/>
        <v>0</v>
      </c>
      <c r="K112" s="514"/>
      <c r="L112" s="518">
        <f t="shared" ref="L112" si="48">H112</f>
        <v>1004424.6592380304</v>
      </c>
      <c r="M112" s="519">
        <f t="shared" ref="M112" si="49">IF(L112&lt;&gt;0,+H112-L112,0)</f>
        <v>0</v>
      </c>
      <c r="N112" s="518">
        <f t="shared" ref="N112" si="50">I112</f>
        <v>1004424.6592380304</v>
      </c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2022</v>
      </c>
      <c r="D113" s="508">
        <v>6656022.8232450085</v>
      </c>
      <c r="E113" s="516">
        <v>229897.54761904763</v>
      </c>
      <c r="F113" s="515">
        <v>6426125.2756259609</v>
      </c>
      <c r="G113" s="515">
        <v>6541074.0494354852</v>
      </c>
      <c r="H113" s="516">
        <v>998197.99664642895</v>
      </c>
      <c r="I113" s="510">
        <v>998197.99664642895</v>
      </c>
      <c r="J113" s="514">
        <f t="shared" si="34"/>
        <v>0</v>
      </c>
      <c r="K113" s="514"/>
      <c r="L113" s="518">
        <f t="shared" ref="L113" si="51">H113</f>
        <v>998197.99664642895</v>
      </c>
      <c r="M113" s="519">
        <f t="shared" ref="M113" si="52">IF(L113&lt;&gt;0,+H113-L113,0)</f>
        <v>0</v>
      </c>
      <c r="N113" s="518">
        <f t="shared" ref="N113" si="53">I113</f>
        <v>998197.99664642895</v>
      </c>
      <c r="O113" s="514">
        <f t="shared" ref="O113" si="54">IF(N113&lt;&gt;0,+I113-N113,0)</f>
        <v>0</v>
      </c>
      <c r="P113" s="514">
        <f t="shared" ref="P113" si="55">+O113-M113</f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2023</v>
      </c>
      <c r="D114" s="508">
        <v>6426125.2756259609</v>
      </c>
      <c r="E114" s="516">
        <v>219447.65909090909</v>
      </c>
      <c r="F114" s="515">
        <v>6206677.6165350517</v>
      </c>
      <c r="G114" s="515">
        <v>6316401.4460805058</v>
      </c>
      <c r="H114" s="516">
        <v>998670.8785636815</v>
      </c>
      <c r="I114" s="510">
        <v>998670.8785636815</v>
      </c>
      <c r="J114" s="514">
        <f t="shared" si="34"/>
        <v>0</v>
      </c>
      <c r="K114" s="514"/>
      <c r="L114" s="518">
        <f t="shared" ref="L114" si="56">H114</f>
        <v>998670.8785636815</v>
      </c>
      <c r="M114" s="519">
        <f t="shared" ref="M114" si="57">IF(L114&lt;&gt;0,+H114-L114,0)</f>
        <v>0</v>
      </c>
      <c r="N114" s="518">
        <f t="shared" ref="N114" si="58">I114</f>
        <v>998670.8785636815</v>
      </c>
      <c r="O114" s="514">
        <f t="shared" ref="O114" si="59">IF(N114&lt;&gt;0,+I114-N114,0)</f>
        <v>0</v>
      </c>
      <c r="P114" s="514">
        <f t="shared" ref="P114" si="60">+O114-M114</f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2024</v>
      </c>
      <c r="D115" s="374">
        <f>IF(F114+SUM(E$99:E114)=D$92,F114,D$92-SUM(E$99:E114))</f>
        <v>6206677.6165350517</v>
      </c>
      <c r="E115" s="522">
        <f>IF(+J96&lt;F114,J96,D115)</f>
        <v>219447.65909090909</v>
      </c>
      <c r="F115" s="523">
        <f t="shared" ref="F115:F130" si="61">+D115-E115</f>
        <v>5987229.9574441426</v>
      </c>
      <c r="G115" s="523">
        <f t="shared" ref="G115:G130" si="62">+(F115+D115)/2</f>
        <v>6096953.7869895976</v>
      </c>
      <c r="H115" s="526">
        <f t="shared" ref="H115:H154" si="63">+J$94*G115+E115</f>
        <v>978678.99873635999</v>
      </c>
      <c r="I115" s="577">
        <f t="shared" ref="I115:I154" si="64">+J$95*G115+E115</f>
        <v>978678.99873635999</v>
      </c>
      <c r="J115" s="514">
        <f t="shared" si="34"/>
        <v>0</v>
      </c>
      <c r="K115" s="514"/>
      <c r="L115" s="525"/>
      <c r="M115" s="514">
        <f t="shared" si="35"/>
        <v>0</v>
      </c>
      <c r="N115" s="525"/>
      <c r="O115" s="514">
        <f t="shared" si="36"/>
        <v>0</v>
      </c>
      <c r="P115" s="514">
        <f t="shared" si="37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2025</v>
      </c>
      <c r="D116" s="374">
        <f>IF(F115+SUM(E$99:E115)=D$92,F115,D$92-SUM(E$99:E115))</f>
        <v>5987229.9574441426</v>
      </c>
      <c r="E116" s="522">
        <f>IF(+J96&lt;F115,J96,D116)</f>
        <v>219447.65909090909</v>
      </c>
      <c r="F116" s="523">
        <f t="shared" si="61"/>
        <v>5767782.2983532334</v>
      </c>
      <c r="G116" s="523">
        <f t="shared" si="62"/>
        <v>5877506.1278986875</v>
      </c>
      <c r="H116" s="526">
        <f t="shared" si="63"/>
        <v>951351.98494970717</v>
      </c>
      <c r="I116" s="577">
        <f t="shared" si="64"/>
        <v>951351.98494970717</v>
      </c>
      <c r="J116" s="514">
        <f t="shared" si="34"/>
        <v>0</v>
      </c>
      <c r="K116" s="514"/>
      <c r="L116" s="525"/>
      <c r="M116" s="514">
        <f t="shared" si="35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2026</v>
      </c>
      <c r="D117" s="374">
        <f>IF(F116+SUM(E$99:E116)=D$92,F116,D$92-SUM(E$99:E116))</f>
        <v>5767782.2983532334</v>
      </c>
      <c r="E117" s="522">
        <f>IF(+J96&lt;F116,J96,D117)</f>
        <v>219447.65909090909</v>
      </c>
      <c r="F117" s="523">
        <f t="shared" si="61"/>
        <v>5548334.6392623242</v>
      </c>
      <c r="G117" s="523">
        <f t="shared" si="62"/>
        <v>5658058.4688077793</v>
      </c>
      <c r="H117" s="526">
        <f t="shared" si="63"/>
        <v>924024.97116305458</v>
      </c>
      <c r="I117" s="577">
        <f t="shared" si="64"/>
        <v>924024.97116305458</v>
      </c>
      <c r="J117" s="514">
        <f t="shared" si="34"/>
        <v>0</v>
      </c>
      <c r="K117" s="514"/>
      <c r="L117" s="525"/>
      <c r="M117" s="514">
        <f t="shared" si="35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2027</v>
      </c>
      <c r="D118" s="374">
        <f>IF(F117+SUM(E$99:E117)=D$92,F117,D$92-SUM(E$99:E117))</f>
        <v>5548334.6392623242</v>
      </c>
      <c r="E118" s="522">
        <f>IF(+J96&lt;F117,J96,D118)</f>
        <v>219447.65909090909</v>
      </c>
      <c r="F118" s="523">
        <f t="shared" si="61"/>
        <v>5328886.980171415</v>
      </c>
      <c r="G118" s="523">
        <f t="shared" si="62"/>
        <v>5438610.8097168691</v>
      </c>
      <c r="H118" s="526">
        <f t="shared" si="63"/>
        <v>896697.95737640176</v>
      </c>
      <c r="I118" s="577">
        <f t="shared" si="64"/>
        <v>896697.95737640176</v>
      </c>
      <c r="J118" s="514">
        <f t="shared" si="34"/>
        <v>0</v>
      </c>
      <c r="K118" s="514"/>
      <c r="L118" s="525"/>
      <c r="M118" s="514">
        <f t="shared" si="35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2028</v>
      </c>
      <c r="D119" s="374">
        <f>IF(F118+SUM(E$99:E118)=D$92,F118,D$92-SUM(E$99:E118))</f>
        <v>5328886.980171415</v>
      </c>
      <c r="E119" s="522">
        <f>IF(+J96&lt;F118,J96,D119)</f>
        <v>219447.65909090909</v>
      </c>
      <c r="F119" s="523">
        <f t="shared" si="61"/>
        <v>5109439.3210805058</v>
      </c>
      <c r="G119" s="523">
        <f t="shared" si="62"/>
        <v>5219163.1506259609</v>
      </c>
      <c r="H119" s="526">
        <f t="shared" si="63"/>
        <v>869370.94358974916</v>
      </c>
      <c r="I119" s="577">
        <f t="shared" si="64"/>
        <v>869370.94358974916</v>
      </c>
      <c r="J119" s="514">
        <f t="shared" si="34"/>
        <v>0</v>
      </c>
      <c r="K119" s="514"/>
      <c r="L119" s="525"/>
      <c r="M119" s="514">
        <f t="shared" si="35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2029</v>
      </c>
      <c r="D120" s="374">
        <f>IF(F119+SUM(E$99:E119)=D$92,F119,D$92-SUM(E$99:E119))</f>
        <v>5109439.3210805058</v>
      </c>
      <c r="E120" s="522">
        <f>IF(+J96&lt;F119,J96,D120)</f>
        <v>219447.65909090909</v>
      </c>
      <c r="F120" s="523">
        <f t="shared" si="61"/>
        <v>4889991.6619895967</v>
      </c>
      <c r="G120" s="523">
        <f t="shared" si="62"/>
        <v>4999715.4915350508</v>
      </c>
      <c r="H120" s="526">
        <f t="shared" si="63"/>
        <v>842043.92980309634</v>
      </c>
      <c r="I120" s="577">
        <f t="shared" si="64"/>
        <v>842043.92980309634</v>
      </c>
      <c r="J120" s="514">
        <f t="shared" si="34"/>
        <v>0</v>
      </c>
      <c r="K120" s="514"/>
      <c r="L120" s="525"/>
      <c r="M120" s="514">
        <f t="shared" si="35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2030</v>
      </c>
      <c r="D121" s="374">
        <f>IF(F120+SUM(E$99:E120)=D$92,F120,D$92-SUM(E$99:E120))</f>
        <v>4889991.6619895967</v>
      </c>
      <c r="E121" s="522">
        <f>IF(+J96&lt;F120,J96,D121)</f>
        <v>219447.65909090909</v>
      </c>
      <c r="F121" s="523">
        <f t="shared" si="61"/>
        <v>4670544.0028986875</v>
      </c>
      <c r="G121" s="523">
        <f t="shared" si="62"/>
        <v>4780267.8324441426</v>
      </c>
      <c r="H121" s="526">
        <f t="shared" si="63"/>
        <v>814716.91601644363</v>
      </c>
      <c r="I121" s="577">
        <f t="shared" si="64"/>
        <v>814716.91601644363</v>
      </c>
      <c r="J121" s="514">
        <f t="shared" si="34"/>
        <v>0</v>
      </c>
      <c r="K121" s="514"/>
      <c r="L121" s="525"/>
      <c r="M121" s="514">
        <f t="shared" si="35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2031</v>
      </c>
      <c r="D122" s="374">
        <f>IF(F121+SUM(E$99:E121)=D$92,F121,D$92-SUM(E$99:E121))</f>
        <v>4670544.0028986875</v>
      </c>
      <c r="E122" s="522">
        <f>IF(+J96&lt;F121,J96,D122)</f>
        <v>219447.65909090909</v>
      </c>
      <c r="F122" s="523">
        <f t="shared" si="61"/>
        <v>4451096.3438077783</v>
      </c>
      <c r="G122" s="523">
        <f t="shared" si="62"/>
        <v>4560820.1733532324</v>
      </c>
      <c r="H122" s="526">
        <f t="shared" si="63"/>
        <v>787389.90222979081</v>
      </c>
      <c r="I122" s="577">
        <f t="shared" si="64"/>
        <v>787389.90222979081</v>
      </c>
      <c r="J122" s="514">
        <f t="shared" si="34"/>
        <v>0</v>
      </c>
      <c r="K122" s="514"/>
      <c r="L122" s="525"/>
      <c r="M122" s="514">
        <f t="shared" si="35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2032</v>
      </c>
      <c r="D123" s="374">
        <f>IF(F122+SUM(E$99:E122)=D$92,F122,D$92-SUM(E$99:E122))</f>
        <v>4451096.3438077783</v>
      </c>
      <c r="E123" s="522">
        <f>IF(+J96&lt;F122,J96,D123)</f>
        <v>219447.65909090909</v>
      </c>
      <c r="F123" s="523">
        <f t="shared" si="61"/>
        <v>4231648.6847168691</v>
      </c>
      <c r="G123" s="523">
        <f t="shared" si="62"/>
        <v>4341372.5142623242</v>
      </c>
      <c r="H123" s="526">
        <f t="shared" si="63"/>
        <v>760062.88844313822</v>
      </c>
      <c r="I123" s="577">
        <f t="shared" si="64"/>
        <v>760062.88844313822</v>
      </c>
      <c r="J123" s="514">
        <f t="shared" si="34"/>
        <v>0</v>
      </c>
      <c r="K123" s="514"/>
      <c r="L123" s="525"/>
      <c r="M123" s="514">
        <f t="shared" si="35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2033</v>
      </c>
      <c r="D124" s="374">
        <f>IF(F123+SUM(E$99:E123)=D$92,F123,D$92-SUM(E$99:E123))</f>
        <v>4231648.6847168691</v>
      </c>
      <c r="E124" s="522">
        <f>IF(+J96&lt;F123,J96,D124)</f>
        <v>219447.65909090909</v>
      </c>
      <c r="F124" s="523">
        <f t="shared" si="61"/>
        <v>4012201.02562596</v>
      </c>
      <c r="G124" s="523">
        <f t="shared" si="62"/>
        <v>4121924.8551714146</v>
      </c>
      <c r="H124" s="526">
        <f t="shared" si="63"/>
        <v>732735.87465648551</v>
      </c>
      <c r="I124" s="577">
        <f t="shared" si="64"/>
        <v>732735.87465648551</v>
      </c>
      <c r="J124" s="514">
        <f t="shared" si="34"/>
        <v>0</v>
      </c>
      <c r="K124" s="514"/>
      <c r="L124" s="525"/>
      <c r="M124" s="514">
        <f t="shared" si="35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2034</v>
      </c>
      <c r="D125" s="374">
        <f>IF(F124+SUM(E$99:E124)=D$92,F124,D$92-SUM(E$99:E124))</f>
        <v>4012201.02562596</v>
      </c>
      <c r="E125" s="522">
        <f>IF(+J96&lt;F124,J96,D125)</f>
        <v>219447.65909090909</v>
      </c>
      <c r="F125" s="523">
        <f t="shared" si="61"/>
        <v>3792753.3665350508</v>
      </c>
      <c r="G125" s="523">
        <f t="shared" si="62"/>
        <v>3902477.1960805054</v>
      </c>
      <c r="H125" s="526">
        <f t="shared" si="63"/>
        <v>705408.8608698328</v>
      </c>
      <c r="I125" s="577">
        <f t="shared" si="64"/>
        <v>705408.8608698328</v>
      </c>
      <c r="J125" s="514">
        <f t="shared" si="34"/>
        <v>0</v>
      </c>
      <c r="K125" s="514"/>
      <c r="L125" s="525"/>
      <c r="M125" s="514">
        <f t="shared" si="35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2035</v>
      </c>
      <c r="D126" s="374">
        <f>IF(F125+SUM(E$99:E125)=D$92,F125,D$92-SUM(E$99:E125))</f>
        <v>3792753.3665350508</v>
      </c>
      <c r="E126" s="522">
        <f>IF(+J96&lt;F125,J96,D126)</f>
        <v>219447.65909090909</v>
      </c>
      <c r="F126" s="523">
        <f t="shared" si="61"/>
        <v>3573305.7074441416</v>
      </c>
      <c r="G126" s="523">
        <f t="shared" si="62"/>
        <v>3683029.5369895962</v>
      </c>
      <c r="H126" s="526">
        <f t="shared" si="63"/>
        <v>678081.8470831801</v>
      </c>
      <c r="I126" s="577">
        <f t="shared" si="64"/>
        <v>678081.8470831801</v>
      </c>
      <c r="J126" s="514">
        <f t="shared" si="34"/>
        <v>0</v>
      </c>
      <c r="K126" s="514"/>
      <c r="L126" s="525"/>
      <c r="M126" s="514">
        <f t="shared" si="35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2036</v>
      </c>
      <c r="D127" s="374">
        <f>IF(F126+SUM(E$99:E126)=D$92,F126,D$92-SUM(E$99:E126))</f>
        <v>3573305.7074441416</v>
      </c>
      <c r="E127" s="522">
        <f>IF(+J96&lt;F126,J96,D127)</f>
        <v>219447.65909090909</v>
      </c>
      <c r="F127" s="523">
        <f t="shared" si="61"/>
        <v>3353858.0483532324</v>
      </c>
      <c r="G127" s="523">
        <f t="shared" si="62"/>
        <v>3463581.877898687</v>
      </c>
      <c r="H127" s="526">
        <f t="shared" si="63"/>
        <v>650754.83329652739</v>
      </c>
      <c r="I127" s="577">
        <f t="shared" si="64"/>
        <v>650754.83329652739</v>
      </c>
      <c r="J127" s="514">
        <f t="shared" si="34"/>
        <v>0</v>
      </c>
      <c r="K127" s="514"/>
      <c r="L127" s="525"/>
      <c r="M127" s="514">
        <f t="shared" si="35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2037</v>
      </c>
      <c r="D128" s="374">
        <f>IF(F127+SUM(E$99:E127)=D$92,F127,D$92-SUM(E$99:E127))</f>
        <v>3353858.0483532324</v>
      </c>
      <c r="E128" s="522">
        <f>IF(+J96&lt;F127,J96,D128)</f>
        <v>219447.65909090909</v>
      </c>
      <c r="F128" s="523">
        <f t="shared" si="61"/>
        <v>3134410.3892623233</v>
      </c>
      <c r="G128" s="523">
        <f t="shared" si="62"/>
        <v>3244134.2188077779</v>
      </c>
      <c r="H128" s="526">
        <f t="shared" si="63"/>
        <v>623427.81950987468</v>
      </c>
      <c r="I128" s="577">
        <f t="shared" si="64"/>
        <v>623427.81950987468</v>
      </c>
      <c r="J128" s="514">
        <f t="shared" si="34"/>
        <v>0</v>
      </c>
      <c r="K128" s="514"/>
      <c r="L128" s="525"/>
      <c r="M128" s="514">
        <f t="shared" si="35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2038</v>
      </c>
      <c r="D129" s="374">
        <f>IF(F128+SUM(E$99:E128)=D$92,F128,D$92-SUM(E$99:E128))</f>
        <v>3134410.3892623233</v>
      </c>
      <c r="E129" s="522">
        <f>IF(+J96&lt;F128,J96,D129)</f>
        <v>219447.65909090909</v>
      </c>
      <c r="F129" s="523">
        <f t="shared" si="61"/>
        <v>2914962.7301714141</v>
      </c>
      <c r="G129" s="523">
        <f t="shared" si="62"/>
        <v>3024686.5597168687</v>
      </c>
      <c r="H129" s="526">
        <f t="shared" si="63"/>
        <v>596100.80572322197</v>
      </c>
      <c r="I129" s="577">
        <f t="shared" si="64"/>
        <v>596100.80572322197</v>
      </c>
      <c r="J129" s="514">
        <f t="shared" si="34"/>
        <v>0</v>
      </c>
      <c r="K129" s="514"/>
      <c r="L129" s="525"/>
      <c r="M129" s="514">
        <f t="shared" si="35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2039</v>
      </c>
      <c r="D130" s="374">
        <f>IF(F129+SUM(E$99:E129)=D$92,F129,D$92-SUM(E$99:E129))</f>
        <v>2914962.7301714141</v>
      </c>
      <c r="E130" s="522">
        <f>IF(+J96&lt;F129,J96,D130)</f>
        <v>219447.65909090909</v>
      </c>
      <c r="F130" s="523">
        <f t="shared" si="61"/>
        <v>2695515.0710805049</v>
      </c>
      <c r="G130" s="523">
        <f t="shared" si="62"/>
        <v>2805238.9006259595</v>
      </c>
      <c r="H130" s="526">
        <f t="shared" si="63"/>
        <v>568773.79193656927</v>
      </c>
      <c r="I130" s="577">
        <f t="shared" si="64"/>
        <v>568773.79193656927</v>
      </c>
      <c r="J130" s="514">
        <f t="shared" si="34"/>
        <v>0</v>
      </c>
      <c r="K130" s="514"/>
      <c r="L130" s="525"/>
      <c r="M130" s="514">
        <f t="shared" si="35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2040</v>
      </c>
      <c r="D131" s="374">
        <f>IF(F130+SUM(E$99:E130)=D$92,F130,D$92-SUM(E$99:E130))</f>
        <v>2695515.0710805049</v>
      </c>
      <c r="E131" s="522">
        <f>IF(+J96&lt;F130,J96,D131)</f>
        <v>219447.65909090909</v>
      </c>
      <c r="F131" s="523">
        <f t="shared" ref="F131:F154" si="65">+D131-E131</f>
        <v>2476067.4119895957</v>
      </c>
      <c r="G131" s="523">
        <f t="shared" ref="G131:G154" si="66">+(F131+D131)/2</f>
        <v>2585791.2415350503</v>
      </c>
      <c r="H131" s="526">
        <f t="shared" si="63"/>
        <v>541446.77814991656</v>
      </c>
      <c r="I131" s="577">
        <f t="shared" si="64"/>
        <v>541446.77814991656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2041</v>
      </c>
      <c r="D132" s="374">
        <f>IF(F131+SUM(E$99:E131)=D$92,F131,D$92-SUM(E$99:E131))</f>
        <v>2476067.4119895957</v>
      </c>
      <c r="E132" s="522">
        <f>IF(+J96&lt;F131,J96,D132)</f>
        <v>219447.65909090909</v>
      </c>
      <c r="F132" s="523">
        <f t="shared" si="65"/>
        <v>2256619.7528986866</v>
      </c>
      <c r="G132" s="523">
        <f t="shared" si="66"/>
        <v>2366343.5824441412</v>
      </c>
      <c r="H132" s="526">
        <f t="shared" si="63"/>
        <v>514119.76436326385</v>
      </c>
      <c r="I132" s="577">
        <f t="shared" si="64"/>
        <v>514119.76436326385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2042</v>
      </c>
      <c r="D133" s="374">
        <f>IF(F132+SUM(E$99:E132)=D$92,F132,D$92-SUM(E$99:E132))</f>
        <v>2256619.7528986866</v>
      </c>
      <c r="E133" s="522">
        <f>IF(+J96&lt;F132,J96,D133)</f>
        <v>219447.65909090909</v>
      </c>
      <c r="F133" s="523">
        <f t="shared" si="65"/>
        <v>2037172.0938077774</v>
      </c>
      <c r="G133" s="523">
        <f t="shared" si="66"/>
        <v>2146895.923353232</v>
      </c>
      <c r="H133" s="526">
        <f t="shared" si="63"/>
        <v>486792.75057661114</v>
      </c>
      <c r="I133" s="577">
        <f t="shared" si="64"/>
        <v>486792.75057661114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2043</v>
      </c>
      <c r="D134" s="374">
        <f>IF(F133+SUM(E$99:E133)=D$92,F133,D$92-SUM(E$99:E133))</f>
        <v>2037172.0938077774</v>
      </c>
      <c r="E134" s="522">
        <f>IF(+J96&lt;F133,J96,D134)</f>
        <v>219447.65909090909</v>
      </c>
      <c r="F134" s="523">
        <f t="shared" si="65"/>
        <v>1817724.4347168682</v>
      </c>
      <c r="G134" s="523">
        <f t="shared" si="66"/>
        <v>1927448.2642623228</v>
      </c>
      <c r="H134" s="526">
        <f t="shared" si="63"/>
        <v>459465.73678995844</v>
      </c>
      <c r="I134" s="577">
        <f t="shared" si="64"/>
        <v>459465.73678995844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2044</v>
      </c>
      <c r="D135" s="374">
        <f>IF(F134+SUM(E$99:E134)=D$92,F134,D$92-SUM(E$99:E134))</f>
        <v>1817724.4347168682</v>
      </c>
      <c r="E135" s="522">
        <f>IF(+J96&lt;F134,J96,D135)</f>
        <v>219447.65909090909</v>
      </c>
      <c r="F135" s="523">
        <f t="shared" si="65"/>
        <v>1598276.775625959</v>
      </c>
      <c r="G135" s="523">
        <f t="shared" si="66"/>
        <v>1708000.6051714136</v>
      </c>
      <c r="H135" s="526">
        <f t="shared" si="63"/>
        <v>432138.72300330573</v>
      </c>
      <c r="I135" s="577">
        <f t="shared" si="64"/>
        <v>432138.72300330573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2045</v>
      </c>
      <c r="D136" s="374">
        <f>IF(F135+SUM(E$99:E135)=D$92,F135,D$92-SUM(E$99:E135))</f>
        <v>1598276.775625959</v>
      </c>
      <c r="E136" s="522">
        <f>IF(+J96&lt;F135,J96,D136)</f>
        <v>219447.65909090909</v>
      </c>
      <c r="F136" s="523">
        <f t="shared" si="65"/>
        <v>1378829.1165350499</v>
      </c>
      <c r="G136" s="523">
        <f t="shared" si="66"/>
        <v>1488552.9460805045</v>
      </c>
      <c r="H136" s="526">
        <f t="shared" si="63"/>
        <v>404811.70921665302</v>
      </c>
      <c r="I136" s="577">
        <f t="shared" si="64"/>
        <v>404811.70921665302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2046</v>
      </c>
      <c r="D137" s="374">
        <f>IF(F136+SUM(E$99:E136)=D$92,F136,D$92-SUM(E$99:E136))</f>
        <v>1378829.1165350499</v>
      </c>
      <c r="E137" s="522">
        <f>IF(+J96&lt;F136,J96,D137)</f>
        <v>219447.65909090909</v>
      </c>
      <c r="F137" s="523">
        <f t="shared" si="65"/>
        <v>1159381.4574441407</v>
      </c>
      <c r="G137" s="523">
        <f t="shared" si="66"/>
        <v>1269105.2869895953</v>
      </c>
      <c r="H137" s="526">
        <f t="shared" si="63"/>
        <v>377484.69543000031</v>
      </c>
      <c r="I137" s="577">
        <f t="shared" si="64"/>
        <v>377484.69543000031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2047</v>
      </c>
      <c r="D138" s="374">
        <f>IF(F137+SUM(E$99:E137)=D$92,F137,D$92-SUM(E$99:E137))</f>
        <v>1159381.4574441407</v>
      </c>
      <c r="E138" s="522">
        <f>IF(+J96&lt;F137,J96,D138)</f>
        <v>219447.65909090909</v>
      </c>
      <c r="F138" s="523">
        <f t="shared" si="65"/>
        <v>939933.79835323163</v>
      </c>
      <c r="G138" s="523">
        <f t="shared" si="66"/>
        <v>1049657.6278986861</v>
      </c>
      <c r="H138" s="526">
        <f t="shared" si="63"/>
        <v>350157.68164334761</v>
      </c>
      <c r="I138" s="577">
        <f t="shared" si="64"/>
        <v>350157.68164334761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2048</v>
      </c>
      <c r="D139" s="374">
        <f>IF(F138+SUM(E$99:E138)=D$92,F138,D$92-SUM(E$99:E138))</f>
        <v>939933.79835323163</v>
      </c>
      <c r="E139" s="522">
        <f>IF(+J96&lt;F138,J96,D139)</f>
        <v>219447.65909090909</v>
      </c>
      <c r="F139" s="523">
        <f t="shared" si="65"/>
        <v>720486.13926232257</v>
      </c>
      <c r="G139" s="523">
        <f t="shared" si="66"/>
        <v>830209.96880777716</v>
      </c>
      <c r="H139" s="526">
        <f t="shared" si="63"/>
        <v>322830.6678566949</v>
      </c>
      <c r="I139" s="577">
        <f t="shared" si="64"/>
        <v>322830.6678566949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2049</v>
      </c>
      <c r="D140" s="374">
        <f>IF(F139+SUM(E$99:E139)=D$92,F139,D$92-SUM(E$99:E139))</f>
        <v>720486.13926232257</v>
      </c>
      <c r="E140" s="522">
        <f>IF(+J96&lt;F139,J96,D140)</f>
        <v>219447.65909090909</v>
      </c>
      <c r="F140" s="523">
        <f t="shared" si="65"/>
        <v>501038.48017141351</v>
      </c>
      <c r="G140" s="523">
        <f t="shared" si="66"/>
        <v>610762.30971686798</v>
      </c>
      <c r="H140" s="526">
        <f t="shared" si="63"/>
        <v>295503.65407004219</v>
      </c>
      <c r="I140" s="577">
        <f t="shared" si="64"/>
        <v>295503.65407004219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2050</v>
      </c>
      <c r="D141" s="374">
        <f>IF(F140+SUM(E$99:E140)=D$92,F140,D$92-SUM(E$99:E140))</f>
        <v>501038.48017141351</v>
      </c>
      <c r="E141" s="522">
        <f>IF(+J96&lt;F140,J96,D141)</f>
        <v>219447.65909090909</v>
      </c>
      <c r="F141" s="523">
        <f t="shared" si="65"/>
        <v>281590.82108050445</v>
      </c>
      <c r="G141" s="523">
        <f t="shared" si="66"/>
        <v>391314.65062595898</v>
      </c>
      <c r="H141" s="526">
        <f t="shared" si="63"/>
        <v>268176.64028338948</v>
      </c>
      <c r="I141" s="577">
        <f t="shared" si="64"/>
        <v>268176.64028338948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40"/>
        <v>IU</v>
      </c>
      <c r="C142" s="507">
        <f>IF(D93="","-",+C141+1)</f>
        <v>2051</v>
      </c>
      <c r="D142" s="374">
        <f>IF(F141+SUM(E$99:E141)=D$92,F141,D$92-SUM(E$99:E141))</f>
        <v>281590.82108050957</v>
      </c>
      <c r="E142" s="522">
        <f>IF(+J96&lt;F141,J96,D142)</f>
        <v>219447.65909090909</v>
      </c>
      <c r="F142" s="523">
        <f t="shared" si="65"/>
        <v>62143.161989600485</v>
      </c>
      <c r="G142" s="523">
        <f t="shared" si="66"/>
        <v>171866.99153505504</v>
      </c>
      <c r="H142" s="526">
        <f t="shared" si="63"/>
        <v>240849.62649673747</v>
      </c>
      <c r="I142" s="577">
        <f t="shared" si="64"/>
        <v>240849.62649673747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2052</v>
      </c>
      <c r="D143" s="374">
        <f>IF(F142+SUM(E$99:E142)=D$92,F142,D$92-SUM(E$99:E142))</f>
        <v>62143.161989600485</v>
      </c>
      <c r="E143" s="522">
        <f>IF(+J96&lt;F142,J96,D143)</f>
        <v>62143.161989600485</v>
      </c>
      <c r="F143" s="523">
        <f t="shared" si="65"/>
        <v>0</v>
      </c>
      <c r="G143" s="523">
        <f t="shared" si="66"/>
        <v>31071.580994800242</v>
      </c>
      <c r="H143" s="526">
        <f t="shared" si="63"/>
        <v>66012.392245851501</v>
      </c>
      <c r="I143" s="577">
        <f t="shared" si="64"/>
        <v>66012.392245851501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66"/>
        <v>0</v>
      </c>
      <c r="H144" s="526">
        <f t="shared" si="63"/>
        <v>0</v>
      </c>
      <c r="I144" s="577">
        <f t="shared" si="64"/>
        <v>0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9655697</v>
      </c>
      <c r="F155" s="375"/>
      <c r="G155" s="375"/>
      <c r="H155" s="375">
        <f>SUM(H99:H154)</f>
        <v>36141280.199434243</v>
      </c>
      <c r="I155" s="375">
        <f>SUM(I99:I154)</f>
        <v>36141280.199434243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topLeftCell="A67" zoomScaleNormal="100" zoomScaleSheetLayoutView="84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"&amp;COUNT(S.001:S.077!$P$3)</f>
        <v>SWEPCO Project 9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267240.93152362067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267240.93152362067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478" t="s">
        <v>494</v>
      </c>
      <c r="F9" s="672" t="s">
        <v>500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64098.36363636364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 t="shared" ref="K25:K30" si="10">G25</f>
        <v>364571.53091239138</v>
      </c>
      <c r="L25" s="519">
        <f t="shared" si="7"/>
        <v>0</v>
      </c>
      <c r="M25" s="518">
        <f t="shared" ref="M25:M30" si="11"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 t="shared" si="10"/>
        <v>344799.6405005774</v>
      </c>
      <c r="L26" s="519">
        <f t="shared" si="7"/>
        <v>0</v>
      </c>
      <c r="M26" s="518">
        <f t="shared" si="11"/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 t="shared" si="10"/>
        <v>346675.02376969234</v>
      </c>
      <c r="L27" s="519">
        <f t="shared" si="7"/>
        <v>0</v>
      </c>
      <c r="M27" s="518">
        <f t="shared" si="11"/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68788.487804878052</v>
      </c>
      <c r="F28" s="515">
        <v>2083280.1985792615</v>
      </c>
      <c r="G28" s="516">
        <v>337932.41289549379</v>
      </c>
      <c r="H28" s="510">
        <v>337932.41289549379</v>
      </c>
      <c r="I28" s="511">
        <f t="shared" si="0"/>
        <v>0</v>
      </c>
      <c r="J28" s="511"/>
      <c r="K28" s="518">
        <f t="shared" si="10"/>
        <v>337932.41289549379</v>
      </c>
      <c r="L28" s="519">
        <f t="shared" ref="L28" si="12">IF(K28&lt;&gt;0,+G28-K28,0)</f>
        <v>0</v>
      </c>
      <c r="M28" s="518">
        <f t="shared" si="11"/>
        <v>337932.41289549379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278462.16480746388</v>
      </c>
      <c r="H29" s="510">
        <v>278462.16480746388</v>
      </c>
      <c r="I29" s="511">
        <f t="shared" si="0"/>
        <v>0</v>
      </c>
      <c r="J29" s="511"/>
      <c r="K29" s="518">
        <f t="shared" si="10"/>
        <v>278462.16480746388</v>
      </c>
      <c r="L29" s="519">
        <f t="shared" ref="L29" si="13">IF(K29&lt;&gt;0,+G29-K29,0)</f>
        <v>0</v>
      </c>
      <c r="M29" s="518">
        <f t="shared" si="11"/>
        <v>278462.16480746388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15">
        <v>2017691.1753234474</v>
      </c>
      <c r="E30" s="516">
        <v>67150.666666666672</v>
      </c>
      <c r="F30" s="515">
        <v>1950540.5086567807</v>
      </c>
      <c r="G30" s="516">
        <v>277475.96380868781</v>
      </c>
      <c r="H30" s="510">
        <v>277475.96380868781</v>
      </c>
      <c r="I30" s="511">
        <f t="shared" si="0"/>
        <v>0</v>
      </c>
      <c r="J30" s="511"/>
      <c r="K30" s="518">
        <f t="shared" si="10"/>
        <v>277475.96380868781</v>
      </c>
      <c r="L30" s="519">
        <f t="shared" ref="L30" si="14">IF(K30&lt;&gt;0,+G30-K30,0)</f>
        <v>0</v>
      </c>
      <c r="M30" s="518">
        <f t="shared" si="11"/>
        <v>277475.96380868781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515">
        <v>1947341.0441077168</v>
      </c>
      <c r="E31" s="516">
        <v>67150.666666666672</v>
      </c>
      <c r="F31" s="515">
        <v>1880190.37744105</v>
      </c>
      <c r="G31" s="516">
        <v>282342.32366047957</v>
      </c>
      <c r="H31" s="510">
        <v>282342.32366047957</v>
      </c>
      <c r="I31" s="511">
        <f t="shared" si="0"/>
        <v>0</v>
      </c>
      <c r="J31" s="511"/>
      <c r="K31" s="518">
        <f t="shared" ref="K31" si="15">G31</f>
        <v>282342.32366047957</v>
      </c>
      <c r="L31" s="519">
        <f t="shared" ref="L31" si="16">IF(K31&lt;&gt;0,+G31-K31,0)</f>
        <v>0</v>
      </c>
      <c r="M31" s="518">
        <f t="shared" ref="M31" si="17">H31</f>
        <v>282342.32366047957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15">
        <v>1880190.37744105</v>
      </c>
      <c r="E32" s="516">
        <v>67150.666666666672</v>
      </c>
      <c r="F32" s="515">
        <v>1813039.7107743833</v>
      </c>
      <c r="G32" s="516">
        <v>300427.61382365174</v>
      </c>
      <c r="H32" s="510">
        <v>300427.61382365174</v>
      </c>
      <c r="I32" s="511">
        <f t="shared" si="0"/>
        <v>0</v>
      </c>
      <c r="J32" s="511"/>
      <c r="K32" s="518">
        <f t="shared" ref="K32" si="18">G32</f>
        <v>300427.61382365174</v>
      </c>
      <c r="L32" s="519">
        <f t="shared" ref="L32" si="19">IF(K32&lt;&gt;0,+G32-K32,0)</f>
        <v>0</v>
      </c>
      <c r="M32" s="518">
        <f t="shared" ref="M32" si="20">H32</f>
        <v>300427.61382365174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15">
        <v>1813039.7107743833</v>
      </c>
      <c r="E33" s="516">
        <v>67150.666666666672</v>
      </c>
      <c r="F33" s="515">
        <v>1745889.0441077165</v>
      </c>
      <c r="G33" s="516">
        <v>267240.93152362067</v>
      </c>
      <c r="H33" s="510">
        <v>267240.93152362067</v>
      </c>
      <c r="I33" s="511">
        <f t="shared" si="0"/>
        <v>0</v>
      </c>
      <c r="J33" s="511"/>
      <c r="K33" s="518">
        <f t="shared" ref="K33" si="21">G33</f>
        <v>267240.93152362067</v>
      </c>
      <c r="L33" s="519">
        <f t="shared" ref="L33" si="22">IF(K33&lt;&gt;0,+G33-K33,0)</f>
        <v>0</v>
      </c>
      <c r="M33" s="518">
        <f t="shared" ref="M33" si="23">H33</f>
        <v>267240.93152362067</v>
      </c>
      <c r="N33" s="514">
        <f t="shared" ref="N33" si="24">IF(M33&lt;&gt;0,+H33-M33,0)</f>
        <v>0</v>
      </c>
      <c r="O33" s="514">
        <f t="shared" ref="O33" si="25">+N33-L33</f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1745889.0441077165</v>
      </c>
      <c r="E34" s="522">
        <f>IF(+I14&lt;F33,I14,D34)</f>
        <v>64098.36363636364</v>
      </c>
      <c r="F34" s="523">
        <f t="shared" ref="F34:F48" si="26">+D34-E34</f>
        <v>1681790.680471353</v>
      </c>
      <c r="G34" s="524">
        <f t="shared" ref="G34:G72" si="27">+I$12*((D34+F34)/2)+E34</f>
        <v>268948.72649017884</v>
      </c>
      <c r="H34" s="491">
        <f t="shared" ref="H34:H72" si="28">+I$13*((D34+F34)/2)+E34</f>
        <v>268948.72649017884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1681790.680471353</v>
      </c>
      <c r="E35" s="522">
        <f>IF(+I14&lt;F34,I14,D35)</f>
        <v>64098.36363636364</v>
      </c>
      <c r="F35" s="523">
        <f t="shared" si="26"/>
        <v>1617692.3168349895</v>
      </c>
      <c r="G35" s="524">
        <f t="shared" si="27"/>
        <v>261287.23294100698</v>
      </c>
      <c r="H35" s="491">
        <f t="shared" si="28"/>
        <v>261287.23294100698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1617692.3168349895</v>
      </c>
      <c r="E36" s="522">
        <f>IF(+I14&lt;F35,I14,D36)</f>
        <v>64098.36363636364</v>
      </c>
      <c r="F36" s="523">
        <f t="shared" si="26"/>
        <v>1553593.9531986259</v>
      </c>
      <c r="G36" s="524">
        <f t="shared" si="27"/>
        <v>253625.73939183514</v>
      </c>
      <c r="H36" s="491">
        <f t="shared" si="28"/>
        <v>253625.73939183514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1553593.9531986259</v>
      </c>
      <c r="E37" s="522">
        <f>IF(+I14&lt;F36,I14,D37)</f>
        <v>64098.36363636364</v>
      </c>
      <c r="F37" s="523">
        <f t="shared" si="26"/>
        <v>1489495.5895622624</v>
      </c>
      <c r="G37" s="524">
        <f t="shared" si="27"/>
        <v>245964.24584266325</v>
      </c>
      <c r="H37" s="491">
        <f t="shared" si="28"/>
        <v>245964.24584266325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1489495.5895622624</v>
      </c>
      <c r="E38" s="522">
        <f>IF(+I14&lt;F37,I14,D38)</f>
        <v>64098.36363636364</v>
      </c>
      <c r="F38" s="523">
        <f t="shared" si="26"/>
        <v>1425397.2259258989</v>
      </c>
      <c r="G38" s="524">
        <f t="shared" si="27"/>
        <v>238302.75229349142</v>
      </c>
      <c r="H38" s="491">
        <f t="shared" si="28"/>
        <v>238302.75229349142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1425397.2259258989</v>
      </c>
      <c r="E39" s="522">
        <f>IF(+I14&lt;F38,I14,D39)</f>
        <v>64098.36363636364</v>
      </c>
      <c r="F39" s="523">
        <f t="shared" si="26"/>
        <v>1361298.8622895353</v>
      </c>
      <c r="G39" s="524">
        <f t="shared" si="27"/>
        <v>230641.25874431952</v>
      </c>
      <c r="H39" s="491">
        <f t="shared" si="28"/>
        <v>230641.25874431952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1361298.8622895353</v>
      </c>
      <c r="E40" s="522">
        <f>IF(+I14&lt;F39,I14,D40)</f>
        <v>64098.36363636364</v>
      </c>
      <c r="F40" s="523">
        <f t="shared" si="26"/>
        <v>1297200.4986531718</v>
      </c>
      <c r="G40" s="524">
        <f t="shared" si="27"/>
        <v>222979.76519514769</v>
      </c>
      <c r="H40" s="491">
        <f t="shared" si="28"/>
        <v>222979.76519514769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1297200.4986531718</v>
      </c>
      <c r="E41" s="522">
        <f>IF(+I14&lt;F40,I14,D41)</f>
        <v>64098.36363636364</v>
      </c>
      <c r="F41" s="523">
        <f t="shared" si="26"/>
        <v>1233102.1350168083</v>
      </c>
      <c r="G41" s="524">
        <f t="shared" si="27"/>
        <v>215318.27164597579</v>
      </c>
      <c r="H41" s="491">
        <f t="shared" si="28"/>
        <v>215318.27164597579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1233102.1350168083</v>
      </c>
      <c r="E42" s="522">
        <f>IF(+I14&lt;F41,I14,D42)</f>
        <v>64098.36363636364</v>
      </c>
      <c r="F42" s="523">
        <f t="shared" si="26"/>
        <v>1169003.7713804448</v>
      </c>
      <c r="G42" s="524">
        <f t="shared" si="27"/>
        <v>207656.77809680396</v>
      </c>
      <c r="H42" s="491">
        <f t="shared" si="28"/>
        <v>207656.77809680396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1169003.7713804448</v>
      </c>
      <c r="E43" s="522">
        <f>IF(+I14&lt;F42,I14,D43)</f>
        <v>64098.36363636364</v>
      </c>
      <c r="F43" s="523">
        <f t="shared" si="26"/>
        <v>1104905.4077440812</v>
      </c>
      <c r="G43" s="524">
        <f t="shared" si="27"/>
        <v>199995.28454763207</v>
      </c>
      <c r="H43" s="491">
        <f t="shared" si="28"/>
        <v>199995.28454763207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1104905.4077440812</v>
      </c>
      <c r="E44" s="522">
        <f>IF(+I14&lt;F43,I14,D44)</f>
        <v>64098.36363636364</v>
      </c>
      <c r="F44" s="523">
        <f t="shared" si="26"/>
        <v>1040807.0441077176</v>
      </c>
      <c r="G44" s="524">
        <f t="shared" si="27"/>
        <v>192333.7909984602</v>
      </c>
      <c r="H44" s="491">
        <f t="shared" si="28"/>
        <v>192333.7909984602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1040807.0441077176</v>
      </c>
      <c r="E45" s="522">
        <f>IF(+I14&lt;F44,I14,D45)</f>
        <v>64098.36363636364</v>
      </c>
      <c r="F45" s="523">
        <f t="shared" si="26"/>
        <v>976708.68047135393</v>
      </c>
      <c r="G45" s="524">
        <f t="shared" si="27"/>
        <v>184672.29744928834</v>
      </c>
      <c r="H45" s="491">
        <f t="shared" si="28"/>
        <v>184672.29744928834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976708.68047135393</v>
      </c>
      <c r="E46" s="522">
        <f>IF(+I14&lt;F45,I14,D46)</f>
        <v>64098.36363636364</v>
      </c>
      <c r="F46" s="523">
        <f t="shared" si="26"/>
        <v>912610.31683499028</v>
      </c>
      <c r="G46" s="524">
        <f t="shared" si="27"/>
        <v>177010.80390011644</v>
      </c>
      <c r="H46" s="491">
        <f t="shared" si="28"/>
        <v>177010.80390011644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912610.31683499028</v>
      </c>
      <c r="E47" s="522">
        <f>IF(+I14&lt;F46,I14,D47)</f>
        <v>64098.36363636364</v>
      </c>
      <c r="F47" s="523">
        <f t="shared" si="26"/>
        <v>848511.95319862664</v>
      </c>
      <c r="G47" s="524">
        <f t="shared" si="27"/>
        <v>169349.31035094458</v>
      </c>
      <c r="H47" s="491">
        <f t="shared" si="28"/>
        <v>169349.31035094458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848511.95319862664</v>
      </c>
      <c r="E48" s="522">
        <f>IF(+I14&lt;F47,I14,D48)</f>
        <v>64098.36363636364</v>
      </c>
      <c r="F48" s="523">
        <f t="shared" si="26"/>
        <v>784413.58956226299</v>
      </c>
      <c r="G48" s="524">
        <f t="shared" si="27"/>
        <v>161687.81680177271</v>
      </c>
      <c r="H48" s="491">
        <f t="shared" si="28"/>
        <v>161687.81680177271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784413.58956226299</v>
      </c>
      <c r="E49" s="522">
        <f>IF(+I14&lt;F48,I14,D49)</f>
        <v>64098.36363636364</v>
      </c>
      <c r="F49" s="523">
        <f t="shared" ref="F49:F72" si="29">+D49-E49</f>
        <v>720315.22592589934</v>
      </c>
      <c r="G49" s="524">
        <f t="shared" si="27"/>
        <v>154026.32325260085</v>
      </c>
      <c r="H49" s="491">
        <f t="shared" si="28"/>
        <v>154026.32325260085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720315.22592589934</v>
      </c>
      <c r="E50" s="522">
        <f>IF(+I14&lt;F49,I14,D50)</f>
        <v>64098.36363636364</v>
      </c>
      <c r="F50" s="523">
        <f t="shared" si="29"/>
        <v>656216.8622895357</v>
      </c>
      <c r="G50" s="524">
        <f t="shared" si="27"/>
        <v>146364.82970342896</v>
      </c>
      <c r="H50" s="491">
        <f t="shared" si="28"/>
        <v>146364.82970342896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656216.8622895357</v>
      </c>
      <c r="E51" s="522">
        <f>IF(+I14&lt;F50,I14,D51)</f>
        <v>64098.36363636364</v>
      </c>
      <c r="F51" s="523">
        <f t="shared" si="29"/>
        <v>592118.49865317205</v>
      </c>
      <c r="G51" s="524">
        <f t="shared" si="27"/>
        <v>138703.33615425709</v>
      </c>
      <c r="H51" s="491">
        <f t="shared" si="28"/>
        <v>138703.33615425709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592118.49865317205</v>
      </c>
      <c r="E52" s="522">
        <f>IF(+I14&lt;F51,I14,D52)</f>
        <v>64098.36363636364</v>
      </c>
      <c r="F52" s="523">
        <f t="shared" si="29"/>
        <v>528020.1350168084</v>
      </c>
      <c r="G52" s="524">
        <f t="shared" si="27"/>
        <v>131041.8426050852</v>
      </c>
      <c r="H52" s="491">
        <f t="shared" si="28"/>
        <v>131041.8426050852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528020.1350168084</v>
      </c>
      <c r="E53" s="522">
        <f>IF(+I14&lt;F52,I14,D53)</f>
        <v>64098.36363636364</v>
      </c>
      <c r="F53" s="523">
        <f t="shared" si="29"/>
        <v>463921.77138044476</v>
      </c>
      <c r="G53" s="524">
        <f t="shared" si="27"/>
        <v>123380.34905591334</v>
      </c>
      <c r="H53" s="491">
        <f t="shared" si="28"/>
        <v>123380.34905591334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463921.77138044476</v>
      </c>
      <c r="E54" s="522">
        <f>IF(+I14&lt;F53,I14,D54)</f>
        <v>64098.36363636364</v>
      </c>
      <c r="F54" s="523">
        <f t="shared" si="29"/>
        <v>399823.40774408111</v>
      </c>
      <c r="G54" s="524">
        <f t="shared" si="27"/>
        <v>115718.85550674146</v>
      </c>
      <c r="H54" s="491">
        <f t="shared" si="28"/>
        <v>115718.85550674146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399823.40774408111</v>
      </c>
      <c r="E55" s="522">
        <f>IF(+I14&lt;F54,I14,D55)</f>
        <v>64098.36363636364</v>
      </c>
      <c r="F55" s="523">
        <f t="shared" si="29"/>
        <v>335725.04410771746</v>
      </c>
      <c r="G55" s="524">
        <f t="shared" si="27"/>
        <v>108057.36195756958</v>
      </c>
      <c r="H55" s="491">
        <f t="shared" si="28"/>
        <v>108057.36195756958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335725.04410771746</v>
      </c>
      <c r="E56" s="522">
        <f>IF(+I14&lt;F55,I14,D56)</f>
        <v>64098.36363636364</v>
      </c>
      <c r="F56" s="523">
        <f t="shared" si="29"/>
        <v>271626.68047135381</v>
      </c>
      <c r="G56" s="524">
        <f t="shared" si="27"/>
        <v>100395.86840839771</v>
      </c>
      <c r="H56" s="491">
        <f t="shared" si="28"/>
        <v>100395.86840839771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271626.68047135381</v>
      </c>
      <c r="E57" s="522">
        <f>IF(+I14&lt;F56,I14,D57)</f>
        <v>64098.36363636364</v>
      </c>
      <c r="F57" s="523">
        <f t="shared" si="29"/>
        <v>207528.31683499017</v>
      </c>
      <c r="G57" s="524">
        <f t="shared" si="27"/>
        <v>92734.37485922582</v>
      </c>
      <c r="H57" s="491">
        <f t="shared" si="28"/>
        <v>92734.37485922582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207528.31683499017</v>
      </c>
      <c r="E58" s="522">
        <f>IF(+I14&lt;F57,I14,D58)</f>
        <v>64098.36363636364</v>
      </c>
      <c r="F58" s="523">
        <f t="shared" si="29"/>
        <v>143429.95319862652</v>
      </c>
      <c r="G58" s="524">
        <f t="shared" si="27"/>
        <v>85072.881310053956</v>
      </c>
      <c r="H58" s="491">
        <f t="shared" si="28"/>
        <v>85072.881310053956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143429.95319862652</v>
      </c>
      <c r="E59" s="522">
        <f>IF(+I14&lt;F58,I14,D59)</f>
        <v>64098.36363636364</v>
      </c>
      <c r="F59" s="523">
        <f t="shared" si="29"/>
        <v>79331.589562262874</v>
      </c>
      <c r="G59" s="524">
        <f t="shared" si="27"/>
        <v>77411.387760882077</v>
      </c>
      <c r="H59" s="491">
        <f t="shared" si="28"/>
        <v>77411.387760882077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79331.589562262874</v>
      </c>
      <c r="E60" s="522">
        <f>IF(+I14&lt;F59,I14,D60)</f>
        <v>64098.36363636364</v>
      </c>
      <c r="F60" s="523">
        <f t="shared" si="29"/>
        <v>15233.225925899234</v>
      </c>
      <c r="G60" s="524">
        <f t="shared" si="27"/>
        <v>69749.894211710198</v>
      </c>
      <c r="H60" s="491">
        <f t="shared" si="28"/>
        <v>69749.894211710198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15233.225925899234</v>
      </c>
      <c r="E61" s="522">
        <f>IF(+I14&lt;F60,I14,D61)</f>
        <v>15233.225925899234</v>
      </c>
      <c r="F61" s="523">
        <f t="shared" si="29"/>
        <v>0</v>
      </c>
      <c r="G61" s="526">
        <f t="shared" si="27"/>
        <v>16143.617826279546</v>
      </c>
      <c r="H61" s="491">
        <f t="shared" si="28"/>
        <v>16143.617826279546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27"/>
        <v>0</v>
      </c>
      <c r="H62" s="491">
        <f t="shared" si="28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2820328.0000000005</v>
      </c>
      <c r="F73" s="375"/>
      <c r="G73" s="375">
        <f>SUM(G17:G72)</f>
        <v>10336868.276477439</v>
      </c>
      <c r="H73" s="375">
        <f>SUM(H17:H72)</f>
        <v>10336869.276477439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267240.93152362067</v>
      </c>
      <c r="N87" s="546">
        <f>IF(J92&lt;D11,0,VLOOKUP(J92,C17:O72,11))</f>
        <v>267240.93152362067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284314.78412420192</v>
      </c>
      <c r="N88" s="550">
        <f>IF(J92&lt;D11,0,VLOOKUP(J92,C99:P154,7))</f>
        <v>284314.78412420192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17073.852600581245</v>
      </c>
      <c r="N89" s="555">
        <f>+N88-N87</f>
        <v>17073.852600581245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 t="s">
        <v>494</v>
      </c>
      <c r="F91" s="560" t="str">
        <f>F9</f>
        <v>115 &amp; 116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2820328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64098.36363636364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34">+I99-H99</f>
        <v>0</v>
      </c>
      <c r="K99" s="514"/>
      <c r="L99" s="512">
        <v>179560</v>
      </c>
      <c r="M99" s="513">
        <f t="shared" ref="M99:M130" si="35">IF(L99&lt;&gt;0,+H99-L99,0)</f>
        <v>0</v>
      </c>
      <c r="N99" s="512">
        <v>179560</v>
      </c>
      <c r="O99" s="513">
        <f t="shared" ref="O99:O130" si="36">IF(N99&lt;&gt;0,+I99-N99,0)</f>
        <v>0</v>
      </c>
      <c r="P99" s="513">
        <f t="shared" ref="P99:P130" si="3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34"/>
        <v>0</v>
      </c>
      <c r="K100" s="514"/>
      <c r="L100" s="518">
        <f t="shared" ref="L100:L105" si="38">H100</f>
        <v>310279</v>
      </c>
      <c r="M100" s="519">
        <f t="shared" si="35"/>
        <v>0</v>
      </c>
      <c r="N100" s="518">
        <f t="shared" ref="N100:N105" si="39">I100</f>
        <v>310279</v>
      </c>
      <c r="O100" s="514">
        <f t="shared" si="36"/>
        <v>0</v>
      </c>
      <c r="P100" s="514">
        <f t="shared" si="37"/>
        <v>0</v>
      </c>
      <c r="Q100" s="269"/>
    </row>
    <row r="101" spans="1:17" ht="12.5">
      <c r="B101" s="195" t="str">
        <f t="shared" ref="B101:B154" si="40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34"/>
        <v>0</v>
      </c>
      <c r="K101" s="514"/>
      <c r="L101" s="518">
        <f t="shared" si="38"/>
        <v>515075.52172744781</v>
      </c>
      <c r="M101" s="519">
        <f t="shared" si="35"/>
        <v>0</v>
      </c>
      <c r="N101" s="518">
        <f t="shared" si="39"/>
        <v>515075.52172744781</v>
      </c>
      <c r="O101" s="514">
        <f t="shared" si="36"/>
        <v>0</v>
      </c>
      <c r="P101" s="514">
        <f t="shared" si="37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34"/>
        <v>0</v>
      </c>
      <c r="K102" s="514"/>
      <c r="L102" s="518">
        <f t="shared" si="38"/>
        <v>463460.24648079689</v>
      </c>
      <c r="M102" s="519">
        <f t="shared" si="35"/>
        <v>0</v>
      </c>
      <c r="N102" s="518">
        <f t="shared" si="39"/>
        <v>463460.24648079689</v>
      </c>
      <c r="O102" s="514">
        <f t="shared" si="36"/>
        <v>0</v>
      </c>
      <c r="P102" s="514">
        <f t="shared" si="37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34"/>
        <v>0</v>
      </c>
      <c r="K103" s="514"/>
      <c r="L103" s="518">
        <f t="shared" si="38"/>
        <v>445076.92684818432</v>
      </c>
      <c r="M103" s="519">
        <f t="shared" si="35"/>
        <v>0</v>
      </c>
      <c r="N103" s="518">
        <f t="shared" si="39"/>
        <v>445076.92684818432</v>
      </c>
      <c r="O103" s="514">
        <f t="shared" si="36"/>
        <v>0</v>
      </c>
      <c r="P103" s="514">
        <f t="shared" si="37"/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38"/>
        <v>405526.90999589988</v>
      </c>
      <c r="M104" s="519">
        <f t="shared" ref="M104:M109" si="41">IF(L104&lt;&gt;0,+H104-L104,0)</f>
        <v>0</v>
      </c>
      <c r="N104" s="518">
        <f t="shared" si="39"/>
        <v>405526.90999589988</v>
      </c>
      <c r="O104" s="514">
        <f t="shared" ref="O104:O109" si="42">IF(N104&lt;&gt;0,+I104-N104,0)</f>
        <v>0</v>
      </c>
      <c r="P104" s="514">
        <f t="shared" ref="P104:P109" si="43">+O104-M104</f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38"/>
        <v>397979.47169431718</v>
      </c>
      <c r="M105" s="519">
        <f t="shared" si="41"/>
        <v>0</v>
      </c>
      <c r="N105" s="518">
        <f t="shared" si="39"/>
        <v>397979.47169431718</v>
      </c>
      <c r="O105" s="514">
        <f t="shared" si="42"/>
        <v>0</v>
      </c>
      <c r="P105" s="514">
        <f t="shared" si="43"/>
        <v>0</v>
      </c>
      <c r="Q105" s="269"/>
    </row>
    <row r="106" spans="1:17" ht="12.5">
      <c r="B106" s="195" t="str">
        <f t="shared" si="40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34"/>
        <v>0</v>
      </c>
      <c r="K106" s="514"/>
      <c r="L106" s="518">
        <f t="shared" ref="L106:L111" si="44">H106</f>
        <v>379011.3023265209</v>
      </c>
      <c r="M106" s="519">
        <f t="shared" si="41"/>
        <v>0</v>
      </c>
      <c r="N106" s="518">
        <f t="shared" ref="N106:N111" si="45">I106</f>
        <v>379011.3023265209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34"/>
        <v>0</v>
      </c>
      <c r="K107" s="514"/>
      <c r="L107" s="518">
        <f t="shared" si="44"/>
        <v>357619.02367935097</v>
      </c>
      <c r="M107" s="519">
        <f t="shared" si="41"/>
        <v>0</v>
      </c>
      <c r="N107" s="518">
        <f t="shared" si="45"/>
        <v>357619.02367935097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34"/>
        <v>0</v>
      </c>
      <c r="K108" s="514"/>
      <c r="L108" s="518">
        <f t="shared" si="44"/>
        <v>338516.06172932533</v>
      </c>
      <c r="M108" s="519">
        <f t="shared" si="41"/>
        <v>0</v>
      </c>
      <c r="N108" s="518">
        <f t="shared" si="45"/>
        <v>338516.06172932533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34"/>
        <v>0</v>
      </c>
      <c r="K109" s="514"/>
      <c r="L109" s="518">
        <f t="shared" si="44"/>
        <v>295978.29217206314</v>
      </c>
      <c r="M109" s="519">
        <f t="shared" si="41"/>
        <v>0</v>
      </c>
      <c r="N109" s="518">
        <f t="shared" si="45"/>
        <v>295978.29217206314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2019</v>
      </c>
      <c r="D110" s="508">
        <v>2133258.8408556846</v>
      </c>
      <c r="E110" s="516">
        <v>65589.023255813954</v>
      </c>
      <c r="F110" s="515">
        <v>2067669.8175998707</v>
      </c>
      <c r="G110" s="515">
        <v>2100464.3292277777</v>
      </c>
      <c r="H110" s="516">
        <v>290423.87304846023</v>
      </c>
      <c r="I110" s="510">
        <v>290423.87304846023</v>
      </c>
      <c r="J110" s="514">
        <f t="shared" si="34"/>
        <v>0</v>
      </c>
      <c r="K110" s="514"/>
      <c r="L110" s="518">
        <f t="shared" si="44"/>
        <v>290423.87304846023</v>
      </c>
      <c r="M110" s="519">
        <f t="shared" ref="M110" si="46">IF(L110&lt;&gt;0,+H110-L110,0)</f>
        <v>0</v>
      </c>
      <c r="N110" s="518">
        <f t="shared" si="45"/>
        <v>290423.87304846023</v>
      </c>
      <c r="O110" s="514">
        <f t="shared" si="36"/>
        <v>0</v>
      </c>
      <c r="P110" s="514">
        <f t="shared" si="37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2020</v>
      </c>
      <c r="D111" s="508">
        <v>2067669.8175998707</v>
      </c>
      <c r="E111" s="516">
        <v>67150.666666666672</v>
      </c>
      <c r="F111" s="515">
        <v>2000519.150933204</v>
      </c>
      <c r="G111" s="515">
        <v>2034094.4842665372</v>
      </c>
      <c r="H111" s="516">
        <v>285966.00600782927</v>
      </c>
      <c r="I111" s="510">
        <v>285966.00600782927</v>
      </c>
      <c r="J111" s="514">
        <f t="shared" si="34"/>
        <v>0</v>
      </c>
      <c r="K111" s="514"/>
      <c r="L111" s="518">
        <f t="shared" si="44"/>
        <v>285966.00600782927</v>
      </c>
      <c r="M111" s="519">
        <f t="shared" ref="M111" si="47">IF(L111&lt;&gt;0,+H111-L111,0)</f>
        <v>0</v>
      </c>
      <c r="N111" s="518">
        <f t="shared" si="45"/>
        <v>285966.00600782927</v>
      </c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2021</v>
      </c>
      <c r="D112" s="508">
        <v>2000519.150933204</v>
      </c>
      <c r="E112" s="516">
        <v>68788.487804878052</v>
      </c>
      <c r="F112" s="515">
        <v>1931730.6631283259</v>
      </c>
      <c r="G112" s="515">
        <v>1966124.907030765</v>
      </c>
      <c r="H112" s="516">
        <v>291971.63557680068</v>
      </c>
      <c r="I112" s="510">
        <v>291971.63557680068</v>
      </c>
      <c r="J112" s="514">
        <f t="shared" si="34"/>
        <v>0</v>
      </c>
      <c r="K112" s="514"/>
      <c r="L112" s="518">
        <f t="shared" ref="L112" si="48">H112</f>
        <v>291971.63557680068</v>
      </c>
      <c r="M112" s="519">
        <f t="shared" ref="M112" si="49">IF(L112&lt;&gt;0,+H112-L112,0)</f>
        <v>0</v>
      </c>
      <c r="N112" s="518">
        <f t="shared" ref="N112" si="50">I112</f>
        <v>291971.63557680068</v>
      </c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2022</v>
      </c>
      <c r="D113" s="508">
        <v>1931730.6631283259</v>
      </c>
      <c r="E113" s="516">
        <v>67150.666666666672</v>
      </c>
      <c r="F113" s="515">
        <v>1864579.9964616592</v>
      </c>
      <c r="G113" s="515">
        <v>1898155.3297949927</v>
      </c>
      <c r="H113" s="516">
        <v>290103.89746384294</v>
      </c>
      <c r="I113" s="510">
        <v>290103.89746384294</v>
      </c>
      <c r="J113" s="514">
        <f t="shared" si="34"/>
        <v>0</v>
      </c>
      <c r="K113" s="514"/>
      <c r="L113" s="518">
        <f t="shared" ref="L113" si="51">H113</f>
        <v>290103.89746384294</v>
      </c>
      <c r="M113" s="519">
        <f t="shared" ref="M113" si="52">IF(L113&lt;&gt;0,+H113-L113,0)</f>
        <v>0</v>
      </c>
      <c r="N113" s="518">
        <f t="shared" ref="N113" si="53">I113</f>
        <v>290103.89746384294</v>
      </c>
      <c r="O113" s="514">
        <f t="shared" ref="O113" si="54">IF(N113&lt;&gt;0,+I113-N113,0)</f>
        <v>0</v>
      </c>
      <c r="P113" s="514">
        <f t="shared" ref="P113" si="55">+O113-M113</f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2023</v>
      </c>
      <c r="D114" s="508">
        <v>1864579.9964616592</v>
      </c>
      <c r="E114" s="516">
        <v>64098.36363636364</v>
      </c>
      <c r="F114" s="515">
        <v>1800481.6328252957</v>
      </c>
      <c r="G114" s="515">
        <v>1832530.8146434776</v>
      </c>
      <c r="H114" s="516">
        <v>290168.63060073368</v>
      </c>
      <c r="I114" s="510">
        <v>290168.63060073368</v>
      </c>
      <c r="J114" s="514">
        <f t="shared" si="34"/>
        <v>0</v>
      </c>
      <c r="K114" s="514"/>
      <c r="L114" s="518">
        <f t="shared" ref="L114" si="56">H114</f>
        <v>290168.63060073368</v>
      </c>
      <c r="M114" s="519">
        <f t="shared" ref="M114" si="57">IF(L114&lt;&gt;0,+H114-L114,0)</f>
        <v>0</v>
      </c>
      <c r="N114" s="518">
        <f t="shared" ref="N114" si="58">I114</f>
        <v>290168.63060073368</v>
      </c>
      <c r="O114" s="514">
        <f t="shared" ref="O114" si="59">IF(N114&lt;&gt;0,+I114-N114,0)</f>
        <v>0</v>
      </c>
      <c r="P114" s="514">
        <f t="shared" ref="P114" si="60">+O114-M114</f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2024</v>
      </c>
      <c r="D115" s="374">
        <f>IF(F114+SUM(E$99:E114)=D$92,F114,D$92-SUM(E$99:E114))</f>
        <v>1800481.6328252957</v>
      </c>
      <c r="E115" s="522">
        <f>IF(+J96&lt;F114,J96,D115)</f>
        <v>64098.36363636364</v>
      </c>
      <c r="F115" s="523">
        <f t="shared" ref="F115:F130" si="61">+D115-E115</f>
        <v>1736383.2691889321</v>
      </c>
      <c r="G115" s="523">
        <f t="shared" ref="G115:G130" si="62">+(F115+D115)/2</f>
        <v>1768432.4510071138</v>
      </c>
      <c r="H115" s="526">
        <f t="shared" ref="H115:H154" si="63">+J$94*G115+E115</f>
        <v>284314.78412420192</v>
      </c>
      <c r="I115" s="577">
        <f t="shared" ref="I115:I154" si="64">+J$95*G115+E115</f>
        <v>284314.78412420192</v>
      </c>
      <c r="J115" s="514">
        <f t="shared" si="34"/>
        <v>0</v>
      </c>
      <c r="K115" s="514"/>
      <c r="L115" s="525"/>
      <c r="M115" s="514">
        <f t="shared" si="35"/>
        <v>0</v>
      </c>
      <c r="N115" s="525"/>
      <c r="O115" s="514">
        <f t="shared" si="36"/>
        <v>0</v>
      </c>
      <c r="P115" s="514">
        <f t="shared" si="37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2025</v>
      </c>
      <c r="D116" s="374">
        <f>IF(F115+SUM(E$99:E115)=D$92,F115,D$92-SUM(E$99:E115))</f>
        <v>1736383.2691889321</v>
      </c>
      <c r="E116" s="522">
        <f>IF(+J96&lt;F115,J96,D116)</f>
        <v>64098.36363636364</v>
      </c>
      <c r="F116" s="523">
        <f t="shared" si="61"/>
        <v>1672284.9055525686</v>
      </c>
      <c r="G116" s="523">
        <f t="shared" si="62"/>
        <v>1704334.0873707505</v>
      </c>
      <c r="H116" s="526">
        <f t="shared" si="63"/>
        <v>276332.84950685815</v>
      </c>
      <c r="I116" s="577">
        <f t="shared" si="64"/>
        <v>276332.84950685815</v>
      </c>
      <c r="J116" s="514">
        <f t="shared" si="34"/>
        <v>0</v>
      </c>
      <c r="K116" s="514"/>
      <c r="L116" s="525"/>
      <c r="M116" s="514">
        <f t="shared" si="35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2026</v>
      </c>
      <c r="D117" s="374">
        <f>IF(F116+SUM(E$99:E116)=D$92,F116,D$92-SUM(E$99:E116))</f>
        <v>1672284.9055525686</v>
      </c>
      <c r="E117" s="522">
        <f>IF(+J96&lt;F116,J96,D117)</f>
        <v>64098.36363636364</v>
      </c>
      <c r="F117" s="523">
        <f t="shared" si="61"/>
        <v>1608186.5419162051</v>
      </c>
      <c r="G117" s="523">
        <f t="shared" si="62"/>
        <v>1640235.7237343867</v>
      </c>
      <c r="H117" s="526">
        <f t="shared" si="63"/>
        <v>268350.91488951433</v>
      </c>
      <c r="I117" s="577">
        <f t="shared" si="64"/>
        <v>268350.91488951433</v>
      </c>
      <c r="J117" s="514">
        <f t="shared" si="34"/>
        <v>0</v>
      </c>
      <c r="K117" s="514"/>
      <c r="L117" s="525"/>
      <c r="M117" s="514">
        <f t="shared" si="35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2027</v>
      </c>
      <c r="D118" s="374">
        <f>IF(F117+SUM(E$99:E117)=D$92,F117,D$92-SUM(E$99:E117))</f>
        <v>1608186.5419162051</v>
      </c>
      <c r="E118" s="522">
        <f>IF(+J96&lt;F117,J96,D118)</f>
        <v>64098.36363636364</v>
      </c>
      <c r="F118" s="523">
        <f t="shared" si="61"/>
        <v>1544088.1782798416</v>
      </c>
      <c r="G118" s="523">
        <f t="shared" si="62"/>
        <v>1576137.3600980234</v>
      </c>
      <c r="H118" s="526">
        <f t="shared" si="63"/>
        <v>260368.98027217062</v>
      </c>
      <c r="I118" s="577">
        <f t="shared" si="64"/>
        <v>260368.98027217062</v>
      </c>
      <c r="J118" s="514">
        <f t="shared" si="34"/>
        <v>0</v>
      </c>
      <c r="K118" s="514"/>
      <c r="L118" s="525"/>
      <c r="M118" s="514">
        <f t="shared" si="35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2028</v>
      </c>
      <c r="D119" s="374">
        <f>IF(F118+SUM(E$99:E118)=D$92,F118,D$92-SUM(E$99:E118))</f>
        <v>1544088.1782798416</v>
      </c>
      <c r="E119" s="522">
        <f>IF(+J96&lt;F118,J96,D119)</f>
        <v>64098.36363636364</v>
      </c>
      <c r="F119" s="523">
        <f t="shared" si="61"/>
        <v>1479989.814643478</v>
      </c>
      <c r="G119" s="523">
        <f t="shared" si="62"/>
        <v>1512038.9964616597</v>
      </c>
      <c r="H119" s="526">
        <f t="shared" si="63"/>
        <v>252387.0456548268</v>
      </c>
      <c r="I119" s="577">
        <f t="shared" si="64"/>
        <v>252387.0456548268</v>
      </c>
      <c r="J119" s="514">
        <f t="shared" si="34"/>
        <v>0</v>
      </c>
      <c r="K119" s="514"/>
      <c r="L119" s="525"/>
      <c r="M119" s="514">
        <f t="shared" si="35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2029</v>
      </c>
      <c r="D120" s="374">
        <f>IF(F119+SUM(E$99:E119)=D$92,F119,D$92-SUM(E$99:E119))</f>
        <v>1479989.814643478</v>
      </c>
      <c r="E120" s="522">
        <f>IF(+J96&lt;F119,J96,D120)</f>
        <v>64098.36363636364</v>
      </c>
      <c r="F120" s="523">
        <f t="shared" si="61"/>
        <v>1415891.4510071145</v>
      </c>
      <c r="G120" s="523">
        <f t="shared" si="62"/>
        <v>1447940.6328252964</v>
      </c>
      <c r="H120" s="526">
        <f t="shared" si="63"/>
        <v>244405.11103748303</v>
      </c>
      <c r="I120" s="577">
        <f t="shared" si="64"/>
        <v>244405.11103748303</v>
      </c>
      <c r="J120" s="514">
        <f t="shared" si="34"/>
        <v>0</v>
      </c>
      <c r="K120" s="514"/>
      <c r="L120" s="525"/>
      <c r="M120" s="514">
        <f t="shared" si="35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2030</v>
      </c>
      <c r="D121" s="374">
        <f>IF(F120+SUM(E$99:E120)=D$92,F120,D$92-SUM(E$99:E120))</f>
        <v>1415891.4510071145</v>
      </c>
      <c r="E121" s="522">
        <f>IF(+J96&lt;F120,J96,D121)</f>
        <v>64098.36363636364</v>
      </c>
      <c r="F121" s="523">
        <f t="shared" si="61"/>
        <v>1351793.087370751</v>
      </c>
      <c r="G121" s="523">
        <f t="shared" si="62"/>
        <v>1383842.2691889326</v>
      </c>
      <c r="H121" s="526">
        <f t="shared" si="63"/>
        <v>236423.17642013924</v>
      </c>
      <c r="I121" s="577">
        <f t="shared" si="64"/>
        <v>236423.17642013924</v>
      </c>
      <c r="J121" s="514">
        <f t="shared" si="34"/>
        <v>0</v>
      </c>
      <c r="K121" s="514"/>
      <c r="L121" s="525"/>
      <c r="M121" s="514">
        <f t="shared" si="35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2031</v>
      </c>
      <c r="D122" s="374">
        <f>IF(F121+SUM(E$99:E121)=D$92,F121,D$92-SUM(E$99:E121))</f>
        <v>1351793.087370751</v>
      </c>
      <c r="E122" s="522">
        <f>IF(+J96&lt;F121,J96,D122)</f>
        <v>64098.36363636364</v>
      </c>
      <c r="F122" s="523">
        <f t="shared" si="61"/>
        <v>1287694.7237343874</v>
      </c>
      <c r="G122" s="523">
        <f t="shared" si="62"/>
        <v>1319743.9055525693</v>
      </c>
      <c r="H122" s="526">
        <f t="shared" si="63"/>
        <v>228441.24180279547</v>
      </c>
      <c r="I122" s="577">
        <f t="shared" si="64"/>
        <v>228441.24180279547</v>
      </c>
      <c r="J122" s="514">
        <f t="shared" si="34"/>
        <v>0</v>
      </c>
      <c r="K122" s="514"/>
      <c r="L122" s="525"/>
      <c r="M122" s="514">
        <f t="shared" si="35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2032</v>
      </c>
      <c r="D123" s="374">
        <f>IF(F122+SUM(E$99:E122)=D$92,F122,D$92-SUM(E$99:E122))</f>
        <v>1287694.7237343874</v>
      </c>
      <c r="E123" s="522">
        <f>IF(+J96&lt;F122,J96,D123)</f>
        <v>64098.36363636364</v>
      </c>
      <c r="F123" s="523">
        <f t="shared" si="61"/>
        <v>1223596.3600980239</v>
      </c>
      <c r="G123" s="523">
        <f t="shared" si="62"/>
        <v>1255645.5419162055</v>
      </c>
      <c r="H123" s="526">
        <f t="shared" si="63"/>
        <v>220459.30718545167</v>
      </c>
      <c r="I123" s="577">
        <f t="shared" si="64"/>
        <v>220459.30718545167</v>
      </c>
      <c r="J123" s="514">
        <f t="shared" si="34"/>
        <v>0</v>
      </c>
      <c r="K123" s="514"/>
      <c r="L123" s="525"/>
      <c r="M123" s="514">
        <f t="shared" si="35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2033</v>
      </c>
      <c r="D124" s="374">
        <f>IF(F123+SUM(E$99:E123)=D$92,F123,D$92-SUM(E$99:E123))</f>
        <v>1223596.3600980239</v>
      </c>
      <c r="E124" s="522">
        <f>IF(+J96&lt;F123,J96,D124)</f>
        <v>64098.36363636364</v>
      </c>
      <c r="F124" s="523">
        <f t="shared" si="61"/>
        <v>1159497.9964616604</v>
      </c>
      <c r="G124" s="523">
        <f t="shared" si="62"/>
        <v>1191547.1782798423</v>
      </c>
      <c r="H124" s="526">
        <f t="shared" si="63"/>
        <v>212477.37256810791</v>
      </c>
      <c r="I124" s="577">
        <f t="shared" si="64"/>
        <v>212477.37256810791</v>
      </c>
      <c r="J124" s="514">
        <f t="shared" si="34"/>
        <v>0</v>
      </c>
      <c r="K124" s="514"/>
      <c r="L124" s="525"/>
      <c r="M124" s="514">
        <f t="shared" si="35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2034</v>
      </c>
      <c r="D125" s="374">
        <f>IF(F124+SUM(E$99:E124)=D$92,F124,D$92-SUM(E$99:E124))</f>
        <v>1159497.9964616604</v>
      </c>
      <c r="E125" s="522">
        <f>IF(+J96&lt;F124,J96,D125)</f>
        <v>64098.36363636364</v>
      </c>
      <c r="F125" s="523">
        <f t="shared" si="61"/>
        <v>1095399.6328252968</v>
      </c>
      <c r="G125" s="523">
        <f t="shared" si="62"/>
        <v>1127448.8146434785</v>
      </c>
      <c r="H125" s="526">
        <f t="shared" si="63"/>
        <v>204495.43795076411</v>
      </c>
      <c r="I125" s="577">
        <f t="shared" si="64"/>
        <v>204495.43795076411</v>
      </c>
      <c r="J125" s="514">
        <f t="shared" si="34"/>
        <v>0</v>
      </c>
      <c r="K125" s="514"/>
      <c r="L125" s="525"/>
      <c r="M125" s="514">
        <f t="shared" si="35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2035</v>
      </c>
      <c r="D126" s="374">
        <f>IF(F125+SUM(E$99:E125)=D$92,F125,D$92-SUM(E$99:E125))</f>
        <v>1095399.6328252968</v>
      </c>
      <c r="E126" s="522">
        <f>IF(+J96&lt;F125,J96,D126)</f>
        <v>64098.36363636364</v>
      </c>
      <c r="F126" s="523">
        <f t="shared" si="61"/>
        <v>1031301.2691889332</v>
      </c>
      <c r="G126" s="523">
        <f t="shared" si="62"/>
        <v>1063350.451007115</v>
      </c>
      <c r="H126" s="526">
        <f t="shared" si="63"/>
        <v>196513.50333342032</v>
      </c>
      <c r="I126" s="577">
        <f t="shared" si="64"/>
        <v>196513.50333342032</v>
      </c>
      <c r="J126" s="514">
        <f t="shared" si="34"/>
        <v>0</v>
      </c>
      <c r="K126" s="514"/>
      <c r="L126" s="525"/>
      <c r="M126" s="514">
        <f t="shared" si="35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2036</v>
      </c>
      <c r="D127" s="374">
        <f>IF(F126+SUM(E$99:E126)=D$92,F126,D$92-SUM(E$99:E126))</f>
        <v>1031301.2691889332</v>
      </c>
      <c r="E127" s="522">
        <f>IF(+J96&lt;F126,J96,D127)</f>
        <v>64098.36363636364</v>
      </c>
      <c r="F127" s="523">
        <f t="shared" si="61"/>
        <v>967202.90555256954</v>
      </c>
      <c r="G127" s="523">
        <f t="shared" si="62"/>
        <v>999252.08737075143</v>
      </c>
      <c r="H127" s="526">
        <f t="shared" si="63"/>
        <v>188531.56871607652</v>
      </c>
      <c r="I127" s="577">
        <f t="shared" si="64"/>
        <v>188531.56871607652</v>
      </c>
      <c r="J127" s="514">
        <f t="shared" si="34"/>
        <v>0</v>
      </c>
      <c r="K127" s="514"/>
      <c r="L127" s="525"/>
      <c r="M127" s="514">
        <f t="shared" si="35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2037</v>
      </c>
      <c r="D128" s="374">
        <f>IF(F127+SUM(E$99:E127)=D$92,F127,D$92-SUM(E$99:E127))</f>
        <v>967202.90555256954</v>
      </c>
      <c r="E128" s="522">
        <f>IF(+J96&lt;F127,J96,D128)</f>
        <v>64098.36363636364</v>
      </c>
      <c r="F128" s="523">
        <f t="shared" si="61"/>
        <v>903104.5419162059</v>
      </c>
      <c r="G128" s="523">
        <f t="shared" si="62"/>
        <v>935153.72373438766</v>
      </c>
      <c r="H128" s="526">
        <f t="shared" si="63"/>
        <v>180549.63409873273</v>
      </c>
      <c r="I128" s="577">
        <f t="shared" si="64"/>
        <v>180549.63409873273</v>
      </c>
      <c r="J128" s="514">
        <f t="shared" si="34"/>
        <v>0</v>
      </c>
      <c r="K128" s="514"/>
      <c r="L128" s="525"/>
      <c r="M128" s="514">
        <f t="shared" si="35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2038</v>
      </c>
      <c r="D129" s="374">
        <f>IF(F128+SUM(E$99:E128)=D$92,F128,D$92-SUM(E$99:E128))</f>
        <v>903104.5419162059</v>
      </c>
      <c r="E129" s="522">
        <f>IF(+J96&lt;F128,J96,D129)</f>
        <v>64098.36363636364</v>
      </c>
      <c r="F129" s="523">
        <f t="shared" si="61"/>
        <v>839006.17827984225</v>
      </c>
      <c r="G129" s="523">
        <f t="shared" si="62"/>
        <v>871055.36009802413</v>
      </c>
      <c r="H129" s="526">
        <f t="shared" si="63"/>
        <v>172567.69948138893</v>
      </c>
      <c r="I129" s="577">
        <f t="shared" si="64"/>
        <v>172567.69948138893</v>
      </c>
      <c r="J129" s="514">
        <f t="shared" si="34"/>
        <v>0</v>
      </c>
      <c r="K129" s="514"/>
      <c r="L129" s="525"/>
      <c r="M129" s="514">
        <f t="shared" si="35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2039</v>
      </c>
      <c r="D130" s="374">
        <f>IF(F129+SUM(E$99:E129)=D$92,F129,D$92-SUM(E$99:E129))</f>
        <v>839006.17827984225</v>
      </c>
      <c r="E130" s="522">
        <f>IF(+J96&lt;F129,J96,D130)</f>
        <v>64098.36363636364</v>
      </c>
      <c r="F130" s="523">
        <f t="shared" si="61"/>
        <v>774907.8146434786</v>
      </c>
      <c r="G130" s="523">
        <f t="shared" si="62"/>
        <v>806956.99646166037</v>
      </c>
      <c r="H130" s="526">
        <f t="shared" si="63"/>
        <v>164585.76486404514</v>
      </c>
      <c r="I130" s="577">
        <f t="shared" si="64"/>
        <v>164585.76486404514</v>
      </c>
      <c r="J130" s="514">
        <f t="shared" si="34"/>
        <v>0</v>
      </c>
      <c r="K130" s="514"/>
      <c r="L130" s="525"/>
      <c r="M130" s="514">
        <f t="shared" si="35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2040</v>
      </c>
      <c r="D131" s="374">
        <f>IF(F130+SUM(E$99:E130)=D$92,F130,D$92-SUM(E$99:E130))</f>
        <v>774907.8146434786</v>
      </c>
      <c r="E131" s="522">
        <f>IF(+J96&lt;F130,J96,D131)</f>
        <v>64098.36363636364</v>
      </c>
      <c r="F131" s="523">
        <f t="shared" ref="F131:F154" si="65">+D131-E131</f>
        <v>710809.45100711496</v>
      </c>
      <c r="G131" s="523">
        <f t="shared" ref="G131:G154" si="66">+(F131+D131)/2</f>
        <v>742858.63282529684</v>
      </c>
      <c r="H131" s="526">
        <f t="shared" si="63"/>
        <v>156603.83024670134</v>
      </c>
      <c r="I131" s="577">
        <f t="shared" si="64"/>
        <v>156603.83024670134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2041</v>
      </c>
      <c r="D132" s="374">
        <f>IF(F131+SUM(E$99:E131)=D$92,F131,D$92-SUM(E$99:E131))</f>
        <v>710809.45100711496</v>
      </c>
      <c r="E132" s="522">
        <f>IF(+J96&lt;F131,J96,D132)</f>
        <v>64098.36363636364</v>
      </c>
      <c r="F132" s="523">
        <f t="shared" si="65"/>
        <v>646711.08737075131</v>
      </c>
      <c r="G132" s="523">
        <f t="shared" si="66"/>
        <v>678760.26918893307</v>
      </c>
      <c r="H132" s="526">
        <f t="shared" si="63"/>
        <v>148621.89562935752</v>
      </c>
      <c r="I132" s="577">
        <f t="shared" si="64"/>
        <v>148621.89562935752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2042</v>
      </c>
      <c r="D133" s="374">
        <f>IF(F132+SUM(E$99:E132)=D$92,F132,D$92-SUM(E$99:E132))</f>
        <v>646711.08737075131</v>
      </c>
      <c r="E133" s="522">
        <f>IF(+J96&lt;F132,J96,D133)</f>
        <v>64098.36363636364</v>
      </c>
      <c r="F133" s="523">
        <f t="shared" si="65"/>
        <v>582612.72373438766</v>
      </c>
      <c r="G133" s="523">
        <f t="shared" si="66"/>
        <v>614661.90555256954</v>
      </c>
      <c r="H133" s="526">
        <f t="shared" si="63"/>
        <v>140639.96101201375</v>
      </c>
      <c r="I133" s="577">
        <f t="shared" si="64"/>
        <v>140639.96101201375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2043</v>
      </c>
      <c r="D134" s="374">
        <f>IF(F133+SUM(E$99:E133)=D$92,F133,D$92-SUM(E$99:E133))</f>
        <v>582612.72373438766</v>
      </c>
      <c r="E134" s="522">
        <f>IF(+J96&lt;F133,J96,D134)</f>
        <v>64098.36363636364</v>
      </c>
      <c r="F134" s="523">
        <f t="shared" si="65"/>
        <v>518514.36009802402</v>
      </c>
      <c r="G134" s="523">
        <f t="shared" si="66"/>
        <v>550563.54191620578</v>
      </c>
      <c r="H134" s="526">
        <f t="shared" si="63"/>
        <v>132658.02639466993</v>
      </c>
      <c r="I134" s="577">
        <f t="shared" si="64"/>
        <v>132658.02639466993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2044</v>
      </c>
      <c r="D135" s="374">
        <f>IF(F134+SUM(E$99:E134)=D$92,F134,D$92-SUM(E$99:E134))</f>
        <v>518514.36009802402</v>
      </c>
      <c r="E135" s="522">
        <f>IF(+J96&lt;F134,J96,D135)</f>
        <v>64098.36363636364</v>
      </c>
      <c r="F135" s="523">
        <f t="shared" si="65"/>
        <v>454415.99646166037</v>
      </c>
      <c r="G135" s="523">
        <f t="shared" si="66"/>
        <v>486465.17827984219</v>
      </c>
      <c r="H135" s="526">
        <f t="shared" si="63"/>
        <v>124676.09177732615</v>
      </c>
      <c r="I135" s="577">
        <f t="shared" si="64"/>
        <v>124676.09177732615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2045</v>
      </c>
      <c r="D136" s="374">
        <f>IF(F135+SUM(E$99:E135)=D$92,F135,D$92-SUM(E$99:E135))</f>
        <v>454415.99646166037</v>
      </c>
      <c r="E136" s="522">
        <f>IF(+J96&lt;F135,J96,D136)</f>
        <v>64098.36363636364</v>
      </c>
      <c r="F136" s="523">
        <f t="shared" si="65"/>
        <v>390317.63282529672</v>
      </c>
      <c r="G136" s="523">
        <f t="shared" si="66"/>
        <v>422366.81464347854</v>
      </c>
      <c r="H136" s="526">
        <f t="shared" si="63"/>
        <v>116694.15715998235</v>
      </c>
      <c r="I136" s="577">
        <f t="shared" si="64"/>
        <v>116694.15715998235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2046</v>
      </c>
      <c r="D137" s="374">
        <f>IF(F136+SUM(E$99:E136)=D$92,F136,D$92-SUM(E$99:E136))</f>
        <v>390317.63282529672</v>
      </c>
      <c r="E137" s="522">
        <f>IF(+J96&lt;F136,J96,D137)</f>
        <v>64098.36363636364</v>
      </c>
      <c r="F137" s="523">
        <f t="shared" si="65"/>
        <v>326219.26918893307</v>
      </c>
      <c r="G137" s="523">
        <f t="shared" si="66"/>
        <v>358268.4510071149</v>
      </c>
      <c r="H137" s="526">
        <f t="shared" si="63"/>
        <v>108712.22254263856</v>
      </c>
      <c r="I137" s="577">
        <f t="shared" si="64"/>
        <v>108712.22254263856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2047</v>
      </c>
      <c r="D138" s="374">
        <f>IF(F137+SUM(E$99:E137)=D$92,F137,D$92-SUM(E$99:E137))</f>
        <v>326219.26918893307</v>
      </c>
      <c r="E138" s="522">
        <f>IF(+J96&lt;F137,J96,D138)</f>
        <v>64098.36363636364</v>
      </c>
      <c r="F138" s="523">
        <f t="shared" si="65"/>
        <v>262120.90555256943</v>
      </c>
      <c r="G138" s="523">
        <f t="shared" si="66"/>
        <v>294170.08737075125</v>
      </c>
      <c r="H138" s="526">
        <f t="shared" si="63"/>
        <v>100730.28792529476</v>
      </c>
      <c r="I138" s="577">
        <f t="shared" si="64"/>
        <v>100730.28792529476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2048</v>
      </c>
      <c r="D139" s="374">
        <f>IF(F138+SUM(E$99:E138)=D$92,F138,D$92-SUM(E$99:E138))</f>
        <v>262120.90555256943</v>
      </c>
      <c r="E139" s="522">
        <f>IF(+J96&lt;F138,J96,D139)</f>
        <v>64098.36363636364</v>
      </c>
      <c r="F139" s="523">
        <f t="shared" si="65"/>
        <v>198022.54191620578</v>
      </c>
      <c r="G139" s="523">
        <f t="shared" si="66"/>
        <v>230071.7237343876</v>
      </c>
      <c r="H139" s="526">
        <f t="shared" si="63"/>
        <v>92748.353307950965</v>
      </c>
      <c r="I139" s="577">
        <f t="shared" si="64"/>
        <v>92748.353307950965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2049</v>
      </c>
      <c r="D140" s="374">
        <f>IF(F139+SUM(E$99:E139)=D$92,F139,D$92-SUM(E$99:E139))</f>
        <v>198022.54191620578</v>
      </c>
      <c r="E140" s="522">
        <f>IF(+J96&lt;F139,J96,D140)</f>
        <v>64098.36363636364</v>
      </c>
      <c r="F140" s="523">
        <f t="shared" si="65"/>
        <v>133924.17827984213</v>
      </c>
      <c r="G140" s="523">
        <f t="shared" si="66"/>
        <v>165973.36009802396</v>
      </c>
      <c r="H140" s="526">
        <f t="shared" si="63"/>
        <v>84766.41869060717</v>
      </c>
      <c r="I140" s="577">
        <f t="shared" si="64"/>
        <v>84766.41869060717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2050</v>
      </c>
      <c r="D141" s="374">
        <f>IF(F140+SUM(E$99:E140)=D$92,F140,D$92-SUM(E$99:E140))</f>
        <v>133924.17827984213</v>
      </c>
      <c r="E141" s="522">
        <f>IF(+J96&lt;F140,J96,D141)</f>
        <v>64098.36363636364</v>
      </c>
      <c r="F141" s="523">
        <f t="shared" si="65"/>
        <v>69825.814643478487</v>
      </c>
      <c r="G141" s="523">
        <f t="shared" si="66"/>
        <v>101874.99646166031</v>
      </c>
      <c r="H141" s="526">
        <f t="shared" si="63"/>
        <v>76784.48407326336</v>
      </c>
      <c r="I141" s="577">
        <f t="shared" si="64"/>
        <v>76784.48407326336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2051</v>
      </c>
      <c r="D142" s="374">
        <f>IF(F141+SUM(E$99:E141)=D$92,F141,D$92-SUM(E$99:E141))</f>
        <v>69825.814643478487</v>
      </c>
      <c r="E142" s="522">
        <f>IF(+J96&lt;F141,J96,D142)</f>
        <v>64098.36363636364</v>
      </c>
      <c r="F142" s="523">
        <f t="shared" si="65"/>
        <v>5727.451007114847</v>
      </c>
      <c r="G142" s="523">
        <f t="shared" si="66"/>
        <v>37776.632825296663</v>
      </c>
      <c r="H142" s="526">
        <f t="shared" si="63"/>
        <v>68802.549455919565</v>
      </c>
      <c r="I142" s="577">
        <f t="shared" si="64"/>
        <v>68802.549455919565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2052</v>
      </c>
      <c r="D143" s="374">
        <f>IF(F142+SUM(E$99:E142)=D$92,F142,D$92-SUM(E$99:E142))</f>
        <v>5727.451007114847</v>
      </c>
      <c r="E143" s="522">
        <f>IF(+J96&lt;F142,J96,D143)</f>
        <v>5727.451007114847</v>
      </c>
      <c r="F143" s="523">
        <f t="shared" si="65"/>
        <v>0</v>
      </c>
      <c r="G143" s="523">
        <f t="shared" si="66"/>
        <v>2863.7255035574235</v>
      </c>
      <c r="H143" s="526">
        <f t="shared" si="63"/>
        <v>6084.0602625568636</v>
      </c>
      <c r="I143" s="577">
        <f t="shared" si="64"/>
        <v>6084.0602625568636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66"/>
        <v>0</v>
      </c>
      <c r="H144" s="526">
        <f t="shared" si="63"/>
        <v>0</v>
      </c>
      <c r="I144" s="577">
        <f t="shared" si="64"/>
        <v>0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2820328.0000000009</v>
      </c>
      <c r="F155" s="375"/>
      <c r="G155" s="375"/>
      <c r="H155" s="375">
        <f>SUM(H99:H154)</f>
        <v>10486443.529735835</v>
      </c>
      <c r="I155" s="375">
        <f>SUM(I99:I154)</f>
        <v>10486443.529735835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topLeftCell="A67" zoomScaleNormal="100" zoomScaleSheetLayoutView="86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10 of 77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 t="s">
        <v>494</v>
      </c>
      <c r="F9" s="672" t="s">
        <v>501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670">
        <v>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524">
        <f>+I$12*((D17+F17)/2)+E17</f>
        <v>0</v>
      </c>
      <c r="H17" s="491">
        <f>+I$13*((D17+F17)/2)+E17</f>
        <v>0</v>
      </c>
      <c r="I17" s="511">
        <f t="shared" ref="I17:I48" si="1">H17-G17</f>
        <v>0</v>
      </c>
      <c r="J17" s="511"/>
      <c r="K17" s="512">
        <v>0</v>
      </c>
      <c r="L17" s="513">
        <f t="shared" ref="L17:L48" si="2">IF(K17&lt;&gt;0,+G17-K17,0)</f>
        <v>0</v>
      </c>
      <c r="M17" s="512">
        <v>0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23">
        <f t="shared" ref="D18:D24" si="5">F17</f>
        <v>0</v>
      </c>
      <c r="E18" s="522">
        <f>IF(+I14&lt;F17,I14,D18)</f>
        <v>0</v>
      </c>
      <c r="F18" s="523">
        <f t="shared" si="0"/>
        <v>0</v>
      </c>
      <c r="G18" s="524">
        <f t="shared" ref="G18:G72" si="6">+I$12*((D18+F18)/2)+E18</f>
        <v>0</v>
      </c>
      <c r="H18" s="491">
        <f t="shared" ref="H18:H72" si="7">+I$13*((D18+F18)/2)+E18</f>
        <v>0</v>
      </c>
      <c r="I18" s="511">
        <f t="shared" si="1"/>
        <v>0</v>
      </c>
      <c r="J18" s="511"/>
      <c r="K18" s="518">
        <v>0</v>
      </c>
      <c r="L18" s="514">
        <f t="shared" si="2"/>
        <v>0</v>
      </c>
      <c r="M18" s="518">
        <v>0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23">
        <f t="shared" si="5"/>
        <v>0</v>
      </c>
      <c r="E19" s="522">
        <f>IF(+I14&lt;F18,I14,D19)</f>
        <v>0</v>
      </c>
      <c r="F19" s="523">
        <f t="shared" si="0"/>
        <v>0</v>
      </c>
      <c r="G19" s="524">
        <f t="shared" si="6"/>
        <v>0</v>
      </c>
      <c r="H19" s="491">
        <f t="shared" si="7"/>
        <v>0</v>
      </c>
      <c r="I19" s="511">
        <f t="shared" si="1"/>
        <v>0</v>
      </c>
      <c r="J19" s="511"/>
      <c r="K19" s="525"/>
      <c r="L19" s="514">
        <f t="shared" si="2"/>
        <v>0</v>
      </c>
      <c r="M19" s="525"/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2011</v>
      </c>
      <c r="D20" s="523">
        <f t="shared" si="5"/>
        <v>0</v>
      </c>
      <c r="E20" s="522">
        <f>IF(+I14&lt;F19,I14,D20)</f>
        <v>0</v>
      </c>
      <c r="F20" s="523">
        <f t="shared" si="0"/>
        <v>0</v>
      </c>
      <c r="G20" s="524">
        <f t="shared" si="6"/>
        <v>0</v>
      </c>
      <c r="H20" s="491">
        <f t="shared" si="7"/>
        <v>0</v>
      </c>
      <c r="I20" s="511">
        <f t="shared" si="1"/>
        <v>0</v>
      </c>
      <c r="J20" s="511"/>
      <c r="K20" s="525"/>
      <c r="L20" s="514">
        <f t="shared" si="2"/>
        <v>0</v>
      </c>
      <c r="M20" s="525"/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8"/>
        <v/>
      </c>
      <c r="C21" s="507">
        <f>IF(D12="","-",+C20+1)</f>
        <v>2012</v>
      </c>
      <c r="D21" s="523">
        <f t="shared" si="5"/>
        <v>0</v>
      </c>
      <c r="E21" s="522">
        <f>IF(+I14&lt;F20,I14,D21)</f>
        <v>0</v>
      </c>
      <c r="F21" s="523">
        <f t="shared" si="0"/>
        <v>0</v>
      </c>
      <c r="G21" s="524">
        <f t="shared" si="6"/>
        <v>0</v>
      </c>
      <c r="H21" s="491">
        <f t="shared" si="7"/>
        <v>0</v>
      </c>
      <c r="I21" s="511">
        <f t="shared" si="1"/>
        <v>0</v>
      </c>
      <c r="J21" s="511"/>
      <c r="K21" s="525"/>
      <c r="L21" s="514">
        <f t="shared" si="2"/>
        <v>0</v>
      </c>
      <c r="M21" s="525"/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8"/>
        <v/>
      </c>
      <c r="C22" s="507">
        <f>IF(D11="","-",+C21+1)</f>
        <v>2013</v>
      </c>
      <c r="D22" s="523">
        <f t="shared" si="5"/>
        <v>0</v>
      </c>
      <c r="E22" s="522">
        <f>IF(+I14&lt;F21,I14,D22)</f>
        <v>0</v>
      </c>
      <c r="F22" s="523">
        <f t="shared" si="0"/>
        <v>0</v>
      </c>
      <c r="G22" s="524">
        <f t="shared" si="6"/>
        <v>0</v>
      </c>
      <c r="H22" s="491">
        <f t="shared" si="7"/>
        <v>0</v>
      </c>
      <c r="I22" s="511">
        <f t="shared" si="1"/>
        <v>0</v>
      </c>
      <c r="J22" s="511"/>
      <c r="K22" s="525"/>
      <c r="L22" s="514">
        <f t="shared" si="2"/>
        <v>0</v>
      </c>
      <c r="M22" s="525"/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8"/>
        <v/>
      </c>
      <c r="C23" s="507">
        <f>IF(D11="","-",+C22+1)</f>
        <v>2014</v>
      </c>
      <c r="D23" s="523">
        <f t="shared" si="5"/>
        <v>0</v>
      </c>
      <c r="E23" s="522">
        <f>IF(+I14&lt;F22,I14,D23)</f>
        <v>0</v>
      </c>
      <c r="F23" s="523">
        <f t="shared" si="0"/>
        <v>0</v>
      </c>
      <c r="G23" s="524">
        <f t="shared" si="6"/>
        <v>0</v>
      </c>
      <c r="H23" s="491">
        <f t="shared" si="7"/>
        <v>0</v>
      </c>
      <c r="I23" s="511">
        <f t="shared" si="1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8"/>
        <v/>
      </c>
      <c r="C24" s="507">
        <f>IF(D11="","-",+C23+1)</f>
        <v>2015</v>
      </c>
      <c r="D24" s="523">
        <f t="shared" si="5"/>
        <v>0</v>
      </c>
      <c r="E24" s="522">
        <f>IF(+I14&lt;F23,I14,D24)</f>
        <v>0</v>
      </c>
      <c r="F24" s="523">
        <f t="shared" si="0"/>
        <v>0</v>
      </c>
      <c r="G24" s="524">
        <f t="shared" si="6"/>
        <v>0</v>
      </c>
      <c r="H24" s="491">
        <f t="shared" si="7"/>
        <v>0</v>
      </c>
      <c r="I24" s="511">
        <f t="shared" si="1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8"/>
        <v/>
      </c>
      <c r="C25" s="507">
        <f>IF(D11="","-",+C24+1)</f>
        <v>2016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6"/>
        <v>0</v>
      </c>
      <c r="H25" s="491">
        <f t="shared" si="7"/>
        <v>0</v>
      </c>
      <c r="I25" s="511">
        <f t="shared" si="1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8"/>
        <v/>
      </c>
      <c r="C26" s="507">
        <f>IF(D11="","-",+C25+1)</f>
        <v>2017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6"/>
        <v>0</v>
      </c>
      <c r="H26" s="491">
        <f t="shared" si="7"/>
        <v>0</v>
      </c>
      <c r="I26" s="511">
        <f t="shared" si="1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8"/>
        <v/>
      </c>
      <c r="C27" s="507">
        <f>IF(D11="","-",+C26+1)</f>
        <v>2018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6"/>
        <v>0</v>
      </c>
      <c r="H27" s="491">
        <f t="shared" si="7"/>
        <v>0</v>
      </c>
      <c r="I27" s="511">
        <f t="shared" si="1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8"/>
        <v/>
      </c>
      <c r="C28" s="507">
        <f>IF(D11="","-",+C27+1)</f>
        <v>2019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6"/>
        <v>0</v>
      </c>
      <c r="H28" s="491">
        <f t="shared" si="7"/>
        <v>0</v>
      </c>
      <c r="I28" s="511">
        <f t="shared" si="1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8"/>
        <v/>
      </c>
      <c r="C29" s="507">
        <f>IF(D11="","-",+C28+1)</f>
        <v>2020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6"/>
        <v>0</v>
      </c>
      <c r="H29" s="491">
        <f t="shared" si="7"/>
        <v>0</v>
      </c>
      <c r="I29" s="511">
        <f t="shared" si="1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8"/>
        <v/>
      </c>
      <c r="C30" s="507">
        <f>IF(D11="","-",+C29+1)</f>
        <v>2021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6"/>
        <v>0</v>
      </c>
      <c r="H30" s="491">
        <f t="shared" si="7"/>
        <v>0</v>
      </c>
      <c r="I30" s="511">
        <f t="shared" si="1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8"/>
        <v/>
      </c>
      <c r="C31" s="507">
        <f>IF(D11="","-",+C30+1)</f>
        <v>2022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6"/>
        <v>0</v>
      </c>
      <c r="H31" s="491">
        <f t="shared" si="7"/>
        <v>0</v>
      </c>
      <c r="I31" s="511">
        <f t="shared" si="1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8"/>
        <v/>
      </c>
      <c r="C32" s="507">
        <f>IF(D11="","-",+C31+1)</f>
        <v>2023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6"/>
        <v>0</v>
      </c>
      <c r="H32" s="491">
        <f t="shared" si="7"/>
        <v>0</v>
      </c>
      <c r="I32" s="511">
        <f t="shared" si="1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8"/>
        <v/>
      </c>
      <c r="C33" s="507">
        <f>IF(D11="","-",+C32+1)</f>
        <v>2024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6"/>
        <v>0</v>
      </c>
      <c r="H33" s="491">
        <f t="shared" si="7"/>
        <v>0</v>
      </c>
      <c r="I33" s="511">
        <f t="shared" si="1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8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6"/>
        <v>0</v>
      </c>
      <c r="H34" s="491">
        <f t="shared" si="7"/>
        <v>0</v>
      </c>
      <c r="I34" s="511">
        <f t="shared" si="1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8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6"/>
        <v>0</v>
      </c>
      <c r="H35" s="491">
        <f t="shared" si="7"/>
        <v>0</v>
      </c>
      <c r="I35" s="511">
        <f t="shared" si="1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8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6"/>
        <v>0</v>
      </c>
      <c r="H36" s="491">
        <f t="shared" si="7"/>
        <v>0</v>
      </c>
      <c r="I36" s="511">
        <f t="shared" si="1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8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6"/>
        <v>0</v>
      </c>
      <c r="H37" s="491">
        <f t="shared" si="7"/>
        <v>0</v>
      </c>
      <c r="I37" s="511">
        <f t="shared" si="1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8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6"/>
        <v>0</v>
      </c>
      <c r="H38" s="491">
        <f t="shared" si="7"/>
        <v>0</v>
      </c>
      <c r="I38" s="511">
        <f t="shared" si="1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8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6"/>
        <v>0</v>
      </c>
      <c r="H39" s="491">
        <f t="shared" si="7"/>
        <v>0</v>
      </c>
      <c r="I39" s="511">
        <f t="shared" si="1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8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6"/>
        <v>0</v>
      </c>
      <c r="H40" s="491">
        <f t="shared" si="7"/>
        <v>0</v>
      </c>
      <c r="I40" s="511">
        <f t="shared" si="1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8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6"/>
        <v>0</v>
      </c>
      <c r="H41" s="491">
        <f t="shared" si="7"/>
        <v>0</v>
      </c>
      <c r="I41" s="511">
        <f t="shared" si="1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8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6"/>
        <v>0</v>
      </c>
      <c r="H42" s="491">
        <f t="shared" si="7"/>
        <v>0</v>
      </c>
      <c r="I42" s="511">
        <f t="shared" si="1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8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6"/>
        <v>0</v>
      </c>
      <c r="H43" s="491">
        <f t="shared" si="7"/>
        <v>0</v>
      </c>
      <c r="I43" s="511">
        <f t="shared" si="1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8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6"/>
        <v>0</v>
      </c>
      <c r="H44" s="491">
        <f t="shared" si="7"/>
        <v>0</v>
      </c>
      <c r="I44" s="511">
        <f t="shared" si="1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8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6"/>
        <v>0</v>
      </c>
      <c r="H45" s="491">
        <f t="shared" si="7"/>
        <v>0</v>
      </c>
      <c r="I45" s="511">
        <f t="shared" si="1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8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6"/>
        <v>0</v>
      </c>
      <c r="H46" s="491">
        <f t="shared" si="7"/>
        <v>0</v>
      </c>
      <c r="I46" s="511">
        <f t="shared" si="1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8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6"/>
        <v>0</v>
      </c>
      <c r="H47" s="491">
        <f t="shared" si="7"/>
        <v>0</v>
      </c>
      <c r="I47" s="511">
        <f t="shared" si="1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8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6"/>
        <v>0</v>
      </c>
      <c r="H48" s="491">
        <f t="shared" si="7"/>
        <v>0</v>
      </c>
      <c r="I48" s="511">
        <f t="shared" si="1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8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si="6"/>
        <v>0</v>
      </c>
      <c r="H49" s="491">
        <f t="shared" si="7"/>
        <v>0</v>
      </c>
      <c r="I49" s="511">
        <f t="shared" ref="I49:I72" si="10">H49-G49</f>
        <v>0</v>
      </c>
      <c r="J49" s="511"/>
      <c r="K49" s="525"/>
      <c r="L49" s="514">
        <f t="shared" ref="L49:L72" si="11">IF(K49&lt;&gt;0,+G49-K49,0)</f>
        <v>0</v>
      </c>
      <c r="M49" s="525"/>
      <c r="N49" s="514">
        <f t="shared" ref="N49:N72" si="12">IF(M49&lt;&gt;0,+H49-M49,0)</f>
        <v>0</v>
      </c>
      <c r="O49" s="514">
        <f t="shared" ref="O49:O72" si="13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6"/>
        <v>0</v>
      </c>
      <c r="H50" s="491">
        <f t="shared" si="7"/>
        <v>0</v>
      </c>
      <c r="I50" s="511">
        <f t="shared" si="10"/>
        <v>0</v>
      </c>
      <c r="J50" s="511"/>
      <c r="K50" s="525"/>
      <c r="L50" s="514">
        <f t="shared" si="11"/>
        <v>0</v>
      </c>
      <c r="M50" s="525"/>
      <c r="N50" s="514">
        <f t="shared" si="12"/>
        <v>0</v>
      </c>
      <c r="O50" s="514">
        <f t="shared" si="13"/>
        <v>0</v>
      </c>
      <c r="P50" s="272"/>
    </row>
    <row r="51" spans="2:17" ht="12.5">
      <c r="B51" s="195" t="str">
        <f t="shared" si="8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6"/>
        <v>0</v>
      </c>
      <c r="H51" s="491">
        <f t="shared" si="7"/>
        <v>0</v>
      </c>
      <c r="I51" s="511">
        <f t="shared" si="10"/>
        <v>0</v>
      </c>
      <c r="J51" s="511"/>
      <c r="K51" s="525"/>
      <c r="L51" s="514">
        <f t="shared" si="11"/>
        <v>0</v>
      </c>
      <c r="M51" s="525"/>
      <c r="N51" s="514">
        <f t="shared" si="12"/>
        <v>0</v>
      </c>
      <c r="O51" s="514">
        <f t="shared" si="13"/>
        <v>0</v>
      </c>
      <c r="P51" s="272"/>
    </row>
    <row r="52" spans="2:17" ht="12.5">
      <c r="B52" s="195" t="str">
        <f t="shared" si="8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6"/>
        <v>0</v>
      </c>
      <c r="H52" s="491">
        <f t="shared" si="7"/>
        <v>0</v>
      </c>
      <c r="I52" s="511">
        <f t="shared" si="10"/>
        <v>0</v>
      </c>
      <c r="J52" s="511"/>
      <c r="K52" s="525"/>
      <c r="L52" s="514">
        <f t="shared" si="11"/>
        <v>0</v>
      </c>
      <c r="M52" s="525"/>
      <c r="N52" s="514">
        <f t="shared" si="12"/>
        <v>0</v>
      </c>
      <c r="O52" s="514">
        <f t="shared" si="13"/>
        <v>0</v>
      </c>
      <c r="P52" s="272"/>
    </row>
    <row r="53" spans="2:17" ht="12.5">
      <c r="B53" s="195" t="str">
        <f t="shared" si="8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6"/>
        <v>0</v>
      </c>
      <c r="H53" s="491">
        <f t="shared" si="7"/>
        <v>0</v>
      </c>
      <c r="I53" s="511">
        <f t="shared" si="10"/>
        <v>0</v>
      </c>
      <c r="J53" s="511"/>
      <c r="K53" s="525"/>
      <c r="L53" s="514">
        <f t="shared" si="11"/>
        <v>0</v>
      </c>
      <c r="M53" s="525"/>
      <c r="N53" s="514">
        <f t="shared" si="12"/>
        <v>0</v>
      </c>
      <c r="O53" s="514">
        <f t="shared" si="13"/>
        <v>0</v>
      </c>
      <c r="P53" s="272"/>
    </row>
    <row r="54" spans="2:17" ht="12.5">
      <c r="B54" s="195" t="str">
        <f t="shared" si="8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6"/>
        <v>0</v>
      </c>
      <c r="H54" s="491">
        <f t="shared" si="7"/>
        <v>0</v>
      </c>
      <c r="I54" s="511">
        <f t="shared" si="10"/>
        <v>0</v>
      </c>
      <c r="J54" s="511"/>
      <c r="K54" s="525"/>
      <c r="L54" s="514">
        <f t="shared" si="11"/>
        <v>0</v>
      </c>
      <c r="M54" s="525"/>
      <c r="N54" s="514">
        <f t="shared" si="12"/>
        <v>0</v>
      </c>
      <c r="O54" s="514">
        <f t="shared" si="13"/>
        <v>0</v>
      </c>
      <c r="P54" s="272"/>
    </row>
    <row r="55" spans="2:17" ht="12.5">
      <c r="B55" s="195" t="str">
        <f t="shared" si="8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6"/>
        <v>0</v>
      </c>
      <c r="H55" s="491">
        <f t="shared" si="7"/>
        <v>0</v>
      </c>
      <c r="I55" s="511">
        <f t="shared" si="10"/>
        <v>0</v>
      </c>
      <c r="J55" s="511"/>
      <c r="K55" s="525"/>
      <c r="L55" s="514">
        <f t="shared" si="11"/>
        <v>0</v>
      </c>
      <c r="M55" s="525"/>
      <c r="N55" s="514">
        <f t="shared" si="12"/>
        <v>0</v>
      </c>
      <c r="O55" s="514">
        <f t="shared" si="13"/>
        <v>0</v>
      </c>
      <c r="P55" s="272"/>
    </row>
    <row r="56" spans="2:17" ht="12.5">
      <c r="B56" s="195" t="str">
        <f t="shared" si="8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6"/>
        <v>0</v>
      </c>
      <c r="H56" s="491">
        <f t="shared" si="7"/>
        <v>0</v>
      </c>
      <c r="I56" s="511">
        <f t="shared" si="10"/>
        <v>0</v>
      </c>
      <c r="J56" s="511"/>
      <c r="K56" s="525"/>
      <c r="L56" s="514">
        <f t="shared" si="11"/>
        <v>0</v>
      </c>
      <c r="M56" s="525"/>
      <c r="N56" s="514">
        <f t="shared" si="12"/>
        <v>0</v>
      </c>
      <c r="O56" s="514">
        <f t="shared" si="13"/>
        <v>0</v>
      </c>
      <c r="P56" s="272"/>
    </row>
    <row r="57" spans="2:17" ht="12.5">
      <c r="B57" s="195" t="str">
        <f t="shared" si="8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6"/>
        <v>0</v>
      </c>
      <c r="H57" s="491">
        <f t="shared" si="7"/>
        <v>0</v>
      </c>
      <c r="I57" s="511">
        <f t="shared" si="10"/>
        <v>0</v>
      </c>
      <c r="J57" s="511"/>
      <c r="K57" s="525"/>
      <c r="L57" s="514">
        <f t="shared" si="11"/>
        <v>0</v>
      </c>
      <c r="M57" s="525"/>
      <c r="N57" s="514">
        <f t="shared" si="12"/>
        <v>0</v>
      </c>
      <c r="O57" s="514">
        <f t="shared" si="13"/>
        <v>0</v>
      </c>
      <c r="P57" s="272"/>
    </row>
    <row r="58" spans="2:17" ht="12.5">
      <c r="B58" s="195" t="str">
        <f t="shared" si="8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6"/>
        <v>0</v>
      </c>
      <c r="H58" s="491">
        <f t="shared" si="7"/>
        <v>0</v>
      </c>
      <c r="I58" s="511">
        <f t="shared" si="10"/>
        <v>0</v>
      </c>
      <c r="J58" s="511"/>
      <c r="K58" s="525"/>
      <c r="L58" s="514">
        <f t="shared" si="11"/>
        <v>0</v>
      </c>
      <c r="M58" s="525"/>
      <c r="N58" s="514">
        <f t="shared" si="12"/>
        <v>0</v>
      </c>
      <c r="O58" s="514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6"/>
        <v>0</v>
      </c>
      <c r="H59" s="491">
        <f t="shared" si="7"/>
        <v>0</v>
      </c>
      <c r="I59" s="511">
        <f t="shared" si="10"/>
        <v>0</v>
      </c>
      <c r="J59" s="511"/>
      <c r="K59" s="525"/>
      <c r="L59" s="514">
        <f t="shared" si="11"/>
        <v>0</v>
      </c>
      <c r="M59" s="525"/>
      <c r="N59" s="514">
        <f t="shared" si="12"/>
        <v>0</v>
      </c>
      <c r="O59" s="514">
        <f t="shared" si="13"/>
        <v>0</v>
      </c>
      <c r="P59" s="272"/>
    </row>
    <row r="60" spans="2:17" ht="12.5">
      <c r="B60" s="195" t="str">
        <f t="shared" si="8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6"/>
        <v>0</v>
      </c>
      <c r="H60" s="491">
        <f t="shared" si="7"/>
        <v>0</v>
      </c>
      <c r="I60" s="511">
        <f t="shared" si="10"/>
        <v>0</v>
      </c>
      <c r="J60" s="511"/>
      <c r="K60" s="525"/>
      <c r="L60" s="514">
        <f t="shared" si="11"/>
        <v>0</v>
      </c>
      <c r="M60" s="525"/>
      <c r="N60" s="514">
        <f t="shared" si="12"/>
        <v>0</v>
      </c>
      <c r="O60" s="514">
        <f t="shared" si="13"/>
        <v>0</v>
      </c>
      <c r="P60" s="272"/>
    </row>
    <row r="61" spans="2:17" ht="12.5">
      <c r="B61" s="195" t="str">
        <f t="shared" si="8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6"/>
        <v>0</v>
      </c>
      <c r="H61" s="491">
        <f t="shared" si="7"/>
        <v>0</v>
      </c>
      <c r="I61" s="511">
        <f t="shared" si="10"/>
        <v>0</v>
      </c>
      <c r="J61" s="511"/>
      <c r="K61" s="525"/>
      <c r="L61" s="514">
        <f t="shared" si="11"/>
        <v>0</v>
      </c>
      <c r="M61" s="525"/>
      <c r="N61" s="514">
        <f t="shared" si="12"/>
        <v>0</v>
      </c>
      <c r="O61" s="514">
        <f t="shared" si="13"/>
        <v>0</v>
      </c>
      <c r="P61" s="272"/>
    </row>
    <row r="62" spans="2:17" ht="12.5">
      <c r="B62" s="195" t="str">
        <f t="shared" si="8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6"/>
        <v>0</v>
      </c>
      <c r="H62" s="491">
        <f t="shared" si="7"/>
        <v>0</v>
      </c>
      <c r="I62" s="511">
        <f t="shared" si="10"/>
        <v>0</v>
      </c>
      <c r="J62" s="511"/>
      <c r="K62" s="525"/>
      <c r="L62" s="514">
        <f t="shared" si="11"/>
        <v>0</v>
      </c>
      <c r="M62" s="525"/>
      <c r="N62" s="514">
        <f t="shared" si="12"/>
        <v>0</v>
      </c>
      <c r="O62" s="514">
        <f t="shared" si="13"/>
        <v>0</v>
      </c>
      <c r="P62" s="272"/>
    </row>
    <row r="63" spans="2:17" ht="12.5">
      <c r="B63" s="195" t="str">
        <f t="shared" si="8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6"/>
        <v>0</v>
      </c>
      <c r="H63" s="491">
        <f t="shared" si="7"/>
        <v>0</v>
      </c>
      <c r="I63" s="511">
        <f t="shared" si="10"/>
        <v>0</v>
      </c>
      <c r="J63" s="511"/>
      <c r="K63" s="525"/>
      <c r="L63" s="514">
        <f t="shared" si="11"/>
        <v>0</v>
      </c>
      <c r="M63" s="525"/>
      <c r="N63" s="514">
        <f t="shared" si="12"/>
        <v>0</v>
      </c>
      <c r="O63" s="514">
        <f t="shared" si="13"/>
        <v>0</v>
      </c>
      <c r="P63" s="272"/>
    </row>
    <row r="64" spans="2:17" ht="12.5">
      <c r="B64" s="195" t="str">
        <f t="shared" si="8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6"/>
        <v>0</v>
      </c>
      <c r="H64" s="491">
        <f t="shared" si="7"/>
        <v>0</v>
      </c>
      <c r="I64" s="511">
        <f t="shared" si="10"/>
        <v>0</v>
      </c>
      <c r="J64" s="511"/>
      <c r="K64" s="525"/>
      <c r="L64" s="514">
        <f t="shared" si="11"/>
        <v>0</v>
      </c>
      <c r="M64" s="525"/>
      <c r="N64" s="514">
        <f t="shared" si="12"/>
        <v>0</v>
      </c>
      <c r="O64" s="514">
        <f t="shared" si="13"/>
        <v>0</v>
      </c>
      <c r="P64" s="272"/>
    </row>
    <row r="65" spans="1:16" ht="12.5">
      <c r="B65" s="195" t="str">
        <f t="shared" si="8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6"/>
        <v>0</v>
      </c>
      <c r="H65" s="491">
        <f t="shared" si="7"/>
        <v>0</v>
      </c>
      <c r="I65" s="511">
        <f t="shared" si="10"/>
        <v>0</v>
      </c>
      <c r="J65" s="511"/>
      <c r="K65" s="525"/>
      <c r="L65" s="514">
        <f t="shared" si="11"/>
        <v>0</v>
      </c>
      <c r="M65" s="525"/>
      <c r="N65" s="514">
        <f t="shared" si="12"/>
        <v>0</v>
      </c>
      <c r="O65" s="514">
        <f t="shared" si="13"/>
        <v>0</v>
      </c>
      <c r="P65" s="272"/>
    </row>
    <row r="66" spans="1:16" ht="12.5">
      <c r="B66" s="195" t="str">
        <f t="shared" si="8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6"/>
        <v>0</v>
      </c>
      <c r="H66" s="491">
        <f t="shared" si="7"/>
        <v>0</v>
      </c>
      <c r="I66" s="511">
        <f t="shared" si="10"/>
        <v>0</v>
      </c>
      <c r="J66" s="511"/>
      <c r="K66" s="525"/>
      <c r="L66" s="514">
        <f t="shared" si="11"/>
        <v>0</v>
      </c>
      <c r="M66" s="525"/>
      <c r="N66" s="514">
        <f t="shared" si="12"/>
        <v>0</v>
      </c>
      <c r="O66" s="514">
        <f t="shared" si="13"/>
        <v>0</v>
      </c>
      <c r="P66" s="272"/>
    </row>
    <row r="67" spans="1:16" ht="12.5">
      <c r="B67" s="195" t="str">
        <f t="shared" si="8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6"/>
        <v>0</v>
      </c>
      <c r="H67" s="491">
        <f t="shared" si="7"/>
        <v>0</v>
      </c>
      <c r="I67" s="511">
        <f t="shared" si="10"/>
        <v>0</v>
      </c>
      <c r="J67" s="511"/>
      <c r="K67" s="525"/>
      <c r="L67" s="514">
        <f t="shared" si="11"/>
        <v>0</v>
      </c>
      <c r="M67" s="525"/>
      <c r="N67" s="514">
        <f t="shared" si="12"/>
        <v>0</v>
      </c>
      <c r="O67" s="514">
        <f t="shared" si="13"/>
        <v>0</v>
      </c>
      <c r="P67" s="272"/>
    </row>
    <row r="68" spans="1:16" ht="12.5">
      <c r="B68" s="195" t="str">
        <f t="shared" si="8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6"/>
        <v>0</v>
      </c>
      <c r="H68" s="491">
        <f t="shared" si="7"/>
        <v>0</v>
      </c>
      <c r="I68" s="511">
        <f t="shared" si="10"/>
        <v>0</v>
      </c>
      <c r="J68" s="511"/>
      <c r="K68" s="525"/>
      <c r="L68" s="514">
        <f t="shared" si="11"/>
        <v>0</v>
      </c>
      <c r="M68" s="525"/>
      <c r="N68" s="514">
        <f t="shared" si="12"/>
        <v>0</v>
      </c>
      <c r="O68" s="514">
        <f t="shared" si="13"/>
        <v>0</v>
      </c>
      <c r="P68" s="272"/>
    </row>
    <row r="69" spans="1:16" ht="12.5">
      <c r="B69" s="195" t="str">
        <f t="shared" si="8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6"/>
        <v>0</v>
      </c>
      <c r="H69" s="491">
        <f t="shared" si="7"/>
        <v>0</v>
      </c>
      <c r="I69" s="511">
        <f t="shared" si="10"/>
        <v>0</v>
      </c>
      <c r="J69" s="511"/>
      <c r="K69" s="525"/>
      <c r="L69" s="514">
        <f t="shared" si="11"/>
        <v>0</v>
      </c>
      <c r="M69" s="525"/>
      <c r="N69" s="514">
        <f t="shared" si="12"/>
        <v>0</v>
      </c>
      <c r="O69" s="514">
        <f t="shared" si="13"/>
        <v>0</v>
      </c>
      <c r="P69" s="272"/>
    </row>
    <row r="70" spans="1:16" ht="12.5">
      <c r="B70" s="195" t="str">
        <f t="shared" si="8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6"/>
        <v>0</v>
      </c>
      <c r="H70" s="491">
        <f t="shared" si="7"/>
        <v>0</v>
      </c>
      <c r="I70" s="511">
        <f t="shared" si="10"/>
        <v>0</v>
      </c>
      <c r="J70" s="511"/>
      <c r="K70" s="525"/>
      <c r="L70" s="514">
        <f t="shared" si="11"/>
        <v>0</v>
      </c>
      <c r="M70" s="525"/>
      <c r="N70" s="514">
        <f t="shared" si="12"/>
        <v>0</v>
      </c>
      <c r="O70" s="514">
        <f t="shared" si="13"/>
        <v>0</v>
      </c>
      <c r="P70" s="272"/>
    </row>
    <row r="71" spans="1:16" ht="12.5">
      <c r="B71" s="195" t="str">
        <f t="shared" si="8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6"/>
        <v>0</v>
      </c>
      <c r="H71" s="491">
        <f t="shared" si="7"/>
        <v>0</v>
      </c>
      <c r="I71" s="511">
        <f t="shared" si="10"/>
        <v>0</v>
      </c>
      <c r="J71" s="511"/>
      <c r="K71" s="525"/>
      <c r="L71" s="514">
        <f t="shared" si="11"/>
        <v>0</v>
      </c>
      <c r="M71" s="525"/>
      <c r="N71" s="514">
        <f t="shared" si="12"/>
        <v>0</v>
      </c>
      <c r="O71" s="514">
        <f t="shared" si="13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6"/>
        <v>0</v>
      </c>
      <c r="H72" s="471">
        <f t="shared" si="7"/>
        <v>0</v>
      </c>
      <c r="I72" s="531">
        <f t="shared" si="10"/>
        <v>0</v>
      </c>
      <c r="J72" s="511"/>
      <c r="K72" s="532"/>
      <c r="L72" s="533">
        <f t="shared" si="11"/>
        <v>0</v>
      </c>
      <c r="M72" s="532"/>
      <c r="N72" s="533">
        <f t="shared" si="12"/>
        <v>0</v>
      </c>
      <c r="O72" s="533">
        <f t="shared" si="13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 t="str">
        <f>E9</f>
        <v xml:space="preserve">SPP Project ID = </v>
      </c>
      <c r="F91" s="560" t="str">
        <f>F9</f>
        <v>6 &amp; 42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4">+(F99+D99)/2</f>
        <v>0</v>
      </c>
      <c r="H99" s="604">
        <f t="shared" ref="H99:H112" si="15">+J$94*G99+E99</f>
        <v>0</v>
      </c>
      <c r="I99" s="605">
        <f t="shared" ref="I99:I112" si="16">+J$95*G99+E99</f>
        <v>0</v>
      </c>
      <c r="J99" s="514">
        <f t="shared" ref="J99:J130" si="17">+I99-H99</f>
        <v>0</v>
      </c>
      <c r="K99" s="514"/>
      <c r="L99" s="512">
        <v>0</v>
      </c>
      <c r="M99" s="513">
        <f t="shared" ref="M99:M130" si="18">IF(L99&lt;&gt;0,+H99-L99,0)</f>
        <v>0</v>
      </c>
      <c r="N99" s="512">
        <v>0</v>
      </c>
      <c r="O99" s="513">
        <f t="shared" ref="O99:O130" si="19">IF(N99&lt;&gt;0,+I99-N99,0)</f>
        <v>0</v>
      </c>
      <c r="P99" s="513">
        <f t="shared" ref="P99:P130" si="20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374">
        <f t="shared" ref="D100:D109" si="21">F99</f>
        <v>0</v>
      </c>
      <c r="E100" s="522">
        <f>IF(+J96&lt;F99,J96,D100)</f>
        <v>0</v>
      </c>
      <c r="F100" s="523">
        <f t="shared" ref="F100:F130" si="22">+D100-E100</f>
        <v>0</v>
      </c>
      <c r="G100" s="523">
        <f t="shared" si="14"/>
        <v>0</v>
      </c>
      <c r="H100" s="526">
        <f t="shared" si="15"/>
        <v>0</v>
      </c>
      <c r="I100" s="577">
        <f t="shared" si="16"/>
        <v>0</v>
      </c>
      <c r="J100" s="514">
        <f t="shared" si="17"/>
        <v>0</v>
      </c>
      <c r="K100" s="514"/>
      <c r="L100" s="518">
        <v>0</v>
      </c>
      <c r="M100" s="514">
        <f t="shared" si="18"/>
        <v>0</v>
      </c>
      <c r="N100" s="518">
        <v>0</v>
      </c>
      <c r="O100" s="514">
        <f t="shared" si="19"/>
        <v>0</v>
      </c>
      <c r="P100" s="514">
        <f t="shared" si="20"/>
        <v>0</v>
      </c>
      <c r="Q100" s="269"/>
    </row>
    <row r="101" spans="1:17" ht="12.5">
      <c r="B101" s="195" t="str">
        <f t="shared" ref="B101:B154" si="23">IF(D101=F100,"","IU")</f>
        <v/>
      </c>
      <c r="C101" s="507">
        <f>IF(D93="","-",+C100+1)</f>
        <v>2010</v>
      </c>
      <c r="D101" s="374">
        <f t="shared" si="21"/>
        <v>0</v>
      </c>
      <c r="E101" s="522">
        <f>IF(+J96&lt;F100,J96,D101)</f>
        <v>0</v>
      </c>
      <c r="F101" s="523">
        <f t="shared" si="22"/>
        <v>0</v>
      </c>
      <c r="G101" s="523">
        <f t="shared" si="14"/>
        <v>0</v>
      </c>
      <c r="H101" s="526">
        <f t="shared" si="15"/>
        <v>0</v>
      </c>
      <c r="I101" s="577">
        <f t="shared" si="16"/>
        <v>0</v>
      </c>
      <c r="J101" s="514">
        <f t="shared" si="17"/>
        <v>0</v>
      </c>
      <c r="K101" s="514"/>
      <c r="L101" s="525"/>
      <c r="M101" s="514">
        <f t="shared" si="18"/>
        <v>0</v>
      </c>
      <c r="N101" s="525"/>
      <c r="O101" s="514">
        <f t="shared" si="19"/>
        <v>0</v>
      </c>
      <c r="P101" s="514">
        <f t="shared" si="20"/>
        <v>0</v>
      </c>
      <c r="Q101" s="269"/>
    </row>
    <row r="102" spans="1:17" ht="12.5">
      <c r="B102" s="195" t="str">
        <f t="shared" si="23"/>
        <v/>
      </c>
      <c r="C102" s="507">
        <f>IF(D93="","-",+C101+1)</f>
        <v>2011</v>
      </c>
      <c r="D102" s="374">
        <f t="shared" si="21"/>
        <v>0</v>
      </c>
      <c r="E102" s="522">
        <f>IF(+J96&lt;F101,J96,D102)</f>
        <v>0</v>
      </c>
      <c r="F102" s="523">
        <f t="shared" si="22"/>
        <v>0</v>
      </c>
      <c r="G102" s="523">
        <f t="shared" si="14"/>
        <v>0</v>
      </c>
      <c r="H102" s="526">
        <f t="shared" si="15"/>
        <v>0</v>
      </c>
      <c r="I102" s="577">
        <f t="shared" si="16"/>
        <v>0</v>
      </c>
      <c r="J102" s="514">
        <f t="shared" si="17"/>
        <v>0</v>
      </c>
      <c r="K102" s="514"/>
      <c r="L102" s="525"/>
      <c r="M102" s="514">
        <f t="shared" si="18"/>
        <v>0</v>
      </c>
      <c r="N102" s="525"/>
      <c r="O102" s="514">
        <f t="shared" si="19"/>
        <v>0</v>
      </c>
      <c r="P102" s="514">
        <f t="shared" si="20"/>
        <v>0</v>
      </c>
      <c r="Q102" s="269"/>
    </row>
    <row r="103" spans="1:17" ht="12.5">
      <c r="B103" s="195" t="str">
        <f t="shared" si="23"/>
        <v/>
      </c>
      <c r="C103" s="507">
        <f>IF(D93="","-",+C102+1)</f>
        <v>2012</v>
      </c>
      <c r="D103" s="374">
        <f t="shared" si="21"/>
        <v>0</v>
      </c>
      <c r="E103" s="522">
        <f>IF(+J96&lt;F102,J96,D103)</f>
        <v>0</v>
      </c>
      <c r="F103" s="523">
        <f t="shared" si="22"/>
        <v>0</v>
      </c>
      <c r="G103" s="523">
        <f t="shared" si="14"/>
        <v>0</v>
      </c>
      <c r="H103" s="526">
        <f t="shared" si="15"/>
        <v>0</v>
      </c>
      <c r="I103" s="577">
        <f t="shared" si="16"/>
        <v>0</v>
      </c>
      <c r="J103" s="514">
        <f t="shared" si="17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  <c r="Q103" s="269"/>
    </row>
    <row r="104" spans="1:17" ht="12.5">
      <c r="B104" s="195" t="str">
        <f t="shared" si="23"/>
        <v/>
      </c>
      <c r="C104" s="507">
        <f>IF(D93="","-",+C103+1)</f>
        <v>2013</v>
      </c>
      <c r="D104" s="374">
        <f t="shared" si="21"/>
        <v>0</v>
      </c>
      <c r="E104" s="522">
        <f>IF(+J96&lt;F103,J96,D104)</f>
        <v>0</v>
      </c>
      <c r="F104" s="523">
        <f t="shared" si="22"/>
        <v>0</v>
      </c>
      <c r="G104" s="523">
        <f t="shared" si="14"/>
        <v>0</v>
      </c>
      <c r="H104" s="526">
        <f t="shared" si="15"/>
        <v>0</v>
      </c>
      <c r="I104" s="577">
        <f t="shared" si="16"/>
        <v>0</v>
      </c>
      <c r="J104" s="514">
        <f t="shared" si="17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  <c r="Q104" s="269"/>
    </row>
    <row r="105" spans="1:17" ht="12.5">
      <c r="B105" s="195" t="str">
        <f t="shared" si="23"/>
        <v/>
      </c>
      <c r="C105" s="507">
        <f>IF(D93="","-",+C104+1)</f>
        <v>2014</v>
      </c>
      <c r="D105" s="374">
        <f t="shared" si="21"/>
        <v>0</v>
      </c>
      <c r="E105" s="522">
        <f>IF(+J96&lt;F104,J96,D105)</f>
        <v>0</v>
      </c>
      <c r="F105" s="523">
        <f t="shared" si="22"/>
        <v>0</v>
      </c>
      <c r="G105" s="523">
        <f t="shared" si="14"/>
        <v>0</v>
      </c>
      <c r="H105" s="526">
        <f t="shared" si="15"/>
        <v>0</v>
      </c>
      <c r="I105" s="577">
        <f t="shared" si="16"/>
        <v>0</v>
      </c>
      <c r="J105" s="514">
        <f t="shared" si="17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  <c r="Q105" s="269"/>
    </row>
    <row r="106" spans="1:17" ht="12.5">
      <c r="B106" s="195" t="str">
        <f t="shared" si="23"/>
        <v/>
      </c>
      <c r="C106" s="507">
        <f>IF(D93="","-",+C105+1)</f>
        <v>2015</v>
      </c>
      <c r="D106" s="374">
        <f t="shared" si="21"/>
        <v>0</v>
      </c>
      <c r="E106" s="522">
        <f>IF(+J96&lt;F105,J96,D106)</f>
        <v>0</v>
      </c>
      <c r="F106" s="523">
        <f t="shared" si="22"/>
        <v>0</v>
      </c>
      <c r="G106" s="523">
        <f t="shared" si="14"/>
        <v>0</v>
      </c>
      <c r="H106" s="526">
        <f t="shared" si="15"/>
        <v>0</v>
      </c>
      <c r="I106" s="577">
        <f t="shared" si="16"/>
        <v>0</v>
      </c>
      <c r="J106" s="514">
        <f t="shared" si="17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  <c r="Q106" s="269"/>
    </row>
    <row r="107" spans="1:17" ht="12.5">
      <c r="B107" s="195" t="str">
        <f t="shared" si="23"/>
        <v/>
      </c>
      <c r="C107" s="507">
        <f>IF(D93="","-",+C106+1)</f>
        <v>2016</v>
      </c>
      <c r="D107" s="374">
        <f t="shared" si="21"/>
        <v>0</v>
      </c>
      <c r="E107" s="522">
        <f>IF(+J96&lt;F106,J96,D107)</f>
        <v>0</v>
      </c>
      <c r="F107" s="523">
        <f t="shared" si="22"/>
        <v>0</v>
      </c>
      <c r="G107" s="523">
        <f t="shared" si="14"/>
        <v>0</v>
      </c>
      <c r="H107" s="526">
        <f t="shared" si="15"/>
        <v>0</v>
      </c>
      <c r="I107" s="577">
        <f t="shared" si="16"/>
        <v>0</v>
      </c>
      <c r="J107" s="514">
        <f t="shared" si="17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  <c r="Q107" s="269"/>
    </row>
    <row r="108" spans="1:17" ht="12.5">
      <c r="B108" s="195" t="str">
        <f t="shared" si="23"/>
        <v/>
      </c>
      <c r="C108" s="507">
        <f>IF(D93="","-",+C107+1)</f>
        <v>2017</v>
      </c>
      <c r="D108" s="374">
        <f t="shared" si="21"/>
        <v>0</v>
      </c>
      <c r="E108" s="522">
        <f>IF(+J96&lt;F107,J96,D108)</f>
        <v>0</v>
      </c>
      <c r="F108" s="523">
        <f t="shared" si="22"/>
        <v>0</v>
      </c>
      <c r="G108" s="523">
        <f t="shared" si="14"/>
        <v>0</v>
      </c>
      <c r="H108" s="526">
        <f t="shared" si="15"/>
        <v>0</v>
      </c>
      <c r="I108" s="577">
        <f t="shared" si="16"/>
        <v>0</v>
      </c>
      <c r="J108" s="514">
        <f t="shared" si="17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  <c r="Q108" s="269"/>
    </row>
    <row r="109" spans="1:17" ht="12.5">
      <c r="B109" s="195" t="str">
        <f t="shared" si="23"/>
        <v/>
      </c>
      <c r="C109" s="507">
        <f>IF(D93="","-",+C108+1)</f>
        <v>2018</v>
      </c>
      <c r="D109" s="374">
        <f t="shared" si="21"/>
        <v>0</v>
      </c>
      <c r="E109" s="522">
        <f>IF(+J96&lt;F108,J96,D109)</f>
        <v>0</v>
      </c>
      <c r="F109" s="523">
        <f t="shared" si="22"/>
        <v>0</v>
      </c>
      <c r="G109" s="523">
        <f t="shared" si="14"/>
        <v>0</v>
      </c>
      <c r="H109" s="526">
        <f t="shared" si="15"/>
        <v>0</v>
      </c>
      <c r="I109" s="577">
        <f t="shared" si="16"/>
        <v>0</v>
      </c>
      <c r="J109" s="514">
        <f t="shared" si="17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  <c r="Q109" s="269"/>
    </row>
    <row r="110" spans="1:17" ht="12.5">
      <c r="B110" s="195" t="str">
        <f t="shared" si="23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2"/>
        <v>0</v>
      </c>
      <c r="G110" s="523">
        <f t="shared" si="14"/>
        <v>0</v>
      </c>
      <c r="H110" s="526">
        <f t="shared" si="15"/>
        <v>0</v>
      </c>
      <c r="I110" s="577">
        <f t="shared" si="16"/>
        <v>0</v>
      </c>
      <c r="J110" s="514">
        <f t="shared" si="17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  <c r="Q110" s="269"/>
    </row>
    <row r="111" spans="1:17" ht="12.5">
      <c r="B111" s="195" t="str">
        <f t="shared" si="23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2"/>
        <v>0</v>
      </c>
      <c r="G111" s="523">
        <f t="shared" si="14"/>
        <v>0</v>
      </c>
      <c r="H111" s="526">
        <f t="shared" si="15"/>
        <v>0</v>
      </c>
      <c r="I111" s="577">
        <f t="shared" si="16"/>
        <v>0</v>
      </c>
      <c r="J111" s="514">
        <f t="shared" si="17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  <c r="Q111" s="269"/>
    </row>
    <row r="112" spans="1:17" ht="12.5">
      <c r="B112" s="195" t="str">
        <f t="shared" si="23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2"/>
        <v>0</v>
      </c>
      <c r="G112" s="523">
        <f t="shared" si="14"/>
        <v>0</v>
      </c>
      <c r="H112" s="526">
        <f t="shared" si="15"/>
        <v>0</v>
      </c>
      <c r="I112" s="577">
        <f t="shared" si="16"/>
        <v>0</v>
      </c>
      <c r="J112" s="514">
        <f t="shared" si="17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  <c r="Q112" s="269"/>
    </row>
    <row r="113" spans="2:17" ht="12.5">
      <c r="B113" s="195" t="str">
        <f t="shared" si="23"/>
        <v/>
      </c>
      <c r="C113" s="507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2"/>
        <v>0</v>
      </c>
      <c r="G113" s="523">
        <f t="shared" si="14"/>
        <v>0</v>
      </c>
      <c r="H113" s="526">
        <f t="shared" ref="H113:H154" si="24">+J$94*G113+E113</f>
        <v>0</v>
      </c>
      <c r="I113" s="577">
        <f t="shared" ref="I113:I154" si="25">+J$95*G113+E113</f>
        <v>0</v>
      </c>
      <c r="J113" s="514">
        <f t="shared" si="17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  <c r="Q113" s="269"/>
    </row>
    <row r="114" spans="2:17" ht="12.5">
      <c r="B114" s="195" t="str">
        <f t="shared" si="23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2"/>
        <v>0</v>
      </c>
      <c r="G114" s="523">
        <f t="shared" si="14"/>
        <v>0</v>
      </c>
      <c r="H114" s="526">
        <f t="shared" si="24"/>
        <v>0</v>
      </c>
      <c r="I114" s="577">
        <f t="shared" si="25"/>
        <v>0</v>
      </c>
      <c r="J114" s="514">
        <f t="shared" si="17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  <c r="Q114" s="269"/>
    </row>
    <row r="115" spans="2:17" ht="12.5">
      <c r="B115" s="195" t="str">
        <f t="shared" si="23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2"/>
        <v>0</v>
      </c>
      <c r="G115" s="523">
        <f t="shared" si="14"/>
        <v>0</v>
      </c>
      <c r="H115" s="526">
        <f t="shared" si="24"/>
        <v>0</v>
      </c>
      <c r="I115" s="577">
        <f t="shared" si="25"/>
        <v>0</v>
      </c>
      <c r="J115" s="514">
        <f t="shared" si="17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  <c r="Q115" s="269"/>
    </row>
    <row r="116" spans="2:17" ht="12.5">
      <c r="B116" s="195" t="str">
        <f t="shared" si="23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2"/>
        <v>0</v>
      </c>
      <c r="G116" s="523">
        <f t="shared" si="14"/>
        <v>0</v>
      </c>
      <c r="H116" s="526">
        <f t="shared" si="24"/>
        <v>0</v>
      </c>
      <c r="I116" s="577">
        <f t="shared" si="25"/>
        <v>0</v>
      </c>
      <c r="J116" s="514">
        <f t="shared" si="17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  <c r="Q116" s="269"/>
    </row>
    <row r="117" spans="2:17" ht="12.5">
      <c r="B117" s="195" t="str">
        <f t="shared" si="23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2"/>
        <v>0</v>
      </c>
      <c r="G117" s="523">
        <f t="shared" si="14"/>
        <v>0</v>
      </c>
      <c r="H117" s="526">
        <f t="shared" si="24"/>
        <v>0</v>
      </c>
      <c r="I117" s="577">
        <f t="shared" si="25"/>
        <v>0</v>
      </c>
      <c r="J117" s="514">
        <f t="shared" si="17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  <c r="Q117" s="269"/>
    </row>
    <row r="118" spans="2:17" ht="12.5">
      <c r="B118" s="195" t="str">
        <f t="shared" si="23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2"/>
        <v>0</v>
      </c>
      <c r="G118" s="523">
        <f t="shared" si="14"/>
        <v>0</v>
      </c>
      <c r="H118" s="526">
        <f t="shared" si="24"/>
        <v>0</v>
      </c>
      <c r="I118" s="577">
        <f t="shared" si="25"/>
        <v>0</v>
      </c>
      <c r="J118" s="514">
        <f t="shared" si="17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  <c r="Q118" s="269"/>
    </row>
    <row r="119" spans="2:17" ht="12.5">
      <c r="B119" s="195" t="str">
        <f t="shared" si="23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2"/>
        <v>0</v>
      </c>
      <c r="G119" s="523">
        <f t="shared" si="14"/>
        <v>0</v>
      </c>
      <c r="H119" s="526">
        <f t="shared" si="24"/>
        <v>0</v>
      </c>
      <c r="I119" s="577">
        <f t="shared" si="25"/>
        <v>0</v>
      </c>
      <c r="J119" s="514">
        <f t="shared" si="17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  <c r="Q119" s="269"/>
    </row>
    <row r="120" spans="2:17" ht="12.5">
      <c r="B120" s="195" t="str">
        <f t="shared" si="23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2"/>
        <v>0</v>
      </c>
      <c r="G120" s="523">
        <f t="shared" si="14"/>
        <v>0</v>
      </c>
      <c r="H120" s="526">
        <f t="shared" si="24"/>
        <v>0</v>
      </c>
      <c r="I120" s="577">
        <f t="shared" si="25"/>
        <v>0</v>
      </c>
      <c r="J120" s="514">
        <f t="shared" si="17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  <c r="Q120" s="269"/>
    </row>
    <row r="121" spans="2:17" ht="12.5">
      <c r="B121" s="195" t="str">
        <f t="shared" si="23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2"/>
        <v>0</v>
      </c>
      <c r="G121" s="523">
        <f t="shared" si="14"/>
        <v>0</v>
      </c>
      <c r="H121" s="526">
        <f t="shared" si="24"/>
        <v>0</v>
      </c>
      <c r="I121" s="577">
        <f t="shared" si="25"/>
        <v>0</v>
      </c>
      <c r="J121" s="514">
        <f t="shared" si="17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  <c r="Q121" s="269"/>
    </row>
    <row r="122" spans="2:17" ht="12.5">
      <c r="B122" s="195" t="str">
        <f t="shared" si="23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2"/>
        <v>0</v>
      </c>
      <c r="G122" s="523">
        <f t="shared" si="14"/>
        <v>0</v>
      </c>
      <c r="H122" s="526">
        <f t="shared" si="24"/>
        <v>0</v>
      </c>
      <c r="I122" s="577">
        <f t="shared" si="25"/>
        <v>0</v>
      </c>
      <c r="J122" s="514">
        <f t="shared" si="17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  <c r="Q122" s="269"/>
    </row>
    <row r="123" spans="2:17" ht="12.5">
      <c r="B123" s="195" t="str">
        <f t="shared" si="23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2"/>
        <v>0</v>
      </c>
      <c r="G123" s="523">
        <f t="shared" si="14"/>
        <v>0</v>
      </c>
      <c r="H123" s="526">
        <f t="shared" si="24"/>
        <v>0</v>
      </c>
      <c r="I123" s="577">
        <f t="shared" si="25"/>
        <v>0</v>
      </c>
      <c r="J123" s="514">
        <f t="shared" si="17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  <c r="Q123" s="269"/>
    </row>
    <row r="124" spans="2:17" ht="12.5">
      <c r="B124" s="195" t="str">
        <f t="shared" si="23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2"/>
        <v>0</v>
      </c>
      <c r="G124" s="523">
        <f t="shared" si="14"/>
        <v>0</v>
      </c>
      <c r="H124" s="526">
        <f t="shared" si="24"/>
        <v>0</v>
      </c>
      <c r="I124" s="577">
        <f t="shared" si="25"/>
        <v>0</v>
      </c>
      <c r="J124" s="514">
        <f t="shared" si="17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  <c r="Q124" s="269"/>
    </row>
    <row r="125" spans="2:17" ht="12.5">
      <c r="B125" s="195" t="str">
        <f t="shared" si="23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2"/>
        <v>0</v>
      </c>
      <c r="G125" s="523">
        <f t="shared" si="14"/>
        <v>0</v>
      </c>
      <c r="H125" s="526">
        <f t="shared" si="24"/>
        <v>0</v>
      </c>
      <c r="I125" s="577">
        <f t="shared" si="25"/>
        <v>0</v>
      </c>
      <c r="J125" s="514">
        <f t="shared" si="17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  <c r="Q125" s="269"/>
    </row>
    <row r="126" spans="2:17" ht="12.5">
      <c r="B126" s="195" t="str">
        <f t="shared" si="23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2"/>
        <v>0</v>
      </c>
      <c r="G126" s="523">
        <f t="shared" si="14"/>
        <v>0</v>
      </c>
      <c r="H126" s="526">
        <f t="shared" si="24"/>
        <v>0</v>
      </c>
      <c r="I126" s="577">
        <f t="shared" si="25"/>
        <v>0</v>
      </c>
      <c r="J126" s="514">
        <f t="shared" si="17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  <c r="Q126" s="269"/>
    </row>
    <row r="127" spans="2:17" ht="12.5">
      <c r="B127" s="195" t="str">
        <f t="shared" si="23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2"/>
        <v>0</v>
      </c>
      <c r="G127" s="523">
        <f t="shared" si="14"/>
        <v>0</v>
      </c>
      <c r="H127" s="526">
        <f t="shared" si="24"/>
        <v>0</v>
      </c>
      <c r="I127" s="577">
        <f t="shared" si="25"/>
        <v>0</v>
      </c>
      <c r="J127" s="514">
        <f t="shared" si="17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  <c r="Q127" s="269"/>
    </row>
    <row r="128" spans="2:17" ht="12.5">
      <c r="B128" s="195" t="str">
        <f t="shared" si="23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2"/>
        <v>0</v>
      </c>
      <c r="G128" s="523">
        <f t="shared" si="14"/>
        <v>0</v>
      </c>
      <c r="H128" s="526">
        <f t="shared" si="24"/>
        <v>0</v>
      </c>
      <c r="I128" s="577">
        <f t="shared" si="25"/>
        <v>0</v>
      </c>
      <c r="J128" s="514">
        <f t="shared" si="17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  <c r="Q128" s="269"/>
    </row>
    <row r="129" spans="2:17" ht="12.5">
      <c r="B129" s="195" t="str">
        <f t="shared" si="23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2"/>
        <v>0</v>
      </c>
      <c r="G129" s="523">
        <f t="shared" si="14"/>
        <v>0</v>
      </c>
      <c r="H129" s="526">
        <f t="shared" si="24"/>
        <v>0</v>
      </c>
      <c r="I129" s="577">
        <f t="shared" si="25"/>
        <v>0</v>
      </c>
      <c r="J129" s="514">
        <f t="shared" si="17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  <c r="Q129" s="269"/>
    </row>
    <row r="130" spans="2:17" ht="12.5">
      <c r="B130" s="195" t="str">
        <f t="shared" si="23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2"/>
        <v>0</v>
      </c>
      <c r="G130" s="523">
        <f t="shared" si="14"/>
        <v>0</v>
      </c>
      <c r="H130" s="526">
        <f t="shared" si="24"/>
        <v>0</v>
      </c>
      <c r="I130" s="577">
        <f t="shared" si="25"/>
        <v>0</v>
      </c>
      <c r="J130" s="514">
        <f t="shared" si="17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  <c r="Q130" s="269"/>
    </row>
    <row r="131" spans="2:17" ht="12.5">
      <c r="B131" s="195" t="str">
        <f t="shared" si="23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6">+D131-E131</f>
        <v>0</v>
      </c>
      <c r="G131" s="523">
        <f t="shared" ref="G131:G154" si="27">+(F131+D131)/2</f>
        <v>0</v>
      </c>
      <c r="H131" s="526">
        <f t="shared" si="24"/>
        <v>0</v>
      </c>
      <c r="I131" s="577">
        <f t="shared" si="25"/>
        <v>0</v>
      </c>
      <c r="J131" s="514">
        <f t="shared" ref="J131:J154" si="28">+I131-H131</f>
        <v>0</v>
      </c>
      <c r="K131" s="514"/>
      <c r="L131" s="525"/>
      <c r="M131" s="514">
        <f t="shared" ref="M131:M154" si="29">IF(L131&lt;&gt;0,+H131-L131,0)</f>
        <v>0</v>
      </c>
      <c r="N131" s="525"/>
      <c r="O131" s="514">
        <f t="shared" ref="O131:O154" si="30">IF(N131&lt;&gt;0,+I131-N131,0)</f>
        <v>0</v>
      </c>
      <c r="P131" s="514">
        <f t="shared" ref="P131:P154" si="31">+O131-M131</f>
        <v>0</v>
      </c>
      <c r="Q131" s="269"/>
    </row>
    <row r="132" spans="2:17" ht="12.5">
      <c r="B132" s="195" t="str">
        <f t="shared" si="23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6"/>
        <v>0</v>
      </c>
      <c r="G132" s="523">
        <f t="shared" si="27"/>
        <v>0</v>
      </c>
      <c r="H132" s="526">
        <f t="shared" si="24"/>
        <v>0</v>
      </c>
      <c r="I132" s="577">
        <f t="shared" si="25"/>
        <v>0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  <c r="Q132" s="269"/>
    </row>
    <row r="133" spans="2:17" ht="12.5">
      <c r="B133" s="195" t="str">
        <f t="shared" si="23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6"/>
        <v>0</v>
      </c>
      <c r="G133" s="523">
        <f t="shared" si="27"/>
        <v>0</v>
      </c>
      <c r="H133" s="526">
        <f t="shared" si="24"/>
        <v>0</v>
      </c>
      <c r="I133" s="577">
        <f t="shared" si="25"/>
        <v>0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  <c r="Q133" s="269"/>
    </row>
    <row r="134" spans="2:17" ht="12.5">
      <c r="B134" s="195" t="str">
        <f t="shared" si="23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6"/>
        <v>0</v>
      </c>
      <c r="G134" s="523">
        <f t="shared" si="27"/>
        <v>0</v>
      </c>
      <c r="H134" s="526">
        <f t="shared" si="24"/>
        <v>0</v>
      </c>
      <c r="I134" s="577">
        <f t="shared" si="25"/>
        <v>0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  <c r="Q134" s="269"/>
    </row>
    <row r="135" spans="2:17" ht="12.5">
      <c r="B135" s="195" t="str">
        <f t="shared" si="23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6"/>
        <v>0</v>
      </c>
      <c r="G135" s="523">
        <f t="shared" si="27"/>
        <v>0</v>
      </c>
      <c r="H135" s="526">
        <f t="shared" si="24"/>
        <v>0</v>
      </c>
      <c r="I135" s="577">
        <f t="shared" si="25"/>
        <v>0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  <c r="Q135" s="269"/>
    </row>
    <row r="136" spans="2:17" ht="12.5">
      <c r="B136" s="195" t="str">
        <f t="shared" si="23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6"/>
        <v>0</v>
      </c>
      <c r="G136" s="523">
        <f t="shared" si="27"/>
        <v>0</v>
      </c>
      <c r="H136" s="526">
        <f t="shared" si="24"/>
        <v>0</v>
      </c>
      <c r="I136" s="577">
        <f t="shared" si="25"/>
        <v>0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  <c r="Q136" s="269"/>
    </row>
    <row r="137" spans="2:17" ht="12.5">
      <c r="B137" s="195" t="str">
        <f t="shared" si="23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6"/>
        <v>0</v>
      </c>
      <c r="G137" s="523">
        <f t="shared" si="27"/>
        <v>0</v>
      </c>
      <c r="H137" s="526">
        <f t="shared" si="24"/>
        <v>0</v>
      </c>
      <c r="I137" s="577">
        <f t="shared" si="25"/>
        <v>0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  <c r="Q137" s="269"/>
    </row>
    <row r="138" spans="2:17" ht="12.5">
      <c r="B138" s="195" t="str">
        <f t="shared" si="23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6"/>
        <v>0</v>
      </c>
      <c r="G138" s="523">
        <f t="shared" si="27"/>
        <v>0</v>
      </c>
      <c r="H138" s="526">
        <f t="shared" si="24"/>
        <v>0</v>
      </c>
      <c r="I138" s="577">
        <f t="shared" si="25"/>
        <v>0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  <c r="Q138" s="269"/>
    </row>
    <row r="139" spans="2:17" ht="12.5">
      <c r="B139" s="195" t="str">
        <f t="shared" si="23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6"/>
        <v>0</v>
      </c>
      <c r="G139" s="523">
        <f t="shared" si="27"/>
        <v>0</v>
      </c>
      <c r="H139" s="526">
        <f t="shared" si="24"/>
        <v>0</v>
      </c>
      <c r="I139" s="577">
        <f t="shared" si="25"/>
        <v>0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  <c r="Q139" s="269"/>
    </row>
    <row r="140" spans="2:17" ht="12.5">
      <c r="B140" s="195" t="str">
        <f t="shared" si="23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6"/>
        <v>0</v>
      </c>
      <c r="G140" s="523">
        <f t="shared" si="27"/>
        <v>0</v>
      </c>
      <c r="H140" s="526">
        <f t="shared" si="24"/>
        <v>0</v>
      </c>
      <c r="I140" s="577">
        <f t="shared" si="25"/>
        <v>0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  <c r="Q140" s="269"/>
    </row>
    <row r="141" spans="2:17" ht="12.5">
      <c r="B141" s="195" t="str">
        <f t="shared" si="23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  <c r="Q141" s="269"/>
    </row>
    <row r="142" spans="2:17" ht="12.5">
      <c r="B142" s="195" t="str">
        <f t="shared" si="23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  <c r="Q142" s="269"/>
    </row>
    <row r="143" spans="2:17" ht="12.5">
      <c r="B143" s="195" t="str">
        <f t="shared" si="23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  <c r="Q143" s="269"/>
    </row>
    <row r="144" spans="2:17" ht="12.5">
      <c r="B144" s="195" t="str">
        <f t="shared" si="23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  <c r="Q144" s="269"/>
    </row>
    <row r="145" spans="2:17" ht="12.5">
      <c r="B145" s="195" t="str">
        <f t="shared" si="23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  <c r="Q145" s="269"/>
    </row>
    <row r="146" spans="2:17" ht="12.5">
      <c r="B146" s="195" t="str">
        <f t="shared" si="23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  <c r="Q146" s="269"/>
    </row>
    <row r="147" spans="2:17" ht="12.5">
      <c r="B147" s="195" t="str">
        <f t="shared" si="23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  <c r="Q147" s="269"/>
    </row>
    <row r="148" spans="2:17" ht="12.5">
      <c r="B148" s="195" t="str">
        <f t="shared" si="23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  <c r="Q148" s="269"/>
    </row>
    <row r="149" spans="2:17" ht="12.5">
      <c r="B149" s="195" t="str">
        <f t="shared" si="23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  <c r="Q149" s="269"/>
    </row>
    <row r="150" spans="2:17" ht="12.5">
      <c r="B150" s="195" t="str">
        <f t="shared" si="23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  <c r="Q150" s="269"/>
    </row>
    <row r="151" spans="2:17" ht="12.5">
      <c r="B151" s="195" t="str">
        <f t="shared" si="23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  <c r="Q151" s="269"/>
    </row>
    <row r="152" spans="2:17" ht="12.5">
      <c r="B152" s="195" t="str">
        <f t="shared" si="23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  <c r="Q152" s="269"/>
    </row>
    <row r="153" spans="2:17" ht="12.5">
      <c r="B153" s="195" t="str">
        <f t="shared" si="23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  <c r="Q153" s="269"/>
    </row>
    <row r="154" spans="2:17" ht="13" thickBot="1">
      <c r="B154" s="195" t="str">
        <f t="shared" si="23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topLeftCell="A67" zoomScaleNormal="100" zoomScaleSheetLayoutView="84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11 of 77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 t="s">
        <v>494</v>
      </c>
      <c r="F9" s="672">
        <v>43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670">
        <v>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741629</v>
      </c>
      <c r="L17" s="513">
        <f t="shared" ref="L17:L48" si="4">IF(K17&lt;&gt;0,+G17-K17,0)</f>
        <v>-741629</v>
      </c>
      <c r="M17" s="512">
        <f>K17</f>
        <v>741629</v>
      </c>
      <c r="N17" s="513">
        <f t="shared" ref="N17:N48" si="5">IF(M17&lt;&gt;0,+H17-M17,0)</f>
        <v>-741629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18">
        <v>0</v>
      </c>
      <c r="L18" s="514">
        <f t="shared" si="4"/>
        <v>0</v>
      </c>
      <c r="M18" s="518">
        <v>0</v>
      </c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18">
        <v>0</v>
      </c>
      <c r="L19" s="514">
        <f t="shared" si="4"/>
        <v>0</v>
      </c>
      <c r="M19" s="518">
        <v>0</v>
      </c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2010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2011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2012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2013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2014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2015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2016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2017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2018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2019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2020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2021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2022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2023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2024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 t="str">
        <f>E9</f>
        <v xml:space="preserve">SPP Project ID = </v>
      </c>
      <c r="F91" s="674">
        <f>F9</f>
        <v>43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f>K17</f>
        <v>741629</v>
      </c>
      <c r="M99" s="513">
        <f t="shared" ref="M99:M130" si="20">IF(L99&lt;&gt;0,+H99-L99,0)</f>
        <v>-741629</v>
      </c>
      <c r="N99" s="512">
        <f>M17</f>
        <v>741629</v>
      </c>
      <c r="O99" s="513">
        <f t="shared" ref="O99:O130" si="21">IF(N99&lt;&gt;0,+I99-N99,0)</f>
        <v>-741629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2008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2009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18">
        <v>0</v>
      </c>
      <c r="M101" s="514">
        <f t="shared" si="20"/>
        <v>0</v>
      </c>
      <c r="N101" s="518">
        <v>0</v>
      </c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2010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2011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2012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2013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2014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2015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2016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2017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7.542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12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17440.730909619851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17440.730909619851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478" t="s">
        <v>494</v>
      </c>
      <c r="F9" s="672" t="s">
        <v>502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4210.159090909091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 t="shared" ref="K26:K31" si="10">G26</f>
        <v>23816.047182018898</v>
      </c>
      <c r="L26" s="519">
        <f t="shared" si="7"/>
        <v>0</v>
      </c>
      <c r="M26" s="518">
        <f t="shared" ref="M26:M31" si="11"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 t="shared" si="10"/>
        <v>22523.559241307841</v>
      </c>
      <c r="L27" s="519">
        <f t="shared" si="7"/>
        <v>0</v>
      </c>
      <c r="M27" s="518">
        <f t="shared" si="11"/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 t="shared" si="10"/>
        <v>22643.539387213004</v>
      </c>
      <c r="L28" s="519">
        <f t="shared" si="7"/>
        <v>0</v>
      </c>
      <c r="M28" s="518">
        <f t="shared" si="11"/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4518.2195121951218</v>
      </c>
      <c r="F29" s="608">
        <v>135836.05741025842</v>
      </c>
      <c r="G29" s="609">
        <v>22069.300349550489</v>
      </c>
      <c r="H29" s="610">
        <v>22069.300349550489</v>
      </c>
      <c r="I29" s="511">
        <f t="shared" si="0"/>
        <v>0</v>
      </c>
      <c r="J29" s="511"/>
      <c r="K29" s="518">
        <f t="shared" si="10"/>
        <v>22069.300349550489</v>
      </c>
      <c r="L29" s="519">
        <f t="shared" ref="L29" si="12">IF(K29&lt;&gt;0,+G29-K29,0)</f>
        <v>0</v>
      </c>
      <c r="M29" s="518">
        <f t="shared" si="11"/>
        <v>22069.300349550489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18187.877266204941</v>
      </c>
      <c r="H30" s="610">
        <v>18187.877266204941</v>
      </c>
      <c r="I30" s="511">
        <f t="shared" si="0"/>
        <v>0</v>
      </c>
      <c r="J30" s="511"/>
      <c r="K30" s="518">
        <f t="shared" si="10"/>
        <v>18187.877266204941</v>
      </c>
      <c r="L30" s="519">
        <f t="shared" ref="L30" si="13">IF(K30&lt;&gt;0,+G30-K30,0)</f>
        <v>0</v>
      </c>
      <c r="M30" s="518">
        <f t="shared" si="11"/>
        <v>18187.877266204941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2021</v>
      </c>
      <c r="D31" s="608">
        <v>131527.98764281662</v>
      </c>
      <c r="E31" s="609">
        <v>4410.6428571428569</v>
      </c>
      <c r="F31" s="608">
        <v>127117.34478567376</v>
      </c>
      <c r="G31" s="609">
        <v>18119.433252882794</v>
      </c>
      <c r="H31" s="610">
        <v>18119.433252882794</v>
      </c>
      <c r="I31" s="511">
        <f t="shared" si="0"/>
        <v>0</v>
      </c>
      <c r="J31" s="511"/>
      <c r="K31" s="518">
        <f t="shared" si="10"/>
        <v>18119.433252882794</v>
      </c>
      <c r="L31" s="519">
        <f t="shared" ref="L31" si="14">IF(K31&lt;&gt;0,+G31-K31,0)</f>
        <v>0</v>
      </c>
      <c r="M31" s="518">
        <f t="shared" si="11"/>
        <v>18119.433252882794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>IU</v>
      </c>
      <c r="C32" s="507">
        <f>IF(D11="","-",+C31+1)</f>
        <v>2022</v>
      </c>
      <c r="D32" s="608">
        <v>126907.19504092052</v>
      </c>
      <c r="E32" s="609">
        <v>4410.6428571428569</v>
      </c>
      <c r="F32" s="608">
        <v>122496.55218377766</v>
      </c>
      <c r="G32" s="609">
        <v>18432.632415110242</v>
      </c>
      <c r="H32" s="610">
        <v>18432.632415110242</v>
      </c>
      <c r="I32" s="511">
        <f t="shared" si="0"/>
        <v>0</v>
      </c>
      <c r="J32" s="511"/>
      <c r="K32" s="518">
        <f t="shared" ref="K32" si="15">G32</f>
        <v>18432.632415110242</v>
      </c>
      <c r="L32" s="519">
        <f t="shared" ref="L32" si="16">IF(K32&lt;&gt;0,+G32-K32,0)</f>
        <v>0</v>
      </c>
      <c r="M32" s="518">
        <f t="shared" ref="M32" si="17">H32</f>
        <v>18432.632415110242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2023</v>
      </c>
      <c r="D33" s="608">
        <v>122496.55218377766</v>
      </c>
      <c r="E33" s="609">
        <v>4410.6428571428569</v>
      </c>
      <c r="F33" s="608">
        <v>118085.90932663481</v>
      </c>
      <c r="G33" s="609">
        <v>19606.64766056418</v>
      </c>
      <c r="H33" s="610">
        <v>19606.64766056418</v>
      </c>
      <c r="I33" s="511">
        <f t="shared" si="0"/>
        <v>0</v>
      </c>
      <c r="J33" s="511"/>
      <c r="K33" s="518">
        <f t="shared" ref="K33" si="18">G33</f>
        <v>19606.64766056418</v>
      </c>
      <c r="L33" s="519">
        <f t="shared" ref="L33" si="19">IF(K33&lt;&gt;0,+G33-K33,0)</f>
        <v>0</v>
      </c>
      <c r="M33" s="518">
        <f t="shared" ref="M33" si="20">H33</f>
        <v>19606.64766056418</v>
      </c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2024</v>
      </c>
      <c r="D34" s="608">
        <v>118085.90932663481</v>
      </c>
      <c r="E34" s="609">
        <v>4410.6428571428569</v>
      </c>
      <c r="F34" s="608">
        <v>113675.26646949195</v>
      </c>
      <c r="G34" s="609">
        <v>17440.730909619851</v>
      </c>
      <c r="H34" s="610">
        <v>17440.730909619851</v>
      </c>
      <c r="I34" s="511">
        <f t="shared" si="0"/>
        <v>0</v>
      </c>
      <c r="J34" s="511"/>
      <c r="K34" s="518">
        <f t="shared" ref="K34" si="21">G34</f>
        <v>17440.730909619851</v>
      </c>
      <c r="L34" s="519">
        <f t="shared" ref="L34" si="22">IF(K34&lt;&gt;0,+G34-K34,0)</f>
        <v>0</v>
      </c>
      <c r="M34" s="518">
        <f t="shared" ref="M34" si="23">H34</f>
        <v>17440.730909619851</v>
      </c>
      <c r="N34" s="514">
        <f t="shared" ref="N34" si="24">IF(M34&lt;&gt;0,+H34-M34,0)</f>
        <v>0</v>
      </c>
      <c r="O34" s="514">
        <f t="shared" ref="O34" si="25">+N34-L34</f>
        <v>0</v>
      </c>
      <c r="P34" s="272"/>
    </row>
    <row r="35" spans="2:16" ht="12.5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113675.26646949195</v>
      </c>
      <c r="E35" s="522">
        <f>IF(+I14&lt;F34,I14,D35)</f>
        <v>4210.159090909091</v>
      </c>
      <c r="F35" s="523">
        <f t="shared" ref="F35:F48" si="26">+D35-E35</f>
        <v>109465.10737858286</v>
      </c>
      <c r="G35" s="524">
        <f t="shared" ref="G35:G72" si="27">+I$12*((D35+F35)/2)+E35</f>
        <v>17545.823512043855</v>
      </c>
      <c r="H35" s="491">
        <f t="shared" ref="H35:H72" si="28">+I$13*((D35+F35)/2)+E35</f>
        <v>17545.823512043855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109465.10737858286</v>
      </c>
      <c r="E36" s="522">
        <f>IF(+I14&lt;F35,I14,D36)</f>
        <v>4210.159090909091</v>
      </c>
      <c r="F36" s="523">
        <f t="shared" si="26"/>
        <v>105254.94828767377</v>
      </c>
      <c r="G36" s="524">
        <f t="shared" si="27"/>
        <v>17042.59527210033</v>
      </c>
      <c r="H36" s="491">
        <f t="shared" si="28"/>
        <v>17042.59527210033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105254.94828767377</v>
      </c>
      <c r="E37" s="522">
        <f>IF(+I14&lt;F36,I14,D37)</f>
        <v>4210.159090909091</v>
      </c>
      <c r="F37" s="523">
        <f t="shared" si="26"/>
        <v>101044.78919676469</v>
      </c>
      <c r="G37" s="524">
        <f t="shared" si="27"/>
        <v>16539.367032156806</v>
      </c>
      <c r="H37" s="491">
        <f t="shared" si="28"/>
        <v>16539.367032156806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101044.78919676469</v>
      </c>
      <c r="E38" s="522">
        <f>IF(+I14&lt;F37,I14,D38)</f>
        <v>4210.159090909091</v>
      </c>
      <c r="F38" s="523">
        <f t="shared" si="26"/>
        <v>96834.630105855598</v>
      </c>
      <c r="G38" s="524">
        <f t="shared" si="27"/>
        <v>16036.138792213278</v>
      </c>
      <c r="H38" s="491">
        <f t="shared" si="28"/>
        <v>16036.138792213278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96834.630105855598</v>
      </c>
      <c r="E39" s="522">
        <f>IF(+I14&lt;F38,I14,D39)</f>
        <v>4210.159090909091</v>
      </c>
      <c r="F39" s="523">
        <f t="shared" si="26"/>
        <v>92624.47101494651</v>
      </c>
      <c r="G39" s="524">
        <f t="shared" si="27"/>
        <v>15532.910552269754</v>
      </c>
      <c r="H39" s="491">
        <f t="shared" si="28"/>
        <v>15532.910552269754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92624.47101494651</v>
      </c>
      <c r="E40" s="522">
        <f>IF(+I14&lt;F39,I14,D40)</f>
        <v>4210.159090909091</v>
      </c>
      <c r="F40" s="523">
        <f t="shared" si="26"/>
        <v>88414.311924037422</v>
      </c>
      <c r="G40" s="524">
        <f t="shared" si="27"/>
        <v>15029.682312326229</v>
      </c>
      <c r="H40" s="491">
        <f t="shared" si="28"/>
        <v>15029.682312326229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88414.311924037422</v>
      </c>
      <c r="E41" s="522">
        <f>IF(+I14&lt;F40,I14,D41)</f>
        <v>4210.159090909091</v>
      </c>
      <c r="F41" s="523">
        <f t="shared" si="26"/>
        <v>84204.152833128333</v>
      </c>
      <c r="G41" s="524">
        <f t="shared" si="27"/>
        <v>14526.454072382705</v>
      </c>
      <c r="H41" s="491">
        <f t="shared" si="28"/>
        <v>14526.454072382705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84204.152833128333</v>
      </c>
      <c r="E42" s="522">
        <f>IF(+I14&lt;F41,I14,D42)</f>
        <v>4210.159090909091</v>
      </c>
      <c r="F42" s="523">
        <f t="shared" si="26"/>
        <v>79993.993742219245</v>
      </c>
      <c r="G42" s="524">
        <f t="shared" si="27"/>
        <v>14023.225832439181</v>
      </c>
      <c r="H42" s="491">
        <f t="shared" si="28"/>
        <v>14023.225832439181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79993.993742219245</v>
      </c>
      <c r="E43" s="522">
        <f>IF(+I14&lt;F42,I14,D43)</f>
        <v>4210.159090909091</v>
      </c>
      <c r="F43" s="523">
        <f t="shared" si="26"/>
        <v>75783.834651310157</v>
      </c>
      <c r="G43" s="524">
        <f t="shared" si="27"/>
        <v>13519.997592495656</v>
      </c>
      <c r="H43" s="491">
        <f t="shared" si="28"/>
        <v>13519.997592495656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75783.834651310157</v>
      </c>
      <c r="E44" s="522">
        <f>IF(+I14&lt;F43,I14,D44)</f>
        <v>4210.159090909091</v>
      </c>
      <c r="F44" s="523">
        <f t="shared" si="26"/>
        <v>71573.675560401069</v>
      </c>
      <c r="G44" s="524">
        <f t="shared" si="27"/>
        <v>13016.769352552132</v>
      </c>
      <c r="H44" s="491">
        <f t="shared" si="28"/>
        <v>13016.769352552132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71573.675560401069</v>
      </c>
      <c r="E45" s="522">
        <f>IF(+I14&lt;F44,I14,D45)</f>
        <v>4210.159090909091</v>
      </c>
      <c r="F45" s="523">
        <f t="shared" si="26"/>
        <v>67363.51646949198</v>
      </c>
      <c r="G45" s="524">
        <f t="shared" si="27"/>
        <v>12513.541112608607</v>
      </c>
      <c r="H45" s="491">
        <f t="shared" si="28"/>
        <v>12513.541112608607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67363.51646949198</v>
      </c>
      <c r="E46" s="522">
        <f>IF(+I14&lt;F45,I14,D46)</f>
        <v>4210.159090909091</v>
      </c>
      <c r="F46" s="523">
        <f t="shared" si="26"/>
        <v>63153.357378582892</v>
      </c>
      <c r="G46" s="524">
        <f t="shared" si="27"/>
        <v>12010.312872665081</v>
      </c>
      <c r="H46" s="491">
        <f t="shared" si="28"/>
        <v>12010.312872665081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63153.357378582892</v>
      </c>
      <c r="E47" s="522">
        <f>IF(+I14&lt;F46,I14,D47)</f>
        <v>4210.159090909091</v>
      </c>
      <c r="F47" s="523">
        <f t="shared" si="26"/>
        <v>58943.198287673804</v>
      </c>
      <c r="G47" s="524">
        <f t="shared" si="27"/>
        <v>11507.084632721557</v>
      </c>
      <c r="H47" s="491">
        <f t="shared" si="28"/>
        <v>11507.084632721557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58943.198287673804</v>
      </c>
      <c r="E48" s="522">
        <f>IF(+I14&lt;F47,I14,D48)</f>
        <v>4210.159090909091</v>
      </c>
      <c r="F48" s="523">
        <f t="shared" si="26"/>
        <v>54733.039196764716</v>
      </c>
      <c r="G48" s="524">
        <f t="shared" si="27"/>
        <v>11003.856392778032</v>
      </c>
      <c r="H48" s="491">
        <f t="shared" si="28"/>
        <v>11003.856392778032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54733.039196764716</v>
      </c>
      <c r="E49" s="522">
        <f>IF(+I14&lt;F48,I14,D49)</f>
        <v>4210.159090909091</v>
      </c>
      <c r="F49" s="523">
        <f t="shared" ref="F49:F72" si="29">+D49-E49</f>
        <v>50522.880105855627</v>
      </c>
      <c r="G49" s="524">
        <f t="shared" si="27"/>
        <v>10500.628152834506</v>
      </c>
      <c r="H49" s="491">
        <f t="shared" si="28"/>
        <v>10500.628152834506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50522.880105855627</v>
      </c>
      <c r="E50" s="522">
        <f>IF(+I14&lt;F49,I14,D50)</f>
        <v>4210.159090909091</v>
      </c>
      <c r="F50" s="523">
        <f t="shared" si="29"/>
        <v>46312.721014946539</v>
      </c>
      <c r="G50" s="524">
        <f t="shared" si="27"/>
        <v>9997.3999128909818</v>
      </c>
      <c r="H50" s="491">
        <f t="shared" si="28"/>
        <v>9997.3999128909818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46312.721014946539</v>
      </c>
      <c r="E51" s="522">
        <f>IF(+I14&lt;F50,I14,D51)</f>
        <v>4210.159090909091</v>
      </c>
      <c r="F51" s="523">
        <f t="shared" si="29"/>
        <v>42102.561924037451</v>
      </c>
      <c r="G51" s="524">
        <f t="shared" si="27"/>
        <v>9494.1716729474574</v>
      </c>
      <c r="H51" s="491">
        <f t="shared" si="28"/>
        <v>9494.1716729474574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42102.561924037451</v>
      </c>
      <c r="E52" s="522">
        <f>IF(+I14&lt;F51,I14,D52)</f>
        <v>4210.159090909091</v>
      </c>
      <c r="F52" s="523">
        <f t="shared" si="29"/>
        <v>37892.402833128363</v>
      </c>
      <c r="G52" s="524">
        <f t="shared" si="27"/>
        <v>8990.943433003933</v>
      </c>
      <c r="H52" s="491">
        <f t="shared" si="28"/>
        <v>8990.943433003933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37892.402833128363</v>
      </c>
      <c r="E53" s="522">
        <f>IF(+I14&lt;F52,I14,D53)</f>
        <v>4210.159090909091</v>
      </c>
      <c r="F53" s="523">
        <f t="shared" si="29"/>
        <v>33682.243742219274</v>
      </c>
      <c r="G53" s="524">
        <f t="shared" si="27"/>
        <v>8487.7151930604086</v>
      </c>
      <c r="H53" s="491">
        <f t="shared" si="28"/>
        <v>8487.7151930604086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33682.243742219274</v>
      </c>
      <c r="E54" s="522">
        <f>IF(+I14&lt;F53,I14,D54)</f>
        <v>4210.159090909091</v>
      </c>
      <c r="F54" s="523">
        <f t="shared" si="29"/>
        <v>29472.084651310182</v>
      </c>
      <c r="G54" s="524">
        <f t="shared" si="27"/>
        <v>7984.4869531168833</v>
      </c>
      <c r="H54" s="491">
        <f t="shared" si="28"/>
        <v>7984.4869531168833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29472.084651310182</v>
      </c>
      <c r="E55" s="522">
        <f>IF(+I14&lt;F54,I14,D55)</f>
        <v>4210.159090909091</v>
      </c>
      <c r="F55" s="523">
        <f t="shared" si="29"/>
        <v>25261.92556040109</v>
      </c>
      <c r="G55" s="524">
        <f t="shared" si="27"/>
        <v>7481.258713173358</v>
      </c>
      <c r="H55" s="491">
        <f t="shared" si="28"/>
        <v>7481.258713173358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25261.92556040109</v>
      </c>
      <c r="E56" s="522">
        <f>IF(+I14&lt;F55,I14,D56)</f>
        <v>4210.159090909091</v>
      </c>
      <c r="F56" s="523">
        <f t="shared" si="29"/>
        <v>21051.766469491999</v>
      </c>
      <c r="G56" s="524">
        <f t="shared" si="27"/>
        <v>6978.0304732298328</v>
      </c>
      <c r="H56" s="491">
        <f t="shared" si="28"/>
        <v>6978.0304732298328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21051.766469491999</v>
      </c>
      <c r="E57" s="522">
        <f>IF(+I14&lt;F56,I14,D57)</f>
        <v>4210.159090909091</v>
      </c>
      <c r="F57" s="523">
        <f t="shared" si="29"/>
        <v>16841.607378582907</v>
      </c>
      <c r="G57" s="524">
        <f t="shared" si="27"/>
        <v>6474.8022332863075</v>
      </c>
      <c r="H57" s="491">
        <f t="shared" si="28"/>
        <v>6474.8022332863075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16841.607378582907</v>
      </c>
      <c r="E58" s="522">
        <f>IF(+I14&lt;F57,I14,D58)</f>
        <v>4210.159090909091</v>
      </c>
      <c r="F58" s="523">
        <f t="shared" si="29"/>
        <v>12631.448287673815</v>
      </c>
      <c r="G58" s="524">
        <f t="shared" si="27"/>
        <v>5971.5739933427822</v>
      </c>
      <c r="H58" s="491">
        <f t="shared" si="28"/>
        <v>5971.5739933427822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12631.448287673815</v>
      </c>
      <c r="E59" s="522">
        <f>IF(+I14&lt;F58,I14,D59)</f>
        <v>4210.159090909091</v>
      </c>
      <c r="F59" s="523">
        <f t="shared" si="29"/>
        <v>8421.2891967647229</v>
      </c>
      <c r="G59" s="524">
        <f t="shared" si="27"/>
        <v>5468.3457533992569</v>
      </c>
      <c r="H59" s="491">
        <f t="shared" si="28"/>
        <v>5468.3457533992569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8421.2891967647229</v>
      </c>
      <c r="E60" s="522">
        <f>IF(+I14&lt;F59,I14,D60)</f>
        <v>4210.159090909091</v>
      </c>
      <c r="F60" s="523">
        <f t="shared" si="29"/>
        <v>4211.1301058556319</v>
      </c>
      <c r="G60" s="524">
        <f t="shared" si="27"/>
        <v>4965.1175134557316</v>
      </c>
      <c r="H60" s="491">
        <f t="shared" si="28"/>
        <v>4965.1175134557316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4211.1301058556319</v>
      </c>
      <c r="E61" s="522">
        <f>IF(+I14&lt;F60,I14,D61)</f>
        <v>4210.159090909091</v>
      </c>
      <c r="F61" s="523">
        <f t="shared" si="29"/>
        <v>0.97101494654089038</v>
      </c>
      <c r="G61" s="526">
        <f t="shared" si="27"/>
        <v>4461.8892735122072</v>
      </c>
      <c r="H61" s="491">
        <f t="shared" si="28"/>
        <v>4461.8892735122072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0.97101494654089038</v>
      </c>
      <c r="E62" s="522">
        <f>IF(+I14&lt;F61,I14,D62)</f>
        <v>0.97101494654089038</v>
      </c>
      <c r="F62" s="523">
        <f t="shared" si="29"/>
        <v>0</v>
      </c>
      <c r="G62" s="526">
        <f t="shared" si="27"/>
        <v>1.0290462622175049</v>
      </c>
      <c r="H62" s="491">
        <f t="shared" si="28"/>
        <v>1.0290462622175049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185247</v>
      </c>
      <c r="F73" s="375"/>
      <c r="G73" s="375">
        <f>SUM(G17:G72)</f>
        <v>658797.50987079763</v>
      </c>
      <c r="H73" s="375">
        <f>SUM(H17:H72)</f>
        <v>658797.50987079763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17440.730909619851</v>
      </c>
      <c r="N87" s="546">
        <f>IF(J92&lt;D11,0,VLOOKUP(J92,C17:O72,11))</f>
        <v>17440.730909619851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18418.414869221302</v>
      </c>
      <c r="N88" s="550">
        <f>IF(J92&lt;D11,0,VLOOKUP(J92,C99:P154,7))</f>
        <v>18418.414869221302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977.68395960145062</v>
      </c>
      <c r="N89" s="555">
        <f>+N88-N87</f>
        <v>977.68395960145062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 t="str">
        <f>E9</f>
        <v xml:space="preserve">SPP Project ID = </v>
      </c>
      <c r="F91" s="560" t="str">
        <f>F9</f>
        <v>41 &amp; 44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185247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4210.159090909091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f>IF(D93=C99,0,D92)</f>
        <v>0</v>
      </c>
      <c r="E99" s="516">
        <v>868</v>
      </c>
      <c r="F99" s="515">
        <f>77090-E99</f>
        <v>76222</v>
      </c>
      <c r="G99" s="574">
        <v>38111</v>
      </c>
      <c r="H99" s="575">
        <v>0</v>
      </c>
      <c r="I99" s="576">
        <v>0</v>
      </c>
      <c r="J99" s="514">
        <f t="shared" ref="J99:J130" si="34">+I99-H99</f>
        <v>0</v>
      </c>
      <c r="K99" s="514"/>
      <c r="L99" s="512">
        <v>0</v>
      </c>
      <c r="M99" s="597">
        <f t="shared" ref="M99:M130" si="35">IF(L99&lt;&gt;0,+H99-L99,0)</f>
        <v>0</v>
      </c>
      <c r="N99" s="512">
        <v>0</v>
      </c>
      <c r="O99" s="597">
        <f t="shared" ref="O99:O130" si="36">IF(N99&lt;&gt;0,+I99-N99,0)</f>
        <v>0</v>
      </c>
      <c r="P99" s="597">
        <f t="shared" ref="P99:P130" si="3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34"/>
        <v>0</v>
      </c>
      <c r="K100" s="514"/>
      <c r="L100" s="518">
        <v>22636</v>
      </c>
      <c r="M100" s="514">
        <f t="shared" si="35"/>
        <v>0</v>
      </c>
      <c r="N100" s="518">
        <v>22636</v>
      </c>
      <c r="O100" s="514">
        <f t="shared" si="36"/>
        <v>0</v>
      </c>
      <c r="P100" s="514">
        <f t="shared" si="37"/>
        <v>0</v>
      </c>
      <c r="Q100" s="269"/>
    </row>
    <row r="101" spans="1:17" ht="12.5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34"/>
        <v>0</v>
      </c>
      <c r="K101" s="514"/>
      <c r="L101" s="518">
        <f t="shared" ref="L101:L106" si="38">H101</f>
        <v>20371</v>
      </c>
      <c r="M101" s="519">
        <f t="shared" si="35"/>
        <v>0</v>
      </c>
      <c r="N101" s="518">
        <f t="shared" ref="N101:N106" si="39">I101</f>
        <v>20371</v>
      </c>
      <c r="O101" s="514">
        <f t="shared" si="36"/>
        <v>0</v>
      </c>
      <c r="P101" s="514">
        <f t="shared" si="37"/>
        <v>0</v>
      </c>
      <c r="Q101" s="269"/>
    </row>
    <row r="102" spans="1:17" ht="12.5">
      <c r="B102" s="195" t="str">
        <f t="shared" ref="B102:B154" si="40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34"/>
        <v>0</v>
      </c>
      <c r="K102" s="514"/>
      <c r="L102" s="518">
        <f t="shared" si="38"/>
        <v>33491.304062009942</v>
      </c>
      <c r="M102" s="519">
        <f t="shared" si="35"/>
        <v>0</v>
      </c>
      <c r="N102" s="518">
        <f t="shared" si="39"/>
        <v>33491.304062009942</v>
      </c>
      <c r="O102" s="514">
        <f t="shared" si="36"/>
        <v>0</v>
      </c>
      <c r="P102" s="514">
        <f t="shared" si="37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34"/>
        <v>0</v>
      </c>
      <c r="K103" s="514"/>
      <c r="L103" s="518">
        <f t="shared" si="38"/>
        <v>30131.389443457461</v>
      </c>
      <c r="M103" s="519">
        <f t="shared" si="35"/>
        <v>0</v>
      </c>
      <c r="N103" s="518">
        <f t="shared" si="39"/>
        <v>30131.389443457461</v>
      </c>
      <c r="O103" s="514">
        <f t="shared" si="36"/>
        <v>0</v>
      </c>
      <c r="P103" s="514">
        <f t="shared" si="37"/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34"/>
        <v>0</v>
      </c>
      <c r="K104" s="514"/>
      <c r="L104" s="518">
        <f t="shared" si="38"/>
        <v>28930.581157886962</v>
      </c>
      <c r="M104" s="519">
        <f t="shared" si="35"/>
        <v>0</v>
      </c>
      <c r="N104" s="518">
        <f t="shared" si="39"/>
        <v>28930.581157886962</v>
      </c>
      <c r="O104" s="514">
        <f t="shared" si="36"/>
        <v>0</v>
      </c>
      <c r="P104" s="514">
        <f t="shared" si="37"/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38"/>
        <v>26357.280382807578</v>
      </c>
      <c r="M105" s="519">
        <f t="shared" ref="M105:M110" si="41">IF(L105&lt;&gt;0,+H105-L105,0)</f>
        <v>0</v>
      </c>
      <c r="N105" s="518">
        <f t="shared" si="39"/>
        <v>26357.280382807578</v>
      </c>
      <c r="O105" s="514">
        <f t="shared" ref="O105:O110" si="42">IF(N105&lt;&gt;0,+I105-N105,0)</f>
        <v>0</v>
      </c>
      <c r="P105" s="514">
        <f t="shared" ref="P105:P110" si="43">+O105-M105</f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38"/>
        <v>25860.252454473681</v>
      </c>
      <c r="M106" s="519">
        <f t="shared" si="41"/>
        <v>0</v>
      </c>
      <c r="N106" s="518">
        <f t="shared" si="39"/>
        <v>25860.252454473681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34"/>
        <v>0</v>
      </c>
      <c r="K107" s="514"/>
      <c r="L107" s="518">
        <f t="shared" ref="L107:L112" si="44">H107</f>
        <v>24623.446840873446</v>
      </c>
      <c r="M107" s="519">
        <f t="shared" si="41"/>
        <v>0</v>
      </c>
      <c r="N107" s="518">
        <f t="shared" ref="N107:N112" si="45">I107</f>
        <v>24623.446840873446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34"/>
        <v>0</v>
      </c>
      <c r="K108" s="514"/>
      <c r="L108" s="518">
        <f t="shared" si="44"/>
        <v>23228.255672846972</v>
      </c>
      <c r="M108" s="519">
        <f t="shared" si="41"/>
        <v>0</v>
      </c>
      <c r="N108" s="518">
        <f t="shared" si="45"/>
        <v>23228.255672846972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34"/>
        <v>0</v>
      </c>
      <c r="K109" s="514"/>
      <c r="L109" s="518">
        <f t="shared" si="44"/>
        <v>21984.790198731629</v>
      </c>
      <c r="M109" s="519">
        <f t="shared" si="41"/>
        <v>0</v>
      </c>
      <c r="N109" s="518">
        <f t="shared" si="45"/>
        <v>21984.790198731629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34"/>
        <v>0</v>
      </c>
      <c r="K110" s="514"/>
      <c r="L110" s="518">
        <f t="shared" si="44"/>
        <v>19223.431889109233</v>
      </c>
      <c r="M110" s="519">
        <f t="shared" si="41"/>
        <v>0</v>
      </c>
      <c r="N110" s="518">
        <f t="shared" si="45"/>
        <v>19223.431889109233</v>
      </c>
      <c r="O110" s="514">
        <f t="shared" si="42"/>
        <v>0</v>
      </c>
      <c r="P110" s="514">
        <f t="shared" si="43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2019</v>
      </c>
      <c r="D111" s="508">
        <v>138061.21072036293</v>
      </c>
      <c r="E111" s="516">
        <v>4308.0697674418607</v>
      </c>
      <c r="F111" s="515">
        <v>133753.14095292107</v>
      </c>
      <c r="G111" s="515">
        <v>135907.17583664198</v>
      </c>
      <c r="H111" s="516">
        <v>18855.648147984095</v>
      </c>
      <c r="I111" s="510">
        <v>18855.648147984095</v>
      </c>
      <c r="J111" s="514">
        <f t="shared" si="34"/>
        <v>0</v>
      </c>
      <c r="K111" s="514"/>
      <c r="L111" s="518">
        <f t="shared" si="44"/>
        <v>18855.648147984095</v>
      </c>
      <c r="M111" s="519">
        <f t="shared" ref="M111" si="46">IF(L111&lt;&gt;0,+H111-L111,0)</f>
        <v>0</v>
      </c>
      <c r="N111" s="518">
        <f t="shared" si="45"/>
        <v>18855.648147984095</v>
      </c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2020</v>
      </c>
      <c r="D112" s="508">
        <v>133753.14095292107</v>
      </c>
      <c r="E112" s="516">
        <v>4410.6428571428569</v>
      </c>
      <c r="F112" s="515">
        <v>129342.49809577821</v>
      </c>
      <c r="G112" s="515">
        <v>131547.81952434964</v>
      </c>
      <c r="H112" s="516">
        <v>18561.745960492495</v>
      </c>
      <c r="I112" s="510">
        <v>18561.745960492495</v>
      </c>
      <c r="J112" s="514">
        <f t="shared" si="34"/>
        <v>0</v>
      </c>
      <c r="K112" s="514"/>
      <c r="L112" s="518">
        <f t="shared" si="44"/>
        <v>18561.745960492495</v>
      </c>
      <c r="M112" s="519">
        <f t="shared" ref="M112" si="47">IF(L112&lt;&gt;0,+H112-L112,0)</f>
        <v>0</v>
      </c>
      <c r="N112" s="518">
        <f t="shared" si="45"/>
        <v>18561.745960492495</v>
      </c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2021</v>
      </c>
      <c r="D113" s="508">
        <v>129342.49809577821</v>
      </c>
      <c r="E113" s="516">
        <v>4518.2195121951218</v>
      </c>
      <c r="F113" s="515">
        <v>124824.27858358309</v>
      </c>
      <c r="G113" s="515">
        <v>127083.38833968065</v>
      </c>
      <c r="H113" s="516">
        <v>18943.99202428088</v>
      </c>
      <c r="I113" s="510">
        <v>18943.99202428088</v>
      </c>
      <c r="J113" s="514">
        <f t="shared" si="34"/>
        <v>0</v>
      </c>
      <c r="K113" s="514"/>
      <c r="L113" s="518">
        <f t="shared" ref="L113" si="48">H113</f>
        <v>18943.99202428088</v>
      </c>
      <c r="M113" s="519">
        <f t="shared" ref="M113" si="49">IF(L113&lt;&gt;0,+H113-L113,0)</f>
        <v>0</v>
      </c>
      <c r="N113" s="518">
        <f t="shared" ref="N113" si="50">I113</f>
        <v>18943.99202428088</v>
      </c>
      <c r="O113" s="514">
        <f t="shared" si="36"/>
        <v>0</v>
      </c>
      <c r="P113" s="514">
        <f t="shared" si="37"/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2022</v>
      </c>
      <c r="D114" s="508">
        <v>124824.27858358309</v>
      </c>
      <c r="E114" s="516">
        <v>4410.6428571428569</v>
      </c>
      <c r="F114" s="515">
        <v>120413.63572644023</v>
      </c>
      <c r="G114" s="515">
        <v>122618.95715501165</v>
      </c>
      <c r="H114" s="516">
        <v>18813.201080680341</v>
      </c>
      <c r="I114" s="510">
        <v>18813.201080680341</v>
      </c>
      <c r="J114" s="514">
        <f t="shared" si="34"/>
        <v>0</v>
      </c>
      <c r="K114" s="514"/>
      <c r="L114" s="518">
        <f t="shared" ref="L114" si="51">H114</f>
        <v>18813.201080680341</v>
      </c>
      <c r="M114" s="519">
        <f t="shared" ref="M114" si="52">IF(L114&lt;&gt;0,+H114-L114,0)</f>
        <v>0</v>
      </c>
      <c r="N114" s="518">
        <f t="shared" ref="N114" si="53">I114</f>
        <v>18813.201080680341</v>
      </c>
      <c r="O114" s="514">
        <f t="shared" ref="O114" si="54">IF(N114&lt;&gt;0,+I114-N114,0)</f>
        <v>0</v>
      </c>
      <c r="P114" s="514">
        <f t="shared" ref="P114" si="55">+O114-M114</f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2023</v>
      </c>
      <c r="D115" s="508">
        <v>120413.63572644023</v>
      </c>
      <c r="E115" s="516">
        <v>4210.159090909091</v>
      </c>
      <c r="F115" s="515">
        <v>116203.47663553114</v>
      </c>
      <c r="G115" s="515">
        <v>118308.55618098569</v>
      </c>
      <c r="H115" s="516">
        <v>18805.300774902054</v>
      </c>
      <c r="I115" s="510">
        <v>18805.300774902054</v>
      </c>
      <c r="J115" s="514">
        <f t="shared" si="34"/>
        <v>0</v>
      </c>
      <c r="K115" s="514"/>
      <c r="L115" s="518">
        <f t="shared" ref="L115" si="56">H115</f>
        <v>18805.300774902054</v>
      </c>
      <c r="M115" s="519">
        <f t="shared" ref="M115" si="57">IF(L115&lt;&gt;0,+H115-L115,0)</f>
        <v>0</v>
      </c>
      <c r="N115" s="518">
        <f t="shared" ref="N115" si="58">I115</f>
        <v>18805.300774902054</v>
      </c>
      <c r="O115" s="514">
        <f t="shared" ref="O115" si="59">IF(N115&lt;&gt;0,+I115-N115,0)</f>
        <v>0</v>
      </c>
      <c r="P115" s="514">
        <f t="shared" ref="P115" si="60">+O115-M115</f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2024</v>
      </c>
      <c r="D116" s="374">
        <f>IF(F115+SUM(E$99:E115)=D$92,F115,D$92-SUM(E$99:E115))</f>
        <v>116203.47663553114</v>
      </c>
      <c r="E116" s="522">
        <f>IF(+J96&lt;F115,J96,D116)</f>
        <v>4210.159090909091</v>
      </c>
      <c r="F116" s="523">
        <f t="shared" ref="F116:F130" si="61">+D116-E116</f>
        <v>111993.31754462206</v>
      </c>
      <c r="G116" s="523">
        <f t="shared" ref="G116:G130" si="62">+(F116+D116)/2</f>
        <v>114098.3970900766</v>
      </c>
      <c r="H116" s="526">
        <f t="shared" ref="H116:H154" si="63">+J$94*G116+E116</f>
        <v>18418.414869221302</v>
      </c>
      <c r="I116" s="577">
        <f t="shared" ref="I116:I154" si="64">+J$95*G116+E116</f>
        <v>18418.414869221302</v>
      </c>
      <c r="J116" s="514">
        <f t="shared" si="34"/>
        <v>0</v>
      </c>
      <c r="K116" s="514"/>
      <c r="L116" s="525"/>
      <c r="M116" s="514">
        <f t="shared" si="35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2025</v>
      </c>
      <c r="D117" s="374">
        <f>IF(F116+SUM(E$99:E116)=D$92,F116,D$92-SUM(E$99:E116))</f>
        <v>111993.31754462206</v>
      </c>
      <c r="E117" s="522">
        <f>IF(+J96&lt;F116,J96,D117)</f>
        <v>4210.159090909091</v>
      </c>
      <c r="F117" s="523">
        <f t="shared" si="61"/>
        <v>107783.15845371297</v>
      </c>
      <c r="G117" s="523">
        <f t="shared" si="62"/>
        <v>109888.23799916751</v>
      </c>
      <c r="H117" s="526">
        <f t="shared" si="63"/>
        <v>17894.139167225265</v>
      </c>
      <c r="I117" s="577">
        <f t="shared" si="64"/>
        <v>17894.139167225265</v>
      </c>
      <c r="J117" s="514">
        <f t="shared" si="34"/>
        <v>0</v>
      </c>
      <c r="K117" s="514"/>
      <c r="L117" s="525"/>
      <c r="M117" s="514">
        <f t="shared" si="35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2026</v>
      </c>
      <c r="D118" s="374">
        <f>IF(F117+SUM(E$99:E117)=D$92,F117,D$92-SUM(E$99:E117))</f>
        <v>107783.15845371297</v>
      </c>
      <c r="E118" s="522">
        <f>IF(+J96&lt;F117,J96,D118)</f>
        <v>4210.159090909091</v>
      </c>
      <c r="F118" s="523">
        <f t="shared" si="61"/>
        <v>103572.99936280388</v>
      </c>
      <c r="G118" s="523">
        <f t="shared" si="62"/>
        <v>105678.07890825842</v>
      </c>
      <c r="H118" s="526">
        <f t="shared" si="63"/>
        <v>17369.863465229224</v>
      </c>
      <c r="I118" s="577">
        <f t="shared" si="64"/>
        <v>17369.863465229224</v>
      </c>
      <c r="J118" s="514">
        <f t="shared" si="34"/>
        <v>0</v>
      </c>
      <c r="K118" s="514"/>
      <c r="L118" s="525"/>
      <c r="M118" s="514">
        <f t="shared" si="35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2027</v>
      </c>
      <c r="D119" s="374">
        <f>IF(F118+SUM(E$99:E118)=D$92,F118,D$92-SUM(E$99:E118))</f>
        <v>103572.99936280388</v>
      </c>
      <c r="E119" s="522">
        <f>IF(+J96&lt;F118,J96,D119)</f>
        <v>4210.159090909091</v>
      </c>
      <c r="F119" s="523">
        <f t="shared" si="61"/>
        <v>99362.840271894791</v>
      </c>
      <c r="G119" s="523">
        <f t="shared" si="62"/>
        <v>101467.91981734934</v>
      </c>
      <c r="H119" s="526">
        <f t="shared" si="63"/>
        <v>16845.587763233187</v>
      </c>
      <c r="I119" s="577">
        <f t="shared" si="64"/>
        <v>16845.587763233187</v>
      </c>
      <c r="J119" s="514">
        <f t="shared" si="34"/>
        <v>0</v>
      </c>
      <c r="K119" s="514"/>
      <c r="L119" s="525"/>
      <c r="M119" s="514">
        <f t="shared" si="35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2028</v>
      </c>
      <c r="D120" s="374">
        <f>IF(F119+SUM(E$99:E119)=D$92,F119,D$92-SUM(E$99:E119))</f>
        <v>99362.840271894791</v>
      </c>
      <c r="E120" s="522">
        <f>IF(+J96&lt;F119,J96,D120)</f>
        <v>4210.159090909091</v>
      </c>
      <c r="F120" s="523">
        <f t="shared" si="61"/>
        <v>95152.681180985703</v>
      </c>
      <c r="G120" s="523">
        <f t="shared" si="62"/>
        <v>97257.760726440247</v>
      </c>
      <c r="H120" s="526">
        <f t="shared" si="63"/>
        <v>16321.312061237146</v>
      </c>
      <c r="I120" s="577">
        <f t="shared" si="64"/>
        <v>16321.312061237146</v>
      </c>
      <c r="J120" s="514">
        <f t="shared" si="34"/>
        <v>0</v>
      </c>
      <c r="K120" s="514"/>
      <c r="L120" s="525"/>
      <c r="M120" s="514">
        <f t="shared" si="35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2029</v>
      </c>
      <c r="D121" s="374">
        <f>IF(F120+SUM(E$99:E120)=D$92,F120,D$92-SUM(E$99:E120))</f>
        <v>95152.681180985703</v>
      </c>
      <c r="E121" s="522">
        <f>IF(+J96&lt;F120,J96,D121)</f>
        <v>4210.159090909091</v>
      </c>
      <c r="F121" s="523">
        <f t="shared" si="61"/>
        <v>90942.522090076614</v>
      </c>
      <c r="G121" s="523">
        <f t="shared" si="62"/>
        <v>93047.601635531159</v>
      </c>
      <c r="H121" s="526">
        <f t="shared" si="63"/>
        <v>15797.036359241109</v>
      </c>
      <c r="I121" s="577">
        <f t="shared" si="64"/>
        <v>15797.036359241109</v>
      </c>
      <c r="J121" s="514">
        <f t="shared" si="34"/>
        <v>0</v>
      </c>
      <c r="K121" s="514"/>
      <c r="L121" s="525"/>
      <c r="M121" s="514">
        <f t="shared" si="35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2030</v>
      </c>
      <c r="D122" s="374">
        <f>IF(F121+SUM(E$99:E121)=D$92,F121,D$92-SUM(E$99:E121))</f>
        <v>90942.522090076614</v>
      </c>
      <c r="E122" s="522">
        <f>IF(+J96&lt;F121,J96,D122)</f>
        <v>4210.159090909091</v>
      </c>
      <c r="F122" s="523">
        <f t="shared" si="61"/>
        <v>86732.362999167526</v>
      </c>
      <c r="G122" s="523">
        <f t="shared" si="62"/>
        <v>88837.44254462207</v>
      </c>
      <c r="H122" s="526">
        <f t="shared" si="63"/>
        <v>15272.760657245068</v>
      </c>
      <c r="I122" s="577">
        <f t="shared" si="64"/>
        <v>15272.760657245068</v>
      </c>
      <c r="J122" s="514">
        <f t="shared" si="34"/>
        <v>0</v>
      </c>
      <c r="K122" s="514"/>
      <c r="L122" s="525"/>
      <c r="M122" s="514">
        <f t="shared" si="35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2031</v>
      </c>
      <c r="D123" s="374">
        <f>IF(F122+SUM(E$99:E122)=D$92,F122,D$92-SUM(E$99:E122))</f>
        <v>86732.362999167526</v>
      </c>
      <c r="E123" s="522">
        <f>IF(+J96&lt;F122,J96,D123)</f>
        <v>4210.159090909091</v>
      </c>
      <c r="F123" s="523">
        <f t="shared" si="61"/>
        <v>82522.203908258438</v>
      </c>
      <c r="G123" s="523">
        <f t="shared" si="62"/>
        <v>84627.283453712982</v>
      </c>
      <c r="H123" s="526">
        <f t="shared" si="63"/>
        <v>14748.484955249027</v>
      </c>
      <c r="I123" s="577">
        <f t="shared" si="64"/>
        <v>14748.484955249027</v>
      </c>
      <c r="J123" s="514">
        <f t="shared" si="34"/>
        <v>0</v>
      </c>
      <c r="K123" s="514"/>
      <c r="L123" s="525"/>
      <c r="M123" s="514">
        <f t="shared" si="35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2032</v>
      </c>
      <c r="D124" s="374">
        <f>IF(F123+SUM(E$99:E123)=D$92,F123,D$92-SUM(E$99:E123))</f>
        <v>82522.203908258438</v>
      </c>
      <c r="E124" s="522">
        <f>IF(+J96&lt;F123,J96,D124)</f>
        <v>4210.159090909091</v>
      </c>
      <c r="F124" s="523">
        <f t="shared" si="61"/>
        <v>78312.04481734935</v>
      </c>
      <c r="G124" s="523">
        <f t="shared" si="62"/>
        <v>80417.124362803894</v>
      </c>
      <c r="H124" s="526">
        <f t="shared" si="63"/>
        <v>14224.20925325299</v>
      </c>
      <c r="I124" s="577">
        <f t="shared" si="64"/>
        <v>14224.20925325299</v>
      </c>
      <c r="J124" s="514">
        <f t="shared" si="34"/>
        <v>0</v>
      </c>
      <c r="K124" s="514"/>
      <c r="L124" s="525"/>
      <c r="M124" s="514">
        <f t="shared" si="35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2033</v>
      </c>
      <c r="D125" s="374">
        <f>IF(F124+SUM(E$99:E124)=D$92,F124,D$92-SUM(E$99:E124))</f>
        <v>78312.04481734935</v>
      </c>
      <c r="E125" s="522">
        <f>IF(+J96&lt;F124,J96,D125)</f>
        <v>4210.159090909091</v>
      </c>
      <c r="F125" s="523">
        <f t="shared" si="61"/>
        <v>74101.885726440261</v>
      </c>
      <c r="G125" s="523">
        <f t="shared" si="62"/>
        <v>76206.965271894805</v>
      </c>
      <c r="H125" s="526">
        <f t="shared" si="63"/>
        <v>13699.933551256949</v>
      </c>
      <c r="I125" s="577">
        <f t="shared" si="64"/>
        <v>13699.933551256949</v>
      </c>
      <c r="J125" s="514">
        <f t="shared" si="34"/>
        <v>0</v>
      </c>
      <c r="K125" s="514"/>
      <c r="L125" s="525"/>
      <c r="M125" s="514">
        <f t="shared" si="35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2034</v>
      </c>
      <c r="D126" s="374">
        <f>IF(F125+SUM(E$99:E125)=D$92,F125,D$92-SUM(E$99:E125))</f>
        <v>74101.885726440261</v>
      </c>
      <c r="E126" s="522">
        <f>IF(+J96&lt;F125,J96,D126)</f>
        <v>4210.159090909091</v>
      </c>
      <c r="F126" s="523">
        <f t="shared" si="61"/>
        <v>69891.726635531173</v>
      </c>
      <c r="G126" s="523">
        <f t="shared" si="62"/>
        <v>71996.806180985717</v>
      </c>
      <c r="H126" s="526">
        <f t="shared" si="63"/>
        <v>13175.657849260911</v>
      </c>
      <c r="I126" s="577">
        <f t="shared" si="64"/>
        <v>13175.657849260911</v>
      </c>
      <c r="J126" s="514">
        <f t="shared" si="34"/>
        <v>0</v>
      </c>
      <c r="K126" s="514"/>
      <c r="L126" s="525"/>
      <c r="M126" s="514">
        <f t="shared" si="35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2035</v>
      </c>
      <c r="D127" s="374">
        <f>IF(F126+SUM(E$99:E126)=D$92,F126,D$92-SUM(E$99:E126))</f>
        <v>69891.726635531173</v>
      </c>
      <c r="E127" s="522">
        <f>IF(+J96&lt;F126,J96,D127)</f>
        <v>4210.159090909091</v>
      </c>
      <c r="F127" s="523">
        <f t="shared" si="61"/>
        <v>65681.567544622085</v>
      </c>
      <c r="G127" s="523">
        <f t="shared" si="62"/>
        <v>67786.647090076629</v>
      </c>
      <c r="H127" s="526">
        <f t="shared" si="63"/>
        <v>12651.382147264871</v>
      </c>
      <c r="I127" s="577">
        <f t="shared" si="64"/>
        <v>12651.382147264871</v>
      </c>
      <c r="J127" s="514">
        <f t="shared" si="34"/>
        <v>0</v>
      </c>
      <c r="K127" s="514"/>
      <c r="L127" s="525"/>
      <c r="M127" s="514">
        <f t="shared" si="35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2036</v>
      </c>
      <c r="D128" s="374">
        <f>IF(F127+SUM(E$99:E127)=D$92,F127,D$92-SUM(E$99:E127))</f>
        <v>65681.567544622085</v>
      </c>
      <c r="E128" s="522">
        <f>IF(+J96&lt;F127,J96,D128)</f>
        <v>4210.159090909091</v>
      </c>
      <c r="F128" s="523">
        <f t="shared" si="61"/>
        <v>61471.408453712997</v>
      </c>
      <c r="G128" s="523">
        <f t="shared" si="62"/>
        <v>63576.487999167541</v>
      </c>
      <c r="H128" s="526">
        <f t="shared" si="63"/>
        <v>12127.106445268833</v>
      </c>
      <c r="I128" s="577">
        <f t="shared" si="64"/>
        <v>12127.106445268833</v>
      </c>
      <c r="J128" s="514">
        <f t="shared" si="34"/>
        <v>0</v>
      </c>
      <c r="K128" s="514"/>
      <c r="L128" s="525"/>
      <c r="M128" s="514">
        <f t="shared" si="35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2037</v>
      </c>
      <c r="D129" s="374">
        <f>IF(F128+SUM(E$99:E128)=D$92,F128,D$92-SUM(E$99:E128))</f>
        <v>61471.408453712997</v>
      </c>
      <c r="E129" s="522">
        <f>IF(+J96&lt;F128,J96,D129)</f>
        <v>4210.159090909091</v>
      </c>
      <c r="F129" s="523">
        <f t="shared" si="61"/>
        <v>57261.249362803908</v>
      </c>
      <c r="G129" s="523">
        <f t="shared" si="62"/>
        <v>59366.328908258452</v>
      </c>
      <c r="H129" s="526">
        <f t="shared" si="63"/>
        <v>11602.830743272792</v>
      </c>
      <c r="I129" s="577">
        <f t="shared" si="64"/>
        <v>11602.830743272792</v>
      </c>
      <c r="J129" s="514">
        <f t="shared" si="34"/>
        <v>0</v>
      </c>
      <c r="K129" s="514"/>
      <c r="L129" s="525"/>
      <c r="M129" s="514">
        <f t="shared" si="35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2038</v>
      </c>
      <c r="D130" s="374">
        <f>IF(F129+SUM(E$99:E129)=D$92,F129,D$92-SUM(E$99:E129))</f>
        <v>57261.249362803908</v>
      </c>
      <c r="E130" s="522">
        <f>IF(+J96&lt;F129,J96,D130)</f>
        <v>4210.159090909091</v>
      </c>
      <c r="F130" s="523">
        <f t="shared" si="61"/>
        <v>53051.09027189482</v>
      </c>
      <c r="G130" s="523">
        <f t="shared" si="62"/>
        <v>55156.169817349364</v>
      </c>
      <c r="H130" s="526">
        <f t="shared" si="63"/>
        <v>11078.555041276755</v>
      </c>
      <c r="I130" s="577">
        <f t="shared" si="64"/>
        <v>11078.555041276755</v>
      </c>
      <c r="J130" s="514">
        <f t="shared" si="34"/>
        <v>0</v>
      </c>
      <c r="K130" s="514"/>
      <c r="L130" s="525"/>
      <c r="M130" s="514">
        <f t="shared" si="35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2039</v>
      </c>
      <c r="D131" s="374">
        <f>IF(F130+SUM(E$99:E130)=D$92,F130,D$92-SUM(E$99:E130))</f>
        <v>53051.09027189482</v>
      </c>
      <c r="E131" s="522">
        <f>IF(+J96&lt;F130,J96,D131)</f>
        <v>4210.159090909091</v>
      </c>
      <c r="F131" s="523">
        <f t="shared" ref="F131:F154" si="65">+D131-E131</f>
        <v>48840.931180985732</v>
      </c>
      <c r="G131" s="523">
        <f t="shared" ref="G131:G154" si="66">+(F131+D131)/2</f>
        <v>50946.010726440276</v>
      </c>
      <c r="H131" s="526">
        <f t="shared" si="63"/>
        <v>10554.279339280714</v>
      </c>
      <c r="I131" s="577">
        <f t="shared" si="64"/>
        <v>10554.279339280714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2040</v>
      </c>
      <c r="D132" s="374">
        <f>IF(F131+SUM(E$99:E131)=D$92,F131,D$92-SUM(E$99:E131))</f>
        <v>48840.931180985732</v>
      </c>
      <c r="E132" s="522">
        <f>IF(+J96&lt;F131,J96,D132)</f>
        <v>4210.159090909091</v>
      </c>
      <c r="F132" s="523">
        <f t="shared" si="65"/>
        <v>44630.772090076644</v>
      </c>
      <c r="G132" s="523">
        <f t="shared" si="66"/>
        <v>46735.851635531188</v>
      </c>
      <c r="H132" s="526">
        <f t="shared" si="63"/>
        <v>10030.003637284677</v>
      </c>
      <c r="I132" s="577">
        <f t="shared" si="64"/>
        <v>10030.003637284677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2041</v>
      </c>
      <c r="D133" s="374">
        <f>IF(F132+SUM(E$99:E132)=D$92,F132,D$92-SUM(E$99:E132))</f>
        <v>44630.772090076644</v>
      </c>
      <c r="E133" s="522">
        <f>IF(+J96&lt;F132,J96,D133)</f>
        <v>4210.159090909091</v>
      </c>
      <c r="F133" s="523">
        <f t="shared" si="65"/>
        <v>40420.612999167555</v>
      </c>
      <c r="G133" s="523">
        <f t="shared" si="66"/>
        <v>42525.692544622099</v>
      </c>
      <c r="H133" s="526">
        <f t="shared" si="63"/>
        <v>9505.7279352886362</v>
      </c>
      <c r="I133" s="577">
        <f t="shared" si="64"/>
        <v>9505.7279352886362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2042</v>
      </c>
      <c r="D134" s="374">
        <f>IF(F133+SUM(E$99:E133)=D$92,F133,D$92-SUM(E$99:E133))</f>
        <v>40420.612999167555</v>
      </c>
      <c r="E134" s="522">
        <f>IF(+J96&lt;F133,J96,D134)</f>
        <v>4210.159090909091</v>
      </c>
      <c r="F134" s="523">
        <f t="shared" si="65"/>
        <v>36210.453908258467</v>
      </c>
      <c r="G134" s="523">
        <f t="shared" si="66"/>
        <v>38315.533453713011</v>
      </c>
      <c r="H134" s="526">
        <f t="shared" si="63"/>
        <v>8981.452233292599</v>
      </c>
      <c r="I134" s="577">
        <f t="shared" si="64"/>
        <v>8981.452233292599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2043</v>
      </c>
      <c r="D135" s="374">
        <f>IF(F134+SUM(E$99:E134)=D$92,F134,D$92-SUM(E$99:E134))</f>
        <v>36210.453908258467</v>
      </c>
      <c r="E135" s="522">
        <f>IF(+J96&lt;F134,J96,D135)</f>
        <v>4210.159090909091</v>
      </c>
      <c r="F135" s="523">
        <f t="shared" si="65"/>
        <v>32000.294817349375</v>
      </c>
      <c r="G135" s="523">
        <f t="shared" si="66"/>
        <v>34105.374362803923</v>
      </c>
      <c r="H135" s="526">
        <f t="shared" si="63"/>
        <v>8457.1765312965581</v>
      </c>
      <c r="I135" s="577">
        <f t="shared" si="64"/>
        <v>8457.1765312965581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2044</v>
      </c>
      <c r="D136" s="374">
        <f>IF(F135+SUM(E$99:E135)=D$92,F135,D$92-SUM(E$99:E135))</f>
        <v>32000.294817349375</v>
      </c>
      <c r="E136" s="522">
        <f>IF(+J96&lt;F135,J96,D136)</f>
        <v>4210.159090909091</v>
      </c>
      <c r="F136" s="523">
        <f t="shared" si="65"/>
        <v>27790.135726440283</v>
      </c>
      <c r="G136" s="523">
        <f t="shared" si="66"/>
        <v>29895.215271894827</v>
      </c>
      <c r="H136" s="526">
        <f t="shared" si="63"/>
        <v>7932.900829300519</v>
      </c>
      <c r="I136" s="577">
        <f t="shared" si="64"/>
        <v>7932.900829300519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2045</v>
      </c>
      <c r="D137" s="374">
        <f>IF(F136+SUM(E$99:E136)=D$92,F136,D$92-SUM(E$99:E136))</f>
        <v>27790.135726440283</v>
      </c>
      <c r="E137" s="522">
        <f>IF(+J96&lt;F136,J96,D137)</f>
        <v>4210.159090909091</v>
      </c>
      <c r="F137" s="523">
        <f t="shared" si="65"/>
        <v>23579.976635531191</v>
      </c>
      <c r="G137" s="523">
        <f t="shared" si="66"/>
        <v>25685.056180985739</v>
      </c>
      <c r="H137" s="526">
        <f t="shared" si="63"/>
        <v>7408.62512730448</v>
      </c>
      <c r="I137" s="577">
        <f t="shared" si="64"/>
        <v>7408.62512730448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2046</v>
      </c>
      <c r="D138" s="374">
        <f>IF(F137+SUM(E$99:E137)=D$92,F137,D$92-SUM(E$99:E137))</f>
        <v>23579.976635531191</v>
      </c>
      <c r="E138" s="522">
        <f>IF(+J96&lt;F137,J96,D138)</f>
        <v>4210.159090909091</v>
      </c>
      <c r="F138" s="523">
        <f t="shared" si="65"/>
        <v>19369.817544622099</v>
      </c>
      <c r="G138" s="523">
        <f t="shared" si="66"/>
        <v>21474.897090076644</v>
      </c>
      <c r="H138" s="526">
        <f t="shared" si="63"/>
        <v>6884.3494253084391</v>
      </c>
      <c r="I138" s="577">
        <f t="shared" si="64"/>
        <v>6884.3494253084391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2047</v>
      </c>
      <c r="D139" s="374">
        <f>IF(F138+SUM(E$99:E138)=D$92,F138,D$92-SUM(E$99:E138))</f>
        <v>19369.817544622099</v>
      </c>
      <c r="E139" s="522">
        <f>IF(+J96&lt;F138,J96,D139)</f>
        <v>4210.159090909091</v>
      </c>
      <c r="F139" s="523">
        <f t="shared" si="65"/>
        <v>15159.658453713007</v>
      </c>
      <c r="G139" s="523">
        <f t="shared" si="66"/>
        <v>17264.737999167555</v>
      </c>
      <c r="H139" s="526">
        <f t="shared" si="63"/>
        <v>6360.0737233124</v>
      </c>
      <c r="I139" s="577">
        <f t="shared" si="64"/>
        <v>6360.0737233124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2048</v>
      </c>
      <c r="D140" s="374">
        <f>IF(F139+SUM(E$99:E139)=D$92,F139,D$92-SUM(E$99:E139))</f>
        <v>15159.658453713007</v>
      </c>
      <c r="E140" s="522">
        <f>IF(+J96&lt;F139,J96,D140)</f>
        <v>4210.159090909091</v>
      </c>
      <c r="F140" s="523">
        <f t="shared" si="65"/>
        <v>10949.499362803916</v>
      </c>
      <c r="G140" s="523">
        <f t="shared" si="66"/>
        <v>13054.578908258462</v>
      </c>
      <c r="H140" s="526">
        <f t="shared" si="63"/>
        <v>5835.7980213163601</v>
      </c>
      <c r="I140" s="577">
        <f t="shared" si="64"/>
        <v>5835.7980213163601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2049</v>
      </c>
      <c r="D141" s="374">
        <f>IF(F140+SUM(E$99:E140)=D$92,F140,D$92-SUM(E$99:E140))</f>
        <v>10949.499362803916</v>
      </c>
      <c r="E141" s="522">
        <f>IF(+J96&lt;F140,J96,D141)</f>
        <v>4210.159090909091</v>
      </c>
      <c r="F141" s="523">
        <f t="shared" si="65"/>
        <v>6739.3402718948246</v>
      </c>
      <c r="G141" s="523">
        <f t="shared" si="66"/>
        <v>8844.4198173493696</v>
      </c>
      <c r="H141" s="526">
        <f t="shared" si="63"/>
        <v>5311.522319320321</v>
      </c>
      <c r="I141" s="577">
        <f t="shared" si="64"/>
        <v>5311.522319320321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2050</v>
      </c>
      <c r="D142" s="374">
        <f>IF(F141+SUM(E$99:E141)=D$92,F141,D$92-SUM(E$99:E141))</f>
        <v>6739.3402718948246</v>
      </c>
      <c r="E142" s="522">
        <f>IF(+J96&lt;F141,J96,D142)</f>
        <v>4210.159090909091</v>
      </c>
      <c r="F142" s="523">
        <f t="shared" si="65"/>
        <v>2529.1811809857336</v>
      </c>
      <c r="G142" s="523">
        <f t="shared" si="66"/>
        <v>4634.2607264402795</v>
      </c>
      <c r="H142" s="526">
        <f t="shared" si="63"/>
        <v>4787.246617324281</v>
      </c>
      <c r="I142" s="577">
        <f t="shared" si="64"/>
        <v>4787.246617324281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2051</v>
      </c>
      <c r="D143" s="374">
        <f>IF(F142+SUM(E$99:E142)=D$92,F142,D$92-SUM(E$99:E142))</f>
        <v>2529.1811809857336</v>
      </c>
      <c r="E143" s="522">
        <f>IF(+J96&lt;F142,J96,D143)</f>
        <v>2529.1811809857336</v>
      </c>
      <c r="F143" s="523">
        <f t="shared" si="65"/>
        <v>0</v>
      </c>
      <c r="G143" s="523">
        <f t="shared" si="66"/>
        <v>1264.5905904928668</v>
      </c>
      <c r="H143" s="526">
        <f t="shared" si="63"/>
        <v>2686.6560186943188</v>
      </c>
      <c r="I143" s="577">
        <f t="shared" si="64"/>
        <v>2686.6560186943188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66"/>
        <v>0</v>
      </c>
      <c r="H144" s="526">
        <f t="shared" si="63"/>
        <v>0</v>
      </c>
      <c r="I144" s="577">
        <f t="shared" si="64"/>
        <v>0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185246.99999999988</v>
      </c>
      <c r="F155" s="375"/>
      <c r="G155" s="375"/>
      <c r="H155" s="375">
        <f>SUM(H99:H154)</f>
        <v>686780.70617759658</v>
      </c>
      <c r="I155" s="375">
        <f>SUM(I99:I154)</f>
        <v>686780.70617759658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13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532894.05806372396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532894.05806372396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478" t="s">
        <v>494</v>
      </c>
      <c r="F9" s="672" t="s">
        <v>503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130263.79545454546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2007</v>
      </c>
      <c r="D18" s="515">
        <f>F17</f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 ht="12.5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 t="shared" ref="K27:K32" si="10">G27</f>
        <v>728247.51158298948</v>
      </c>
      <c r="L27" s="519">
        <f t="shared" si="7"/>
        <v>0</v>
      </c>
      <c r="M27" s="518">
        <f t="shared" ref="M27:M32" si="11"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 t="shared" si="10"/>
        <v>688667.94856072206</v>
      </c>
      <c r="L28" s="519">
        <f t="shared" si="7"/>
        <v>0</v>
      </c>
      <c r="M28" s="518">
        <f t="shared" si="11"/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>IU</v>
      </c>
      <c r="C29" s="507">
        <f>IF(D11="","-",+C28+1)</f>
        <v>2018</v>
      </c>
      <c r="D29" s="173">
        <v>4549360.3313160958</v>
      </c>
      <c r="E29" s="609">
        <v>133293.18604651163</v>
      </c>
      <c r="F29" s="173">
        <v>4416067.1452695839</v>
      </c>
      <c r="G29" s="609">
        <v>688667.94856072206</v>
      </c>
      <c r="H29" s="610">
        <v>688667.94856072206</v>
      </c>
      <c r="I29" s="511">
        <f t="shared" si="0"/>
        <v>0</v>
      </c>
      <c r="J29" s="511"/>
      <c r="K29" s="518">
        <f t="shared" si="10"/>
        <v>688667.94856072206</v>
      </c>
      <c r="L29" s="519">
        <f t="shared" si="7"/>
        <v>0</v>
      </c>
      <c r="M29" s="518">
        <f t="shared" si="11"/>
        <v>688667.94856072206</v>
      </c>
      <c r="N29" s="514">
        <f t="shared" si="8"/>
        <v>0</v>
      </c>
      <c r="O29" s="514">
        <f t="shared" si="9"/>
        <v>0</v>
      </c>
      <c r="P29" s="272"/>
    </row>
    <row r="30" spans="2:16" ht="12.5">
      <c r="B30" s="195" t="str">
        <f t="shared" si="4"/>
        <v>IU</v>
      </c>
      <c r="C30" s="507">
        <f>IF(D11="","-",+C29+1)</f>
        <v>2019</v>
      </c>
      <c r="D30" s="173">
        <v>4282773.9592230711</v>
      </c>
      <c r="E30" s="609">
        <v>139795.29268292684</v>
      </c>
      <c r="F30" s="173">
        <v>4142978.6665401445</v>
      </c>
      <c r="G30" s="609">
        <v>675227.01156482252</v>
      </c>
      <c r="H30" s="610">
        <v>675227.01156482252</v>
      </c>
      <c r="I30" s="511">
        <f t="shared" si="0"/>
        <v>0</v>
      </c>
      <c r="J30" s="511"/>
      <c r="K30" s="518">
        <f t="shared" si="10"/>
        <v>675227.01156482252</v>
      </c>
      <c r="L30" s="519">
        <f t="shared" ref="L30" si="12">IF(K30&lt;&gt;0,+G30-K30,0)</f>
        <v>0</v>
      </c>
      <c r="M30" s="518">
        <f t="shared" si="11"/>
        <v>675227.01156482252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2020</v>
      </c>
      <c r="D31" s="173">
        <v>4142978.6665401445</v>
      </c>
      <c r="E31" s="609">
        <v>139795.29268292684</v>
      </c>
      <c r="F31" s="173">
        <v>4003183.3738572178</v>
      </c>
      <c r="G31" s="609">
        <v>556615.89330498932</v>
      </c>
      <c r="H31" s="610">
        <v>556615.89330498932</v>
      </c>
      <c r="I31" s="511">
        <f t="shared" si="0"/>
        <v>0</v>
      </c>
      <c r="J31" s="511"/>
      <c r="K31" s="518">
        <f t="shared" si="10"/>
        <v>556615.89330498932</v>
      </c>
      <c r="L31" s="519">
        <f t="shared" ref="L31" si="13">IF(K31&lt;&gt;0,+G31-K31,0)</f>
        <v>0</v>
      </c>
      <c r="M31" s="518">
        <f t="shared" si="11"/>
        <v>556615.89330498932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2021</v>
      </c>
      <c r="D32" s="173">
        <v>4003183.3738572178</v>
      </c>
      <c r="E32" s="609">
        <v>136466.83333333334</v>
      </c>
      <c r="F32" s="173">
        <v>3866716.5405238844</v>
      </c>
      <c r="G32" s="609">
        <v>553589.41331080301</v>
      </c>
      <c r="H32" s="610">
        <v>553589.41331080301</v>
      </c>
      <c r="I32" s="511">
        <f t="shared" si="0"/>
        <v>0</v>
      </c>
      <c r="J32" s="511"/>
      <c r="K32" s="518">
        <f t="shared" si="10"/>
        <v>553589.41331080301</v>
      </c>
      <c r="L32" s="519">
        <f t="shared" ref="L32" si="14">IF(K32&lt;&gt;0,+G32-K32,0)</f>
        <v>0</v>
      </c>
      <c r="M32" s="518">
        <f t="shared" si="11"/>
        <v>553589.41331080301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2022</v>
      </c>
      <c r="D33" s="173">
        <v>3866716.5405238844</v>
      </c>
      <c r="E33" s="609">
        <v>136466.83333333334</v>
      </c>
      <c r="F33" s="173">
        <v>3730249.7071905509</v>
      </c>
      <c r="G33" s="609">
        <v>563583.83772104234</v>
      </c>
      <c r="H33" s="610">
        <v>563583.83772104234</v>
      </c>
      <c r="I33" s="511">
        <f t="shared" si="0"/>
        <v>0</v>
      </c>
      <c r="J33" s="511"/>
      <c r="K33" s="518">
        <f t="shared" ref="K33" si="15">G33</f>
        <v>563583.83772104234</v>
      </c>
      <c r="L33" s="519">
        <f t="shared" ref="L33" si="16">IF(K33&lt;&gt;0,+G33-K33,0)</f>
        <v>0</v>
      </c>
      <c r="M33" s="518">
        <f t="shared" ref="M33" si="17">H33</f>
        <v>563583.83772104234</v>
      </c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2023</v>
      </c>
      <c r="D34" s="173">
        <v>3730249.7071905509</v>
      </c>
      <c r="E34" s="609">
        <v>136466.83333333334</v>
      </c>
      <c r="F34" s="173">
        <v>3593782.8738572174</v>
      </c>
      <c r="G34" s="609">
        <v>599077.58884428418</v>
      </c>
      <c r="H34" s="610">
        <v>599077.58884428418</v>
      </c>
      <c r="I34" s="511">
        <f t="shared" si="0"/>
        <v>0</v>
      </c>
      <c r="J34" s="511"/>
      <c r="K34" s="518">
        <f t="shared" ref="K34" si="18">G34</f>
        <v>599077.58884428418</v>
      </c>
      <c r="L34" s="519">
        <f t="shared" ref="L34" si="19">IF(K34&lt;&gt;0,+G34-K34,0)</f>
        <v>0</v>
      </c>
      <c r="M34" s="518">
        <f t="shared" ref="M34" si="20">H34</f>
        <v>599077.58884428418</v>
      </c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2024</v>
      </c>
      <c r="D35" s="173">
        <v>3593782.8738572174</v>
      </c>
      <c r="E35" s="609">
        <v>136466.83333333334</v>
      </c>
      <c r="F35" s="173">
        <v>3457316.0405238839</v>
      </c>
      <c r="G35" s="609">
        <v>532894.05806372396</v>
      </c>
      <c r="H35" s="610">
        <v>532894.05806372396</v>
      </c>
      <c r="I35" s="511">
        <f t="shared" si="0"/>
        <v>0</v>
      </c>
      <c r="J35" s="511"/>
      <c r="K35" s="518">
        <f t="shared" ref="K35" si="21">G35</f>
        <v>532894.05806372396</v>
      </c>
      <c r="L35" s="519">
        <f t="shared" ref="L35" si="22">IF(K35&lt;&gt;0,+G35-K35,0)</f>
        <v>0</v>
      </c>
      <c r="M35" s="518">
        <f t="shared" ref="M35" si="23">H35</f>
        <v>532894.05806372396</v>
      </c>
      <c r="N35" s="514">
        <f t="shared" ref="N35" si="24">IF(M35&lt;&gt;0,+H35-M35,0)</f>
        <v>0</v>
      </c>
      <c r="O35" s="514">
        <f t="shared" ref="O35" si="25">+N35-L35</f>
        <v>0</v>
      </c>
      <c r="P35" s="272"/>
    </row>
    <row r="36" spans="2:16" ht="12.5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3457316.0405238839</v>
      </c>
      <c r="E36" s="522">
        <f>IF(+I14&lt;F35,I14,D36)</f>
        <v>130263.79545454546</v>
      </c>
      <c r="F36" s="523">
        <f t="shared" ref="F36:F48" si="26">+D36-E36</f>
        <v>3327052.2450693385</v>
      </c>
      <c r="G36" s="524">
        <f t="shared" ref="G36:G72" si="27">+I$12*((D36+F36)/2)+E36</f>
        <v>535721.83608532744</v>
      </c>
      <c r="H36" s="491">
        <f t="shared" ref="H36:H72" si="28">+I$13*((D36+F36)/2)+E36</f>
        <v>535721.83608532744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3327052.2450693385</v>
      </c>
      <c r="E37" s="522">
        <f>IF(+I14&lt;F36,I14,D37)</f>
        <v>130263.79545454546</v>
      </c>
      <c r="F37" s="523">
        <f t="shared" si="26"/>
        <v>3196788.4496147931</v>
      </c>
      <c r="G37" s="524">
        <f t="shared" si="27"/>
        <v>520151.77825627755</v>
      </c>
      <c r="H37" s="491">
        <f t="shared" si="28"/>
        <v>520151.77825627755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3196788.4496147931</v>
      </c>
      <c r="E38" s="522">
        <f>IF(+I14&lt;F37,I14,D38)</f>
        <v>130263.79545454546</v>
      </c>
      <c r="F38" s="523">
        <f t="shared" si="26"/>
        <v>3066524.6541602476</v>
      </c>
      <c r="G38" s="524">
        <f t="shared" si="27"/>
        <v>504581.72042722785</v>
      </c>
      <c r="H38" s="491">
        <f t="shared" si="28"/>
        <v>504581.72042722785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3066524.6541602476</v>
      </c>
      <c r="E39" s="522">
        <f>IF(+I14&lt;F38,I14,D39)</f>
        <v>130263.79545454546</v>
      </c>
      <c r="F39" s="523">
        <f t="shared" si="26"/>
        <v>2936260.8587057022</v>
      </c>
      <c r="G39" s="524">
        <f t="shared" si="27"/>
        <v>489011.66259817797</v>
      </c>
      <c r="H39" s="491">
        <f t="shared" si="28"/>
        <v>489011.66259817797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2936260.8587057022</v>
      </c>
      <c r="E40" s="522">
        <f>IF(+I14&lt;F39,I14,D40)</f>
        <v>130263.79545454546</v>
      </c>
      <c r="F40" s="523">
        <f t="shared" si="26"/>
        <v>2805997.0632511568</v>
      </c>
      <c r="G40" s="524">
        <f t="shared" si="27"/>
        <v>473441.60476912826</v>
      </c>
      <c r="H40" s="491">
        <f t="shared" si="28"/>
        <v>473441.60476912826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2805997.0632511568</v>
      </c>
      <c r="E41" s="522">
        <f>IF(+I14&lt;F40,I14,D41)</f>
        <v>130263.79545454546</v>
      </c>
      <c r="F41" s="523">
        <f t="shared" si="26"/>
        <v>2675733.2677966114</v>
      </c>
      <c r="G41" s="524">
        <f t="shared" si="27"/>
        <v>457871.54694007838</v>
      </c>
      <c r="H41" s="491">
        <f t="shared" si="28"/>
        <v>457871.54694007838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2675733.2677966114</v>
      </c>
      <c r="E42" s="522">
        <f>IF(+I14&lt;F41,I14,D42)</f>
        <v>130263.79545454546</v>
      </c>
      <c r="F42" s="523">
        <f t="shared" si="26"/>
        <v>2545469.472342066</v>
      </c>
      <c r="G42" s="524">
        <f t="shared" si="27"/>
        <v>442301.48911102867</v>
      </c>
      <c r="H42" s="491">
        <f t="shared" si="28"/>
        <v>442301.48911102867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2545469.472342066</v>
      </c>
      <c r="E43" s="522">
        <f>IF(+I14&lt;F42,I14,D43)</f>
        <v>130263.79545454546</v>
      </c>
      <c r="F43" s="523">
        <f t="shared" si="26"/>
        <v>2415205.6768875206</v>
      </c>
      <c r="G43" s="524">
        <f t="shared" si="27"/>
        <v>426731.43128197879</v>
      </c>
      <c r="H43" s="491">
        <f t="shared" si="28"/>
        <v>426731.43128197879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2415205.6768875206</v>
      </c>
      <c r="E44" s="522">
        <f>IF(+I14&lt;F43,I14,D44)</f>
        <v>130263.79545454546</v>
      </c>
      <c r="F44" s="523">
        <f t="shared" si="26"/>
        <v>2284941.8814329752</v>
      </c>
      <c r="G44" s="524">
        <f t="shared" si="27"/>
        <v>411161.37345292908</v>
      </c>
      <c r="H44" s="491">
        <f t="shared" si="28"/>
        <v>411161.37345292908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2284941.8814329752</v>
      </c>
      <c r="E45" s="522">
        <f>IF(+I14&lt;F44,I14,D45)</f>
        <v>130263.79545454546</v>
      </c>
      <c r="F45" s="523">
        <f t="shared" si="26"/>
        <v>2154678.0859784298</v>
      </c>
      <c r="G45" s="524">
        <f t="shared" si="27"/>
        <v>395591.3156238792</v>
      </c>
      <c r="H45" s="491">
        <f t="shared" si="28"/>
        <v>395591.3156238792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2154678.0859784298</v>
      </c>
      <c r="E46" s="522">
        <f>IF(+I14&lt;F45,I14,D46)</f>
        <v>130263.79545454546</v>
      </c>
      <c r="F46" s="523">
        <f t="shared" si="26"/>
        <v>2024414.2905238844</v>
      </c>
      <c r="G46" s="524">
        <f t="shared" si="27"/>
        <v>380021.25779482943</v>
      </c>
      <c r="H46" s="491">
        <f t="shared" si="28"/>
        <v>380021.25779482943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2024414.2905238844</v>
      </c>
      <c r="E47" s="522">
        <f>IF(+I14&lt;F46,I14,D47)</f>
        <v>130263.79545454546</v>
      </c>
      <c r="F47" s="523">
        <f t="shared" si="26"/>
        <v>1894150.4950693389</v>
      </c>
      <c r="G47" s="524">
        <f t="shared" si="27"/>
        <v>364451.19996577967</v>
      </c>
      <c r="H47" s="491">
        <f t="shared" si="28"/>
        <v>364451.19996577967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1894150.4950693389</v>
      </c>
      <c r="E48" s="522">
        <f>IF(+I14&lt;F47,I14,D48)</f>
        <v>130263.79545454546</v>
      </c>
      <c r="F48" s="523">
        <f t="shared" si="26"/>
        <v>1763886.6996147935</v>
      </c>
      <c r="G48" s="524">
        <f t="shared" si="27"/>
        <v>348881.14213672985</v>
      </c>
      <c r="H48" s="491">
        <f t="shared" si="28"/>
        <v>348881.14213672985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1763886.6996147935</v>
      </c>
      <c r="E49" s="522">
        <f>IF(+I14&lt;F48,I14,D49)</f>
        <v>130263.79545454546</v>
      </c>
      <c r="F49" s="523">
        <f t="shared" ref="F49:F72" si="29">+D49-E49</f>
        <v>1633622.9041602481</v>
      </c>
      <c r="G49" s="524">
        <f t="shared" si="27"/>
        <v>333311.08430768008</v>
      </c>
      <c r="H49" s="491">
        <f t="shared" si="28"/>
        <v>333311.08430768008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1633622.9041602481</v>
      </c>
      <c r="E50" s="522">
        <f>IF(+I14&lt;F49,I14,D50)</f>
        <v>130263.79545454546</v>
      </c>
      <c r="F50" s="523">
        <f t="shared" si="29"/>
        <v>1503359.1087057027</v>
      </c>
      <c r="G50" s="524">
        <f t="shared" si="27"/>
        <v>317741.02647863026</v>
      </c>
      <c r="H50" s="491">
        <f t="shared" si="28"/>
        <v>317741.02647863026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1503359.1087057027</v>
      </c>
      <c r="E51" s="522">
        <f>IF(+I14&lt;F50,I14,D51)</f>
        <v>130263.79545454546</v>
      </c>
      <c r="F51" s="523">
        <f t="shared" si="29"/>
        <v>1373095.3132511573</v>
      </c>
      <c r="G51" s="524">
        <f t="shared" si="27"/>
        <v>302170.96864958049</v>
      </c>
      <c r="H51" s="491">
        <f t="shared" si="28"/>
        <v>302170.96864958049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1373095.3132511573</v>
      </c>
      <c r="E52" s="522">
        <f>IF(+I14&lt;F51,I14,D52)</f>
        <v>130263.79545454546</v>
      </c>
      <c r="F52" s="523">
        <f t="shared" si="29"/>
        <v>1242831.5177966119</v>
      </c>
      <c r="G52" s="524">
        <f t="shared" si="27"/>
        <v>286600.91082053067</v>
      </c>
      <c r="H52" s="491">
        <f t="shared" si="28"/>
        <v>286600.91082053067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1242831.5177966119</v>
      </c>
      <c r="E53" s="522">
        <f>IF(+I14&lt;F52,I14,D53)</f>
        <v>130263.79545454546</v>
      </c>
      <c r="F53" s="523">
        <f t="shared" si="29"/>
        <v>1112567.7223420665</v>
      </c>
      <c r="G53" s="524">
        <f t="shared" si="27"/>
        <v>271030.8529914809</v>
      </c>
      <c r="H53" s="491">
        <f t="shared" si="28"/>
        <v>271030.8529914809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1112567.7223420665</v>
      </c>
      <c r="E54" s="522">
        <f>IF(+I14&lt;F53,I14,D54)</f>
        <v>130263.79545454546</v>
      </c>
      <c r="F54" s="523">
        <f t="shared" si="29"/>
        <v>982303.92688752105</v>
      </c>
      <c r="G54" s="524">
        <f t="shared" si="27"/>
        <v>255460.79516243108</v>
      </c>
      <c r="H54" s="491">
        <f t="shared" si="28"/>
        <v>255460.79516243108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982303.92688752105</v>
      </c>
      <c r="E55" s="522">
        <f>IF(+I14&lt;F54,I14,D55)</f>
        <v>130263.79545454546</v>
      </c>
      <c r="F55" s="523">
        <f t="shared" si="29"/>
        <v>852040.13143297564</v>
      </c>
      <c r="G55" s="524">
        <f t="shared" si="27"/>
        <v>239890.73733338132</v>
      </c>
      <c r="H55" s="491">
        <f t="shared" si="28"/>
        <v>239890.73733338132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852040.13143297564</v>
      </c>
      <c r="E56" s="522">
        <f>IF(+I14&lt;F55,I14,D56)</f>
        <v>130263.79545454546</v>
      </c>
      <c r="F56" s="523">
        <f t="shared" si="29"/>
        <v>721776.33597843023</v>
      </c>
      <c r="G56" s="524">
        <f t="shared" si="27"/>
        <v>224320.67950433149</v>
      </c>
      <c r="H56" s="491">
        <f t="shared" si="28"/>
        <v>224320.67950433149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721776.33597843023</v>
      </c>
      <c r="E57" s="522">
        <f>IF(+I14&lt;F56,I14,D57)</f>
        <v>130263.79545454546</v>
      </c>
      <c r="F57" s="523">
        <f t="shared" si="29"/>
        <v>591512.54052388482</v>
      </c>
      <c r="G57" s="524">
        <f t="shared" si="27"/>
        <v>208750.62167528173</v>
      </c>
      <c r="H57" s="491">
        <f t="shared" si="28"/>
        <v>208750.62167528173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591512.54052388482</v>
      </c>
      <c r="E58" s="522">
        <f>IF(+I14&lt;F57,I14,D58)</f>
        <v>130263.79545454546</v>
      </c>
      <c r="F58" s="523">
        <f t="shared" si="29"/>
        <v>461248.74506933935</v>
      </c>
      <c r="G58" s="524">
        <f t="shared" si="27"/>
        <v>193180.5638462319</v>
      </c>
      <c r="H58" s="491">
        <f t="shared" si="28"/>
        <v>193180.5638462319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461248.74506933935</v>
      </c>
      <c r="E59" s="522">
        <f>IF(+I14&lt;F58,I14,D59)</f>
        <v>130263.79545454546</v>
      </c>
      <c r="F59" s="523">
        <f t="shared" si="29"/>
        <v>330984.94961479388</v>
      </c>
      <c r="G59" s="524">
        <f t="shared" si="27"/>
        <v>177610.50601718211</v>
      </c>
      <c r="H59" s="491">
        <f t="shared" si="28"/>
        <v>177610.50601718211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330984.94961479388</v>
      </c>
      <c r="E60" s="522">
        <f>IF(+I14&lt;F59,I14,D60)</f>
        <v>130263.79545454546</v>
      </c>
      <c r="F60" s="523">
        <f t="shared" si="29"/>
        <v>200721.15416024841</v>
      </c>
      <c r="G60" s="524">
        <f t="shared" si="27"/>
        <v>162040.44818813232</v>
      </c>
      <c r="H60" s="491">
        <f t="shared" si="28"/>
        <v>162040.44818813232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200721.15416024841</v>
      </c>
      <c r="E61" s="522">
        <f>IF(+I14&lt;F60,I14,D61)</f>
        <v>130263.79545454546</v>
      </c>
      <c r="F61" s="523">
        <f t="shared" si="29"/>
        <v>70457.358705702951</v>
      </c>
      <c r="G61" s="526">
        <f t="shared" si="27"/>
        <v>146470.39035908252</v>
      </c>
      <c r="H61" s="491">
        <f t="shared" si="28"/>
        <v>146470.39035908252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70457.358705702951</v>
      </c>
      <c r="E62" s="522">
        <f>IF(+I14&lt;F61,I14,D62)</f>
        <v>70457.358705702951</v>
      </c>
      <c r="F62" s="523">
        <f t="shared" si="29"/>
        <v>0</v>
      </c>
      <c r="G62" s="526">
        <f t="shared" si="27"/>
        <v>74668.141700709035</v>
      </c>
      <c r="H62" s="491">
        <f t="shared" si="28"/>
        <v>74668.141700709035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5731607.0000000047</v>
      </c>
      <c r="F73" s="375"/>
      <c r="G73" s="375">
        <f>SUM(G17:G72)</f>
        <v>20870845.703724314</v>
      </c>
      <c r="H73" s="375">
        <f>SUM(H17:H72)</f>
        <v>20870845.703724314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532894.05806372396</v>
      </c>
      <c r="N87" s="546">
        <f>IF(J92&lt;D11,0,VLOOKUP(J92,C17:O72,11))</f>
        <v>532894.05806372396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576585.827998647</v>
      </c>
      <c r="N88" s="550">
        <f>IF(J92&lt;D11,0,VLOOKUP(J92,C99:P154,7))</f>
        <v>576585.827998647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43691.769934923039</v>
      </c>
      <c r="N89" s="555">
        <f>+N88-N87</f>
        <v>43691.769934923039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 t="str">
        <f>E9</f>
        <v xml:space="preserve">SPP Project ID = </v>
      </c>
      <c r="F91" s="560" t="str">
        <f>F9</f>
        <v>5 &amp; 7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5731607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130263.79545454546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34">+I99-H99</f>
        <v>0</v>
      </c>
      <c r="K99" s="514"/>
      <c r="L99" s="512">
        <f>K17</f>
        <v>0</v>
      </c>
      <c r="M99" s="513">
        <f t="shared" ref="M99:M130" si="35">IF(L99&lt;&gt;0,+H99-L99,0)</f>
        <v>0</v>
      </c>
      <c r="N99" s="512">
        <f>M17</f>
        <v>0</v>
      </c>
      <c r="O99" s="513">
        <f t="shared" ref="O99:O130" si="36">IF(N99&lt;&gt;0,+I99-N99,0)</f>
        <v>0</v>
      </c>
      <c r="P99" s="513">
        <f t="shared" ref="P99:P130" si="3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34"/>
        <v>0</v>
      </c>
      <c r="K100" s="514"/>
      <c r="L100" s="518">
        <v>622381</v>
      </c>
      <c r="M100" s="514">
        <f t="shared" si="35"/>
        <v>0</v>
      </c>
      <c r="N100" s="518">
        <v>622381</v>
      </c>
      <c r="O100" s="514">
        <f t="shared" si="36"/>
        <v>0</v>
      </c>
      <c r="P100" s="514">
        <f t="shared" si="37"/>
        <v>0</v>
      </c>
      <c r="Q100" s="269"/>
    </row>
    <row r="101" spans="1:17" ht="12.5">
      <c r="B101" s="195" t="str">
        <f t="shared" ref="B101:B154" si="38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34"/>
        <v>0</v>
      </c>
      <c r="K101" s="514"/>
      <c r="L101" s="518">
        <v>687928</v>
      </c>
      <c r="M101" s="514">
        <f t="shared" si="35"/>
        <v>0</v>
      </c>
      <c r="N101" s="518">
        <v>687928</v>
      </c>
      <c r="O101" s="514">
        <f t="shared" si="36"/>
        <v>0</v>
      </c>
      <c r="P101" s="514">
        <f>+O101-M101</f>
        <v>0</v>
      </c>
      <c r="Q101" s="269"/>
    </row>
    <row r="102" spans="1:17" ht="12.5">
      <c r="B102" s="195" t="str">
        <f t="shared" si="38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34"/>
        <v>0</v>
      </c>
      <c r="K102" s="514"/>
      <c r="L102" s="518">
        <f t="shared" ref="L102:L107" si="39">H102</f>
        <v>620529.72613879445</v>
      </c>
      <c r="M102" s="519">
        <f t="shared" si="35"/>
        <v>0</v>
      </c>
      <c r="N102" s="518">
        <f t="shared" ref="N102:N107" si="40">I102</f>
        <v>620529.72613879445</v>
      </c>
      <c r="O102" s="514">
        <f t="shared" si="36"/>
        <v>0</v>
      </c>
      <c r="P102" s="514">
        <f t="shared" si="37"/>
        <v>0</v>
      </c>
      <c r="Q102" s="269"/>
    </row>
    <row r="103" spans="1:17" ht="12.5">
      <c r="B103" s="195" t="str">
        <f t="shared" si="38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34"/>
        <v>0</v>
      </c>
      <c r="K103" s="514"/>
      <c r="L103" s="518">
        <f t="shared" si="39"/>
        <v>669658.98198518401</v>
      </c>
      <c r="M103" s="519">
        <f t="shared" si="35"/>
        <v>0</v>
      </c>
      <c r="N103" s="518">
        <f t="shared" si="40"/>
        <v>669658.98198518401</v>
      </c>
      <c r="O103" s="514">
        <f t="shared" si="36"/>
        <v>0</v>
      </c>
      <c r="P103" s="514">
        <f t="shared" si="37"/>
        <v>0</v>
      </c>
      <c r="Q103" s="269"/>
    </row>
    <row r="104" spans="1:17" ht="12.5">
      <c r="B104" s="195" t="str">
        <f t="shared" si="38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34"/>
        <v>0</v>
      </c>
      <c r="K104" s="514"/>
      <c r="L104" s="518">
        <f t="shared" si="39"/>
        <v>602110.60067638115</v>
      </c>
      <c r="M104" s="519">
        <f t="shared" si="35"/>
        <v>0</v>
      </c>
      <c r="N104" s="518">
        <f t="shared" si="40"/>
        <v>602110.60067638115</v>
      </c>
      <c r="O104" s="514">
        <f t="shared" si="36"/>
        <v>0</v>
      </c>
      <c r="P104" s="514">
        <f t="shared" si="37"/>
        <v>0</v>
      </c>
      <c r="Q104" s="269"/>
    </row>
    <row r="105" spans="1:17" ht="12.5">
      <c r="B105" s="195" t="str">
        <f t="shared" si="38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34"/>
        <v>0</v>
      </c>
      <c r="K105" s="514"/>
      <c r="L105" s="518">
        <f t="shared" si="39"/>
        <v>577567.99892876786</v>
      </c>
      <c r="M105" s="519">
        <f t="shared" si="35"/>
        <v>0</v>
      </c>
      <c r="N105" s="518">
        <f t="shared" si="40"/>
        <v>577567.99892876786</v>
      </c>
      <c r="O105" s="514">
        <f t="shared" si="36"/>
        <v>0</v>
      </c>
      <c r="P105" s="514">
        <f t="shared" si="37"/>
        <v>0</v>
      </c>
      <c r="Q105" s="269"/>
    </row>
    <row r="106" spans="1:17" ht="12.5">
      <c r="B106" s="195" t="str">
        <f t="shared" si="38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39"/>
        <v>525952.28345826664</v>
      </c>
      <c r="M106" s="519">
        <f t="shared" ref="M106:M111" si="41">IF(L106&lt;&gt;0,+H106-L106,0)</f>
        <v>0</v>
      </c>
      <c r="N106" s="518">
        <f t="shared" si="40"/>
        <v>525952.28345826664</v>
      </c>
      <c r="O106" s="514">
        <f t="shared" ref="O106:O111" si="42">IF(N106&lt;&gt;0,+I106-N106,0)</f>
        <v>0</v>
      </c>
      <c r="P106" s="514">
        <f t="shared" ref="P106:P111" si="43">+O106-M106</f>
        <v>0</v>
      </c>
      <c r="Q106" s="269"/>
    </row>
    <row r="107" spans="1:17" ht="12.5">
      <c r="B107" s="195" t="str">
        <f t="shared" si="38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39"/>
        <v>807453.34332208754</v>
      </c>
      <c r="M107" s="519">
        <f t="shared" si="41"/>
        <v>0</v>
      </c>
      <c r="N107" s="518">
        <f t="shared" si="40"/>
        <v>807453.34332208754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38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34"/>
        <v>0</v>
      </c>
      <c r="K108" s="514"/>
      <c r="L108" s="518">
        <f t="shared" ref="L108:L113" si="44">H108</f>
        <v>768962.15760486678</v>
      </c>
      <c r="M108" s="519">
        <f t="shared" si="41"/>
        <v>0</v>
      </c>
      <c r="N108" s="518">
        <f t="shared" ref="N108:N113" si="45">I108</f>
        <v>768962.15760486678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38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34"/>
        <v>0</v>
      </c>
      <c r="K109" s="514"/>
      <c r="L109" s="518">
        <f t="shared" si="44"/>
        <v>725534.65238617209</v>
      </c>
      <c r="M109" s="519">
        <f t="shared" si="41"/>
        <v>0</v>
      </c>
      <c r="N109" s="518">
        <f t="shared" si="45"/>
        <v>725534.65238617209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38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34"/>
        <v>0</v>
      </c>
      <c r="K110" s="514"/>
      <c r="L110" s="518">
        <f t="shared" si="44"/>
        <v>686766.02979709371</v>
      </c>
      <c r="M110" s="519">
        <f t="shared" si="41"/>
        <v>0</v>
      </c>
      <c r="N110" s="518">
        <f t="shared" si="45"/>
        <v>686766.02979709371</v>
      </c>
      <c r="O110" s="514">
        <f t="shared" si="42"/>
        <v>0</v>
      </c>
      <c r="P110" s="514">
        <f t="shared" si="43"/>
        <v>0</v>
      </c>
      <c r="Q110" s="269"/>
    </row>
    <row r="111" spans="1:17" ht="12.5">
      <c r="B111" s="195" t="str">
        <f t="shared" si="38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34"/>
        <v>0</v>
      </c>
      <c r="K111" s="514"/>
      <c r="L111" s="518">
        <f t="shared" si="44"/>
        <v>600473.20188958384</v>
      </c>
      <c r="M111" s="519">
        <f t="shared" si="41"/>
        <v>0</v>
      </c>
      <c r="N111" s="518">
        <f t="shared" si="45"/>
        <v>600473.20188958384</v>
      </c>
      <c r="O111" s="514">
        <f t="shared" si="42"/>
        <v>0</v>
      </c>
      <c r="P111" s="514">
        <f t="shared" si="43"/>
        <v>0</v>
      </c>
      <c r="Q111" s="269"/>
    </row>
    <row r="112" spans="1:17" ht="12.5">
      <c r="B112" s="195" t="str">
        <f t="shared" si="38"/>
        <v/>
      </c>
      <c r="C112" s="507">
        <f>IF(D93="","-",+C111+1)</f>
        <v>2019</v>
      </c>
      <c r="D112" s="508">
        <v>4325575.4786029179</v>
      </c>
      <c r="E112" s="516">
        <v>133293.18604651163</v>
      </c>
      <c r="F112" s="515">
        <v>4192282.292556406</v>
      </c>
      <c r="G112" s="515">
        <v>4258928.8855796624</v>
      </c>
      <c r="H112" s="516">
        <v>589171.26164273242</v>
      </c>
      <c r="I112" s="510">
        <v>589171.26164273242</v>
      </c>
      <c r="J112" s="514">
        <f t="shared" si="34"/>
        <v>0</v>
      </c>
      <c r="K112" s="514"/>
      <c r="L112" s="518">
        <f t="shared" si="44"/>
        <v>589171.26164273242</v>
      </c>
      <c r="M112" s="519">
        <f t="shared" ref="M112" si="46">IF(L112&lt;&gt;0,+H112-L112,0)</f>
        <v>0</v>
      </c>
      <c r="N112" s="518">
        <f t="shared" si="45"/>
        <v>589171.26164273242</v>
      </c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38"/>
        <v/>
      </c>
      <c r="C113" s="507">
        <f>IF(D93="","-",+C112+1)</f>
        <v>2020</v>
      </c>
      <c r="D113" s="508">
        <v>4192282.292556406</v>
      </c>
      <c r="E113" s="516">
        <v>136466.83333333334</v>
      </c>
      <c r="F113" s="515">
        <v>4055815.4592230725</v>
      </c>
      <c r="G113" s="515">
        <v>4124048.875889739</v>
      </c>
      <c r="H113" s="516">
        <v>580106.57633315108</v>
      </c>
      <c r="I113" s="510">
        <v>580106.57633315108</v>
      </c>
      <c r="J113" s="514">
        <f t="shared" si="34"/>
        <v>0</v>
      </c>
      <c r="K113" s="514"/>
      <c r="L113" s="518">
        <f t="shared" si="44"/>
        <v>580106.57633315108</v>
      </c>
      <c r="M113" s="519">
        <f t="shared" ref="M113" si="47">IF(L113&lt;&gt;0,+H113-L113,0)</f>
        <v>0</v>
      </c>
      <c r="N113" s="518">
        <f t="shared" si="45"/>
        <v>580106.57633315108</v>
      </c>
      <c r="O113" s="514">
        <f t="shared" si="36"/>
        <v>0</v>
      </c>
      <c r="P113" s="514">
        <f t="shared" si="37"/>
        <v>0</v>
      </c>
      <c r="Q113" s="269"/>
    </row>
    <row r="114" spans="2:17" ht="12.5">
      <c r="B114" s="195" t="str">
        <f t="shared" si="38"/>
        <v/>
      </c>
      <c r="C114" s="507">
        <f>IF(D93="","-",+C113+1)</f>
        <v>2021</v>
      </c>
      <c r="D114" s="508">
        <v>4055815.4592230725</v>
      </c>
      <c r="E114" s="516">
        <v>139795.29268292684</v>
      </c>
      <c r="F114" s="515">
        <v>3916020.1665401459</v>
      </c>
      <c r="G114" s="515">
        <v>3985917.8128816094</v>
      </c>
      <c r="H114" s="516">
        <v>592253.66959375609</v>
      </c>
      <c r="I114" s="510">
        <v>592253.66959375609</v>
      </c>
      <c r="J114" s="514">
        <f t="shared" si="34"/>
        <v>0</v>
      </c>
      <c r="K114" s="514"/>
      <c r="L114" s="518">
        <f t="shared" ref="L114" si="48">H114</f>
        <v>592253.66959375609</v>
      </c>
      <c r="M114" s="519">
        <f t="shared" ref="M114" si="49">IF(L114&lt;&gt;0,+H114-L114,0)</f>
        <v>0</v>
      </c>
      <c r="N114" s="518">
        <f t="shared" ref="N114" si="50">I114</f>
        <v>592253.66959375609</v>
      </c>
      <c r="O114" s="514">
        <f t="shared" si="36"/>
        <v>0</v>
      </c>
      <c r="P114" s="514">
        <f t="shared" si="37"/>
        <v>0</v>
      </c>
      <c r="Q114" s="269"/>
    </row>
    <row r="115" spans="2:17" ht="12.5">
      <c r="B115" s="195" t="str">
        <f t="shared" si="38"/>
        <v/>
      </c>
      <c r="C115" s="507">
        <f>IF(D93="","-",+C114+1)</f>
        <v>2022</v>
      </c>
      <c r="D115" s="508">
        <v>3916020.1665401459</v>
      </c>
      <c r="E115" s="516">
        <v>136466.83333333334</v>
      </c>
      <c r="F115" s="515">
        <v>3779553.3332068124</v>
      </c>
      <c r="G115" s="515">
        <v>3847786.7498734789</v>
      </c>
      <c r="H115" s="516">
        <v>588419.5654606414</v>
      </c>
      <c r="I115" s="510">
        <v>588419.5654606414</v>
      </c>
      <c r="J115" s="514">
        <f t="shared" si="34"/>
        <v>0</v>
      </c>
      <c r="K115" s="514"/>
      <c r="L115" s="518">
        <f t="shared" ref="L115" si="51">H115</f>
        <v>588419.5654606414</v>
      </c>
      <c r="M115" s="519">
        <f t="shared" ref="M115" si="52">IF(L115&lt;&gt;0,+H115-L115,0)</f>
        <v>0</v>
      </c>
      <c r="N115" s="518">
        <f t="shared" ref="N115" si="53">I115</f>
        <v>588419.5654606414</v>
      </c>
      <c r="O115" s="514">
        <f t="shared" ref="O115" si="54">IF(N115&lt;&gt;0,+I115-N115,0)</f>
        <v>0</v>
      </c>
      <c r="P115" s="514">
        <f t="shared" ref="P115" si="55">+O115-M115</f>
        <v>0</v>
      </c>
      <c r="Q115" s="269"/>
    </row>
    <row r="116" spans="2:17" ht="12.5">
      <c r="B116" s="195" t="str">
        <f t="shared" si="38"/>
        <v/>
      </c>
      <c r="C116" s="507">
        <f>IF(D93="","-",+C115+1)</f>
        <v>2023</v>
      </c>
      <c r="D116" s="508">
        <v>3779553.3332068124</v>
      </c>
      <c r="E116" s="516">
        <v>130263.79545454546</v>
      </c>
      <c r="F116" s="515">
        <v>3649289.537752267</v>
      </c>
      <c r="G116" s="515">
        <v>3714421.4354795394</v>
      </c>
      <c r="H116" s="516">
        <v>588493.6046489994</v>
      </c>
      <c r="I116" s="510">
        <v>588493.6046489994</v>
      </c>
      <c r="J116" s="514">
        <f t="shared" si="34"/>
        <v>0</v>
      </c>
      <c r="K116" s="514"/>
      <c r="L116" s="518">
        <f t="shared" ref="L116" si="56">H116</f>
        <v>588493.6046489994</v>
      </c>
      <c r="M116" s="519">
        <f t="shared" ref="M116" si="57">IF(L116&lt;&gt;0,+H116-L116,0)</f>
        <v>0</v>
      </c>
      <c r="N116" s="518">
        <f t="shared" ref="N116" si="58">I116</f>
        <v>588493.6046489994</v>
      </c>
      <c r="O116" s="514">
        <f t="shared" ref="O116" si="59">IF(N116&lt;&gt;0,+I116-N116,0)</f>
        <v>0</v>
      </c>
      <c r="P116" s="514">
        <f t="shared" ref="P116" si="60">+O116-M116</f>
        <v>0</v>
      </c>
      <c r="Q116" s="269"/>
    </row>
    <row r="117" spans="2:17" ht="12.5">
      <c r="B117" s="195" t="str">
        <f t="shared" si="38"/>
        <v/>
      </c>
      <c r="C117" s="507">
        <f>IF(D93="","-",+C116+1)</f>
        <v>2024</v>
      </c>
      <c r="D117" s="374">
        <f>IF(F116+SUM(E$99:E116)=D$92,F116,D$92-SUM(E$99:E116))</f>
        <v>3649289.537752267</v>
      </c>
      <c r="E117" s="522">
        <f>IF(+J96&lt;F116,J96,D117)</f>
        <v>130263.79545454546</v>
      </c>
      <c r="F117" s="523">
        <f t="shared" ref="F117:F130" si="61">+D117-E117</f>
        <v>3519025.7422977216</v>
      </c>
      <c r="G117" s="523">
        <f t="shared" ref="G117:G130" si="62">+(F117+D117)/2</f>
        <v>3584157.6400249945</v>
      </c>
      <c r="H117" s="526">
        <f t="shared" ref="H117:H154" si="63">+J$94*G117+E117</f>
        <v>576585.827998647</v>
      </c>
      <c r="I117" s="577">
        <f t="shared" ref="I117:I154" si="64">+J$95*G117+E117</f>
        <v>576585.827998647</v>
      </c>
      <c r="J117" s="514">
        <f t="shared" si="34"/>
        <v>0</v>
      </c>
      <c r="K117" s="514"/>
      <c r="L117" s="525"/>
      <c r="M117" s="514">
        <f t="shared" si="35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38"/>
        <v/>
      </c>
      <c r="C118" s="507">
        <f>IF(D93="","-",+C117+1)</f>
        <v>2025</v>
      </c>
      <c r="D118" s="374">
        <f>IF(F117+SUM(E$99:E117)=D$92,F117,D$92-SUM(E$99:E117))</f>
        <v>3519025.7422977216</v>
      </c>
      <c r="E118" s="522">
        <f>IF(+J96&lt;F117,J96,D118)</f>
        <v>130263.79545454546</v>
      </c>
      <c r="F118" s="523">
        <f t="shared" si="61"/>
        <v>3388761.9468431761</v>
      </c>
      <c r="G118" s="523">
        <f t="shared" si="62"/>
        <v>3453893.8445704486</v>
      </c>
      <c r="H118" s="526">
        <f t="shared" si="63"/>
        <v>560364.55432894966</v>
      </c>
      <c r="I118" s="577">
        <f t="shared" si="64"/>
        <v>560364.55432894966</v>
      </c>
      <c r="J118" s="514">
        <f t="shared" si="34"/>
        <v>0</v>
      </c>
      <c r="K118" s="514"/>
      <c r="L118" s="525"/>
      <c r="M118" s="514">
        <f t="shared" si="35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38"/>
        <v/>
      </c>
      <c r="C119" s="507">
        <f>IF(D93="","-",+C118+1)</f>
        <v>2026</v>
      </c>
      <c r="D119" s="374">
        <f>IF(F118+SUM(E$99:E118)=D$92,F118,D$92-SUM(E$99:E118))</f>
        <v>3388761.9468431761</v>
      </c>
      <c r="E119" s="522">
        <f>IF(+J96&lt;F118,J96,D119)</f>
        <v>130263.79545454546</v>
      </c>
      <c r="F119" s="523">
        <f t="shared" si="61"/>
        <v>3258498.1513886307</v>
      </c>
      <c r="G119" s="523">
        <f t="shared" si="62"/>
        <v>3323630.0491159037</v>
      </c>
      <c r="H119" s="526">
        <f t="shared" si="63"/>
        <v>544143.28065925243</v>
      </c>
      <c r="I119" s="577">
        <f t="shared" si="64"/>
        <v>544143.28065925243</v>
      </c>
      <c r="J119" s="514">
        <f t="shared" si="34"/>
        <v>0</v>
      </c>
      <c r="K119" s="514"/>
      <c r="L119" s="525"/>
      <c r="M119" s="514">
        <f t="shared" si="35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38"/>
        <v/>
      </c>
      <c r="C120" s="507">
        <f>IF(D93="","-",+C119+1)</f>
        <v>2027</v>
      </c>
      <c r="D120" s="374">
        <f>IF(F119+SUM(E$99:E119)=D$92,F119,D$92-SUM(E$99:E119))</f>
        <v>3258498.1513886307</v>
      </c>
      <c r="E120" s="522">
        <f>IF(+J96&lt;F119,J96,D120)</f>
        <v>130263.79545454546</v>
      </c>
      <c r="F120" s="523">
        <f t="shared" si="61"/>
        <v>3128234.3559340853</v>
      </c>
      <c r="G120" s="523">
        <f t="shared" si="62"/>
        <v>3193366.2536613578</v>
      </c>
      <c r="H120" s="526">
        <f t="shared" si="63"/>
        <v>527922.00698955508</v>
      </c>
      <c r="I120" s="577">
        <f t="shared" si="64"/>
        <v>527922.00698955508</v>
      </c>
      <c r="J120" s="514">
        <f t="shared" si="34"/>
        <v>0</v>
      </c>
      <c r="K120" s="514"/>
      <c r="L120" s="525"/>
      <c r="M120" s="514">
        <f t="shared" si="35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38"/>
        <v/>
      </c>
      <c r="C121" s="507">
        <f>IF(D93="","-",+C120+1)</f>
        <v>2028</v>
      </c>
      <c r="D121" s="374">
        <f>IF(F120+SUM(E$99:E120)=D$92,F120,D$92-SUM(E$99:E120))</f>
        <v>3128234.3559340853</v>
      </c>
      <c r="E121" s="522">
        <f>IF(+J96&lt;F120,J96,D121)</f>
        <v>130263.79545454546</v>
      </c>
      <c r="F121" s="523">
        <f t="shared" si="61"/>
        <v>2997970.5604795399</v>
      </c>
      <c r="G121" s="523">
        <f t="shared" si="62"/>
        <v>3063102.4582068129</v>
      </c>
      <c r="H121" s="526">
        <f t="shared" si="63"/>
        <v>511700.73331985786</v>
      </c>
      <c r="I121" s="577">
        <f t="shared" si="64"/>
        <v>511700.73331985786</v>
      </c>
      <c r="J121" s="514">
        <f t="shared" si="34"/>
        <v>0</v>
      </c>
      <c r="K121" s="514"/>
      <c r="L121" s="525"/>
      <c r="M121" s="514">
        <f t="shared" si="35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38"/>
        <v/>
      </c>
      <c r="C122" s="507">
        <f>IF(D93="","-",+C121+1)</f>
        <v>2029</v>
      </c>
      <c r="D122" s="374">
        <f>IF(F121+SUM(E$99:E121)=D$92,F121,D$92-SUM(E$99:E121))</f>
        <v>2997970.5604795399</v>
      </c>
      <c r="E122" s="522">
        <f>IF(+J96&lt;F121,J96,D122)</f>
        <v>130263.79545454546</v>
      </c>
      <c r="F122" s="523">
        <f t="shared" si="61"/>
        <v>2867706.7650249945</v>
      </c>
      <c r="G122" s="523">
        <f t="shared" si="62"/>
        <v>2932838.662752267</v>
      </c>
      <c r="H122" s="526">
        <f t="shared" si="63"/>
        <v>495479.45965016051</v>
      </c>
      <c r="I122" s="577">
        <f t="shared" si="64"/>
        <v>495479.45965016051</v>
      </c>
      <c r="J122" s="514">
        <f t="shared" si="34"/>
        <v>0</v>
      </c>
      <c r="K122" s="514"/>
      <c r="L122" s="525"/>
      <c r="M122" s="514">
        <f t="shared" si="35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38"/>
        <v/>
      </c>
      <c r="C123" s="507">
        <f>IF(D93="","-",+C122+1)</f>
        <v>2030</v>
      </c>
      <c r="D123" s="374">
        <f>IF(F122+SUM(E$99:E122)=D$92,F122,D$92-SUM(E$99:E122))</f>
        <v>2867706.7650249945</v>
      </c>
      <c r="E123" s="522">
        <f>IF(+J96&lt;F122,J96,D123)</f>
        <v>130263.79545454546</v>
      </c>
      <c r="F123" s="523">
        <f t="shared" si="61"/>
        <v>2737442.9695704491</v>
      </c>
      <c r="G123" s="523">
        <f t="shared" si="62"/>
        <v>2802574.867297722</v>
      </c>
      <c r="H123" s="526">
        <f t="shared" si="63"/>
        <v>479258.18598046328</v>
      </c>
      <c r="I123" s="577">
        <f t="shared" si="64"/>
        <v>479258.18598046328</v>
      </c>
      <c r="J123" s="514">
        <f t="shared" si="34"/>
        <v>0</v>
      </c>
      <c r="K123" s="514"/>
      <c r="L123" s="525"/>
      <c r="M123" s="514">
        <f t="shared" si="35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38"/>
        <v/>
      </c>
      <c r="C124" s="507">
        <f>IF(D93="","-",+C123+1)</f>
        <v>2031</v>
      </c>
      <c r="D124" s="374">
        <f>IF(F123+SUM(E$99:E123)=D$92,F123,D$92-SUM(E$99:E123))</f>
        <v>2737442.9695704491</v>
      </c>
      <c r="E124" s="522">
        <f>IF(+J96&lt;F123,J96,D124)</f>
        <v>130263.79545454546</v>
      </c>
      <c r="F124" s="523">
        <f t="shared" si="61"/>
        <v>2607179.1741159037</v>
      </c>
      <c r="G124" s="523">
        <f t="shared" si="62"/>
        <v>2672311.0718431761</v>
      </c>
      <c r="H124" s="526">
        <f t="shared" si="63"/>
        <v>463036.91231076594</v>
      </c>
      <c r="I124" s="577">
        <f t="shared" si="64"/>
        <v>463036.91231076594</v>
      </c>
      <c r="J124" s="514">
        <f t="shared" si="34"/>
        <v>0</v>
      </c>
      <c r="K124" s="514"/>
      <c r="L124" s="525"/>
      <c r="M124" s="514">
        <f t="shared" si="35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38"/>
        <v/>
      </c>
      <c r="C125" s="507">
        <f>IF(D93="","-",+C124+1)</f>
        <v>2032</v>
      </c>
      <c r="D125" s="374">
        <f>IF(F124+SUM(E$99:E124)=D$92,F124,D$92-SUM(E$99:E124))</f>
        <v>2607179.1741159037</v>
      </c>
      <c r="E125" s="522">
        <f>IF(+J96&lt;F124,J96,D125)</f>
        <v>130263.79545454546</v>
      </c>
      <c r="F125" s="523">
        <f t="shared" si="61"/>
        <v>2476915.3786613583</v>
      </c>
      <c r="G125" s="523">
        <f t="shared" si="62"/>
        <v>2542047.2763886312</v>
      </c>
      <c r="H125" s="526">
        <f t="shared" si="63"/>
        <v>446815.63864106871</v>
      </c>
      <c r="I125" s="577">
        <f t="shared" si="64"/>
        <v>446815.63864106871</v>
      </c>
      <c r="J125" s="514">
        <f t="shared" si="34"/>
        <v>0</v>
      </c>
      <c r="K125" s="514"/>
      <c r="L125" s="525"/>
      <c r="M125" s="514">
        <f t="shared" si="35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38"/>
        <v/>
      </c>
      <c r="C126" s="507">
        <f>IF(D93="","-",+C125+1)</f>
        <v>2033</v>
      </c>
      <c r="D126" s="374">
        <f>IF(F125+SUM(E$99:E125)=D$92,F125,D$92-SUM(E$99:E125))</f>
        <v>2476915.3786613583</v>
      </c>
      <c r="E126" s="522">
        <f>IF(+J96&lt;F125,J96,D126)</f>
        <v>130263.79545454546</v>
      </c>
      <c r="F126" s="523">
        <f t="shared" si="61"/>
        <v>2346651.5832068129</v>
      </c>
      <c r="G126" s="523">
        <f t="shared" si="62"/>
        <v>2411783.4809340853</v>
      </c>
      <c r="H126" s="526">
        <f t="shared" si="63"/>
        <v>430594.36497137137</v>
      </c>
      <c r="I126" s="577">
        <f t="shared" si="64"/>
        <v>430594.36497137137</v>
      </c>
      <c r="J126" s="514">
        <f t="shared" si="34"/>
        <v>0</v>
      </c>
      <c r="K126" s="514"/>
      <c r="L126" s="525"/>
      <c r="M126" s="514">
        <f t="shared" si="35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38"/>
        <v/>
      </c>
      <c r="C127" s="507">
        <f>IF(D93="","-",+C126+1)</f>
        <v>2034</v>
      </c>
      <c r="D127" s="374">
        <f>IF(F126+SUM(E$99:E126)=D$92,F126,D$92-SUM(E$99:E126))</f>
        <v>2346651.5832068129</v>
      </c>
      <c r="E127" s="522">
        <f>IF(+J96&lt;F126,J96,D127)</f>
        <v>130263.79545454546</v>
      </c>
      <c r="F127" s="523">
        <f t="shared" si="61"/>
        <v>2216387.7877522674</v>
      </c>
      <c r="G127" s="523">
        <f t="shared" si="62"/>
        <v>2281519.6854795404</v>
      </c>
      <c r="H127" s="526">
        <f t="shared" si="63"/>
        <v>414373.09130167414</v>
      </c>
      <c r="I127" s="577">
        <f t="shared" si="64"/>
        <v>414373.09130167414</v>
      </c>
      <c r="J127" s="514">
        <f t="shared" si="34"/>
        <v>0</v>
      </c>
      <c r="K127" s="514"/>
      <c r="L127" s="525"/>
      <c r="M127" s="514">
        <f t="shared" si="35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38"/>
        <v/>
      </c>
      <c r="C128" s="507">
        <f>IF(D93="","-",+C127+1)</f>
        <v>2035</v>
      </c>
      <c r="D128" s="374">
        <f>IF(F127+SUM(E$99:E127)=D$92,F127,D$92-SUM(E$99:E127))</f>
        <v>2216387.7877522674</v>
      </c>
      <c r="E128" s="522">
        <f>IF(+J96&lt;F127,J96,D128)</f>
        <v>130263.79545454546</v>
      </c>
      <c r="F128" s="523">
        <f t="shared" si="61"/>
        <v>2086123.992297722</v>
      </c>
      <c r="G128" s="523">
        <f t="shared" si="62"/>
        <v>2151255.8900249945</v>
      </c>
      <c r="H128" s="526">
        <f t="shared" si="63"/>
        <v>398151.8176319768</v>
      </c>
      <c r="I128" s="577">
        <f t="shared" si="64"/>
        <v>398151.8176319768</v>
      </c>
      <c r="J128" s="514">
        <f t="shared" si="34"/>
        <v>0</v>
      </c>
      <c r="K128" s="514"/>
      <c r="L128" s="525"/>
      <c r="M128" s="514">
        <f t="shared" si="35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38"/>
        <v/>
      </c>
      <c r="C129" s="507">
        <f>IF(D93="","-",+C128+1)</f>
        <v>2036</v>
      </c>
      <c r="D129" s="374">
        <f>IF(F128+SUM(E$99:E128)=D$92,F128,D$92-SUM(E$99:E128))</f>
        <v>2086123.992297722</v>
      </c>
      <c r="E129" s="522">
        <f>IF(+J96&lt;F128,J96,D129)</f>
        <v>130263.79545454546</v>
      </c>
      <c r="F129" s="523">
        <f t="shared" si="61"/>
        <v>1955860.1968431766</v>
      </c>
      <c r="G129" s="523">
        <f t="shared" si="62"/>
        <v>2020992.0945704493</v>
      </c>
      <c r="H129" s="526">
        <f t="shared" si="63"/>
        <v>381930.54396227957</v>
      </c>
      <c r="I129" s="577">
        <f t="shared" si="64"/>
        <v>381930.54396227957</v>
      </c>
      <c r="J129" s="514">
        <f t="shared" si="34"/>
        <v>0</v>
      </c>
      <c r="K129" s="514"/>
      <c r="L129" s="525"/>
      <c r="M129" s="514">
        <f t="shared" si="35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38"/>
        <v/>
      </c>
      <c r="C130" s="507">
        <f>IF(D93="","-",+C129+1)</f>
        <v>2037</v>
      </c>
      <c r="D130" s="374">
        <f>IF(F129+SUM(E$99:E129)=D$92,F129,D$92-SUM(E$99:E129))</f>
        <v>1955860.1968431766</v>
      </c>
      <c r="E130" s="522">
        <f>IF(+J96&lt;F129,J96,D130)</f>
        <v>130263.79545454546</v>
      </c>
      <c r="F130" s="523">
        <f t="shared" si="61"/>
        <v>1825596.4013886312</v>
      </c>
      <c r="G130" s="523">
        <f t="shared" si="62"/>
        <v>1890728.2991159039</v>
      </c>
      <c r="H130" s="526">
        <f t="shared" si="63"/>
        <v>365709.27029258228</v>
      </c>
      <c r="I130" s="577">
        <f t="shared" si="64"/>
        <v>365709.27029258228</v>
      </c>
      <c r="J130" s="514">
        <f t="shared" si="34"/>
        <v>0</v>
      </c>
      <c r="K130" s="514"/>
      <c r="L130" s="525"/>
      <c r="M130" s="514">
        <f t="shared" si="35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38"/>
        <v/>
      </c>
      <c r="C131" s="507">
        <f>IF(D93="","-",+C130+1)</f>
        <v>2038</v>
      </c>
      <c r="D131" s="374">
        <f>IF(F130+SUM(E$99:E130)=D$92,F130,D$92-SUM(E$99:E130))</f>
        <v>1825596.4013886312</v>
      </c>
      <c r="E131" s="522">
        <f>IF(+J96&lt;F130,J96,D131)</f>
        <v>130263.79545454546</v>
      </c>
      <c r="F131" s="523">
        <f t="shared" ref="F131:F154" si="65">+D131-E131</f>
        <v>1695332.6059340858</v>
      </c>
      <c r="G131" s="523">
        <f t="shared" ref="G131:G154" si="66">+(F131+D131)/2</f>
        <v>1760464.5036613585</v>
      </c>
      <c r="H131" s="526">
        <f t="shared" si="63"/>
        <v>349487.996622885</v>
      </c>
      <c r="I131" s="577">
        <f t="shared" si="64"/>
        <v>349487.996622885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38"/>
        <v/>
      </c>
      <c r="C132" s="507">
        <f>IF(D93="","-",+C131+1)</f>
        <v>2039</v>
      </c>
      <c r="D132" s="374">
        <f>IF(F131+SUM(E$99:E131)=D$92,F131,D$92-SUM(E$99:E131))</f>
        <v>1695332.6059340858</v>
      </c>
      <c r="E132" s="522">
        <f>IF(+J96&lt;F131,J96,D132)</f>
        <v>130263.79545454546</v>
      </c>
      <c r="F132" s="523">
        <f t="shared" si="65"/>
        <v>1565068.8104795404</v>
      </c>
      <c r="G132" s="523">
        <f t="shared" si="66"/>
        <v>1630200.7082068131</v>
      </c>
      <c r="H132" s="526">
        <f t="shared" si="63"/>
        <v>333266.72295318771</v>
      </c>
      <c r="I132" s="577">
        <f t="shared" si="64"/>
        <v>333266.72295318771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38"/>
        <v/>
      </c>
      <c r="C133" s="507">
        <f>IF(D93="","-",+C132+1)</f>
        <v>2040</v>
      </c>
      <c r="D133" s="374">
        <f>IF(F132+SUM(E$99:E132)=D$92,F132,D$92-SUM(E$99:E132))</f>
        <v>1565068.8104795404</v>
      </c>
      <c r="E133" s="522">
        <f>IF(+J96&lt;F132,J96,D133)</f>
        <v>130263.79545454546</v>
      </c>
      <c r="F133" s="523">
        <f t="shared" si="65"/>
        <v>1434805.015024995</v>
      </c>
      <c r="G133" s="523">
        <f t="shared" si="66"/>
        <v>1499936.9127522677</v>
      </c>
      <c r="H133" s="526">
        <f t="shared" si="63"/>
        <v>317045.44928349042</v>
      </c>
      <c r="I133" s="577">
        <f t="shared" si="64"/>
        <v>317045.44928349042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38"/>
        <v/>
      </c>
      <c r="C134" s="507">
        <f>IF(D93="","-",+C133+1)</f>
        <v>2041</v>
      </c>
      <c r="D134" s="374">
        <f>IF(F133+SUM(E$99:E133)=D$92,F133,D$92-SUM(E$99:E133))</f>
        <v>1434805.015024995</v>
      </c>
      <c r="E134" s="522">
        <f>IF(+J96&lt;F133,J96,D134)</f>
        <v>130263.79545454546</v>
      </c>
      <c r="F134" s="523">
        <f t="shared" si="65"/>
        <v>1304541.2195704496</v>
      </c>
      <c r="G134" s="523">
        <f t="shared" si="66"/>
        <v>1369673.1172977223</v>
      </c>
      <c r="H134" s="526">
        <f t="shared" si="63"/>
        <v>300824.17561379314</v>
      </c>
      <c r="I134" s="577">
        <f t="shared" si="64"/>
        <v>300824.17561379314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38"/>
        <v/>
      </c>
      <c r="C135" s="507">
        <f>IF(D93="","-",+C134+1)</f>
        <v>2042</v>
      </c>
      <c r="D135" s="374">
        <f>IF(F134+SUM(E$99:E134)=D$92,F134,D$92-SUM(E$99:E134))</f>
        <v>1304541.2195704496</v>
      </c>
      <c r="E135" s="522">
        <f>IF(+J96&lt;F134,J96,D135)</f>
        <v>130263.79545454546</v>
      </c>
      <c r="F135" s="523">
        <f t="shared" si="65"/>
        <v>1174277.4241159041</v>
      </c>
      <c r="G135" s="523">
        <f t="shared" si="66"/>
        <v>1239409.3218431768</v>
      </c>
      <c r="H135" s="526">
        <f t="shared" si="63"/>
        <v>284602.90194409585</v>
      </c>
      <c r="I135" s="577">
        <f t="shared" si="64"/>
        <v>284602.90194409585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38"/>
        <v/>
      </c>
      <c r="C136" s="507">
        <f>IF(D93="","-",+C135+1)</f>
        <v>2043</v>
      </c>
      <c r="D136" s="374">
        <f>IF(F135+SUM(E$99:E135)=D$92,F135,D$92-SUM(E$99:E135))</f>
        <v>1174277.4241159041</v>
      </c>
      <c r="E136" s="522">
        <f>IF(+J96&lt;F135,J96,D136)</f>
        <v>130263.79545454546</v>
      </c>
      <c r="F136" s="523">
        <f t="shared" si="65"/>
        <v>1044013.6286613587</v>
      </c>
      <c r="G136" s="523">
        <f t="shared" si="66"/>
        <v>1109145.5263886314</v>
      </c>
      <c r="H136" s="526">
        <f t="shared" si="63"/>
        <v>268381.62827439856</v>
      </c>
      <c r="I136" s="577">
        <f t="shared" si="64"/>
        <v>268381.62827439856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38"/>
        <v/>
      </c>
      <c r="C137" s="507">
        <f>IF(D93="","-",+C136+1)</f>
        <v>2044</v>
      </c>
      <c r="D137" s="374">
        <f>IF(F136+SUM(E$99:E136)=D$92,F136,D$92-SUM(E$99:E136))</f>
        <v>1044013.6286613587</v>
      </c>
      <c r="E137" s="522">
        <f>IF(+J96&lt;F136,J96,D137)</f>
        <v>130263.79545454546</v>
      </c>
      <c r="F137" s="523">
        <f t="shared" si="65"/>
        <v>913749.83320681332</v>
      </c>
      <c r="G137" s="523">
        <f t="shared" si="66"/>
        <v>978881.73093408602</v>
      </c>
      <c r="H137" s="526">
        <f t="shared" si="63"/>
        <v>252160.35460470128</v>
      </c>
      <c r="I137" s="577">
        <f t="shared" si="64"/>
        <v>252160.35460470128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38"/>
        <v/>
      </c>
      <c r="C138" s="507">
        <f>IF(D93="","-",+C137+1)</f>
        <v>2045</v>
      </c>
      <c r="D138" s="374">
        <f>IF(F137+SUM(E$99:E137)=D$92,F137,D$92-SUM(E$99:E137))</f>
        <v>913749.83320681332</v>
      </c>
      <c r="E138" s="522">
        <f>IF(+J96&lt;F137,J96,D138)</f>
        <v>130263.79545454546</v>
      </c>
      <c r="F138" s="523">
        <f t="shared" si="65"/>
        <v>783486.0377522679</v>
      </c>
      <c r="G138" s="523">
        <f t="shared" si="66"/>
        <v>848617.93547954061</v>
      </c>
      <c r="H138" s="526">
        <f t="shared" si="63"/>
        <v>235939.08093500399</v>
      </c>
      <c r="I138" s="577">
        <f t="shared" si="64"/>
        <v>235939.08093500399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38"/>
        <v/>
      </c>
      <c r="C139" s="507">
        <f>IF(D93="","-",+C138+1)</f>
        <v>2046</v>
      </c>
      <c r="D139" s="374">
        <f>IF(F138+SUM(E$99:E138)=D$92,F138,D$92-SUM(E$99:E138))</f>
        <v>783486.0377522679</v>
      </c>
      <c r="E139" s="522">
        <f>IF(+J96&lt;F138,J96,D139)</f>
        <v>130263.79545454546</v>
      </c>
      <c r="F139" s="523">
        <f t="shared" si="65"/>
        <v>653222.24229772249</v>
      </c>
      <c r="G139" s="523">
        <f t="shared" si="66"/>
        <v>718354.1400249952</v>
      </c>
      <c r="H139" s="526">
        <f t="shared" si="63"/>
        <v>219717.80726530671</v>
      </c>
      <c r="I139" s="577">
        <f t="shared" si="64"/>
        <v>219717.80726530671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38"/>
        <v/>
      </c>
      <c r="C140" s="507">
        <f>IF(D93="","-",+C139+1)</f>
        <v>2047</v>
      </c>
      <c r="D140" s="374">
        <f>IF(F139+SUM(E$99:E139)=D$92,F139,D$92-SUM(E$99:E139))</f>
        <v>653222.24229772249</v>
      </c>
      <c r="E140" s="522">
        <f>IF(+J96&lt;F139,J96,D140)</f>
        <v>130263.79545454546</v>
      </c>
      <c r="F140" s="523">
        <f t="shared" si="65"/>
        <v>522958.44684317702</v>
      </c>
      <c r="G140" s="523">
        <f t="shared" si="66"/>
        <v>588090.34457044979</v>
      </c>
      <c r="H140" s="526">
        <f t="shared" si="63"/>
        <v>203496.53359560942</v>
      </c>
      <c r="I140" s="577">
        <f t="shared" si="64"/>
        <v>203496.53359560942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38"/>
        <v/>
      </c>
      <c r="C141" s="507">
        <f>IF(D93="","-",+C140+1)</f>
        <v>2048</v>
      </c>
      <c r="D141" s="374">
        <f>IF(F140+SUM(E$99:E140)=D$92,F140,D$92-SUM(E$99:E140))</f>
        <v>522958.44684317702</v>
      </c>
      <c r="E141" s="522">
        <f>IF(+J96&lt;F140,J96,D141)</f>
        <v>130263.79545454546</v>
      </c>
      <c r="F141" s="523">
        <f t="shared" si="65"/>
        <v>392694.65138863155</v>
      </c>
      <c r="G141" s="523">
        <f t="shared" si="66"/>
        <v>457826.54911590426</v>
      </c>
      <c r="H141" s="526">
        <f t="shared" si="63"/>
        <v>187275.25992591211</v>
      </c>
      <c r="I141" s="577">
        <f t="shared" si="64"/>
        <v>187275.25992591211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38"/>
        <v/>
      </c>
      <c r="C142" s="507">
        <f>IF(D93="","-",+C141+1)</f>
        <v>2049</v>
      </c>
      <c r="D142" s="374">
        <f>IF(F141+SUM(E$99:E141)=D$92,F141,D$92-SUM(E$99:E141))</f>
        <v>392694.65138863155</v>
      </c>
      <c r="E142" s="522">
        <f>IF(+J96&lt;F141,J96,D142)</f>
        <v>130263.79545454546</v>
      </c>
      <c r="F142" s="523">
        <f t="shared" si="65"/>
        <v>262430.85593408608</v>
      </c>
      <c r="G142" s="523">
        <f t="shared" si="66"/>
        <v>327562.75366135885</v>
      </c>
      <c r="H142" s="526">
        <f t="shared" si="63"/>
        <v>171053.98625621482</v>
      </c>
      <c r="I142" s="577">
        <f t="shared" si="64"/>
        <v>171053.98625621482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38"/>
        <v/>
      </c>
      <c r="C143" s="507">
        <f>IF(D93="","-",+C142+1)</f>
        <v>2050</v>
      </c>
      <c r="D143" s="374">
        <f>IF(F142+SUM(E$99:E142)=D$92,F142,D$92-SUM(E$99:E142))</f>
        <v>262430.85593408608</v>
      </c>
      <c r="E143" s="522">
        <f>IF(+J96&lt;F142,J96,D143)</f>
        <v>130263.79545454546</v>
      </c>
      <c r="F143" s="523">
        <f t="shared" si="65"/>
        <v>132167.06047954061</v>
      </c>
      <c r="G143" s="523">
        <f t="shared" si="66"/>
        <v>197298.95820681335</v>
      </c>
      <c r="H143" s="526">
        <f t="shared" si="63"/>
        <v>154832.71258651753</v>
      </c>
      <c r="I143" s="577">
        <f t="shared" si="64"/>
        <v>154832.71258651753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38"/>
        <v/>
      </c>
      <c r="C144" s="507">
        <f>IF(D93="","-",+C143+1)</f>
        <v>2051</v>
      </c>
      <c r="D144" s="374">
        <f>IF(F143+SUM(E$99:E143)=D$92,F143,D$92-SUM(E$99:E143))</f>
        <v>132167.06047954061</v>
      </c>
      <c r="E144" s="522">
        <f>IF(+J96&lt;F143,J96,D144)</f>
        <v>130263.79545454546</v>
      </c>
      <c r="F144" s="523">
        <f t="shared" si="65"/>
        <v>1903.2650249951548</v>
      </c>
      <c r="G144" s="523">
        <f t="shared" si="66"/>
        <v>67035.162752267875</v>
      </c>
      <c r="H144" s="526">
        <f t="shared" si="63"/>
        <v>138611.43891682025</v>
      </c>
      <c r="I144" s="577">
        <f t="shared" si="64"/>
        <v>138611.43891682025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38"/>
        <v>IU</v>
      </c>
      <c r="C145" s="507">
        <f>IF(D93="","-",+C144+1)</f>
        <v>2052</v>
      </c>
      <c r="D145" s="374">
        <f>IF(F144+SUM(E$99:E144)=D$92,F144,D$92-SUM(E$99:E144))</f>
        <v>1903.2650249898434</v>
      </c>
      <c r="E145" s="522">
        <f>IF(+J96&lt;F144,J96,D145)</f>
        <v>1903.2650249898434</v>
      </c>
      <c r="F145" s="523">
        <f t="shared" si="65"/>
        <v>0</v>
      </c>
      <c r="G145" s="523">
        <f t="shared" si="66"/>
        <v>951.63251249492168</v>
      </c>
      <c r="H145" s="526">
        <f t="shared" si="63"/>
        <v>2021.76833870258</v>
      </c>
      <c r="I145" s="577">
        <f t="shared" si="64"/>
        <v>2021.76833870258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38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38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38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38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38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38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38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38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38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5731607</v>
      </c>
      <c r="F155" s="375"/>
      <c r="G155" s="375"/>
      <c r="H155" s="375">
        <f>SUM(H99:H154)</f>
        <v>21222559.159021743</v>
      </c>
      <c r="I155" s="375">
        <f>SUM(I99:I154)</f>
        <v>21222559.159021743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9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14.26953125" style="183" customWidth="1"/>
    <col min="24" max="16384" width="8.7265625" style="183"/>
  </cols>
  <sheetData>
    <row r="1" spans="1:23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14 of 77</v>
      </c>
      <c r="Q1" s="453"/>
      <c r="R1" s="269"/>
      <c r="S1" s="269"/>
      <c r="T1" s="269"/>
      <c r="U1" s="269"/>
      <c r="V1" s="269"/>
      <c r="W1" s="269"/>
    </row>
    <row r="2" spans="1:23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7600.5756435124922</v>
      </c>
      <c r="P5" s="269"/>
      <c r="R5" s="269"/>
      <c r="S5" s="269"/>
      <c r="T5" s="269"/>
      <c r="U5" s="269"/>
      <c r="V5" s="269"/>
      <c r="W5" s="269"/>
    </row>
    <row r="6" spans="1:23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7600.5756435124922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478" t="s">
        <v>494</v>
      </c>
      <c r="F9" s="672">
        <v>48</v>
      </c>
      <c r="G9" s="478"/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 ht="1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1856.840909090909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 ht="12.5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 ht="12.5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 ht="12.5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 ht="12.5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 ht="12.5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 ht="12.5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 ht="12.5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 ht="12.5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 ht="12.5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 ht="12.5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 t="shared" ref="K26:K31" si="10">G26</f>
        <v>10397.989993961875</v>
      </c>
      <c r="L26" s="519">
        <f t="shared" si="7"/>
        <v>0</v>
      </c>
      <c r="M26" s="518">
        <f t="shared" ref="M26:M31" si="11"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 ht="12.5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 t="shared" si="10"/>
        <v>9832.9858090659618</v>
      </c>
      <c r="L27" s="519">
        <f t="shared" si="7"/>
        <v>0</v>
      </c>
      <c r="M27" s="518">
        <f t="shared" si="11"/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 ht="12.5">
      <c r="B28" s="195" t="str">
        <f t="shared" si="4"/>
        <v/>
      </c>
      <c r="C28" s="507">
        <f>IF(D11="","-",+C27+1)</f>
        <v>2018</v>
      </c>
      <c r="D28" s="173">
        <v>63080.986219092796</v>
      </c>
      <c r="E28" s="609">
        <v>1992.7073170731708</v>
      </c>
      <c r="F28" s="173">
        <v>61088.278902019629</v>
      </c>
      <c r="G28" s="609">
        <v>9883.2977496491349</v>
      </c>
      <c r="H28" s="610">
        <v>9883.2977496491349</v>
      </c>
      <c r="I28" s="511">
        <f t="shared" si="0"/>
        <v>0</v>
      </c>
      <c r="J28" s="511"/>
      <c r="K28" s="518">
        <f t="shared" si="10"/>
        <v>9883.2977496491349</v>
      </c>
      <c r="L28" s="519">
        <f t="shared" si="7"/>
        <v>0</v>
      </c>
      <c r="M28" s="518">
        <f t="shared" si="11"/>
        <v>9883.2977496491349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 ht="12.5">
      <c r="B29" s="195" t="str">
        <f t="shared" si="4"/>
        <v/>
      </c>
      <c r="C29" s="507">
        <f>IF(D11="","-",+C28+1)</f>
        <v>2019</v>
      </c>
      <c r="D29" s="173">
        <v>61088.278902019629</v>
      </c>
      <c r="E29" s="609">
        <v>1992.7073170731708</v>
      </c>
      <c r="F29" s="173">
        <v>59095.571584946461</v>
      </c>
      <c r="G29" s="609">
        <v>9630.036408757971</v>
      </c>
      <c r="H29" s="610">
        <v>9630.036408757971</v>
      </c>
      <c r="I29" s="511">
        <f t="shared" si="0"/>
        <v>0</v>
      </c>
      <c r="J29" s="511"/>
      <c r="K29" s="518">
        <f t="shared" si="10"/>
        <v>9630.036408757971</v>
      </c>
      <c r="L29" s="519">
        <f t="shared" ref="L29" si="12">IF(K29&lt;&gt;0,+G29-K29,0)</f>
        <v>0</v>
      </c>
      <c r="M29" s="518">
        <f t="shared" si="11"/>
        <v>9630.036408757971</v>
      </c>
      <c r="N29" s="514">
        <f t="shared" ref="N29" si="13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 ht="12.5">
      <c r="B30" s="195" t="str">
        <f t="shared" si="4"/>
        <v/>
      </c>
      <c r="C30" s="507">
        <f>IF(D11="","-",+C29+1)</f>
        <v>2020</v>
      </c>
      <c r="D30" s="173">
        <v>59095.571584946461</v>
      </c>
      <c r="E30" s="609">
        <v>1992.7073170731708</v>
      </c>
      <c r="F30" s="173">
        <v>57102.864267873294</v>
      </c>
      <c r="G30" s="609">
        <v>7938.3172353794334</v>
      </c>
      <c r="H30" s="610">
        <v>7938.3172353794334</v>
      </c>
      <c r="I30" s="511">
        <f t="shared" si="0"/>
        <v>0</v>
      </c>
      <c r="J30" s="511"/>
      <c r="K30" s="518">
        <f t="shared" si="10"/>
        <v>7938.3172353794334</v>
      </c>
      <c r="L30" s="519">
        <f t="shared" ref="L30" si="14">IF(K30&lt;&gt;0,+G30-K30,0)</f>
        <v>0</v>
      </c>
      <c r="M30" s="518">
        <f t="shared" si="11"/>
        <v>7938.3172353794334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 ht="12.5">
      <c r="B31" s="195" t="str">
        <f t="shared" si="4"/>
        <v>IU</v>
      </c>
      <c r="C31" s="507">
        <f>IF(D11="","-",+C30+1)</f>
        <v>2021</v>
      </c>
      <c r="D31" s="173">
        <v>57195.548329132529</v>
      </c>
      <c r="E31" s="609">
        <v>1945.2619047619048</v>
      </c>
      <c r="F31" s="173">
        <v>55250.286424370621</v>
      </c>
      <c r="G31" s="609">
        <v>7905.1466822533876</v>
      </c>
      <c r="H31" s="610">
        <v>7905.1466822533876</v>
      </c>
      <c r="I31" s="511">
        <f t="shared" si="0"/>
        <v>0</v>
      </c>
      <c r="J31" s="511"/>
      <c r="K31" s="518">
        <f t="shared" si="10"/>
        <v>7905.1466822533876</v>
      </c>
      <c r="L31" s="519">
        <f t="shared" ref="L31" si="15">IF(K31&lt;&gt;0,+G31-K31,0)</f>
        <v>0</v>
      </c>
      <c r="M31" s="518">
        <f t="shared" si="11"/>
        <v>7905.1466822533876</v>
      </c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 ht="12.5">
      <c r="B32" s="195" t="str">
        <f t="shared" si="4"/>
        <v>IU</v>
      </c>
      <c r="C32" s="507">
        <f>IF(D11="","-",+C31+1)</f>
        <v>2022</v>
      </c>
      <c r="D32" s="173">
        <v>55157.602363111408</v>
      </c>
      <c r="E32" s="609">
        <v>1945.2619047619048</v>
      </c>
      <c r="F32" s="173">
        <v>53212.340458349499</v>
      </c>
      <c r="G32" s="609">
        <v>8038.0420796764802</v>
      </c>
      <c r="H32" s="610">
        <v>8038.0420796764802</v>
      </c>
      <c r="I32" s="511">
        <f t="shared" si="0"/>
        <v>0</v>
      </c>
      <c r="J32" s="511"/>
      <c r="K32" s="518">
        <f t="shared" ref="K32" si="16">G32</f>
        <v>8038.0420796764802</v>
      </c>
      <c r="L32" s="519">
        <f t="shared" ref="L32" si="17">IF(K32&lt;&gt;0,+G32-K32,0)</f>
        <v>0</v>
      </c>
      <c r="M32" s="518">
        <f t="shared" ref="M32" si="18">H32</f>
        <v>8038.0420796764802</v>
      </c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 ht="12.5">
      <c r="B33" s="582" t="str">
        <f t="shared" si="4"/>
        <v/>
      </c>
      <c r="C33" s="507">
        <f>IF(D11="","-",+C32+1)</f>
        <v>2023</v>
      </c>
      <c r="D33" s="173">
        <v>53212.340458349499</v>
      </c>
      <c r="E33" s="609">
        <v>1945.2619047619048</v>
      </c>
      <c r="F33" s="173">
        <v>51267.078553587591</v>
      </c>
      <c r="G33" s="609">
        <v>8544.5366116396999</v>
      </c>
      <c r="H33" s="610">
        <v>8544.5366116396999</v>
      </c>
      <c r="I33" s="511">
        <f t="shared" si="0"/>
        <v>0</v>
      </c>
      <c r="J33" s="511"/>
      <c r="K33" s="518">
        <f t="shared" ref="K33" si="19">G33</f>
        <v>8544.5366116396999</v>
      </c>
      <c r="L33" s="519">
        <f t="shared" ref="L33" si="20">IF(K33&lt;&gt;0,+G33-K33,0)</f>
        <v>0</v>
      </c>
      <c r="M33" s="518">
        <f t="shared" ref="M33" si="21">H33</f>
        <v>8544.5366116396999</v>
      </c>
      <c r="N33" s="514">
        <f t="shared" si="2"/>
        <v>0</v>
      </c>
      <c r="O33" s="514">
        <f t="shared" si="3"/>
        <v>0</v>
      </c>
      <c r="P33" s="272"/>
      <c r="R33" s="269"/>
      <c r="S33" s="269"/>
      <c r="T33" s="269"/>
      <c r="U33" s="269"/>
      <c r="V33" s="269"/>
      <c r="W33" s="269"/>
    </row>
    <row r="34" spans="2:23" ht="12.5">
      <c r="B34" s="195" t="str">
        <f t="shared" si="4"/>
        <v/>
      </c>
      <c r="C34" s="507">
        <f>IF(D11="","-",+C33+1)</f>
        <v>2024</v>
      </c>
      <c r="D34" s="173">
        <v>51267.078553587591</v>
      </c>
      <c r="E34" s="609">
        <v>1945.2619047619048</v>
      </c>
      <c r="F34" s="173">
        <v>49321.816648825683</v>
      </c>
      <c r="G34" s="609">
        <v>7600.5756435124922</v>
      </c>
      <c r="H34" s="610">
        <v>7600.5756435124922</v>
      </c>
      <c r="I34" s="511">
        <f t="shared" si="0"/>
        <v>0</v>
      </c>
      <c r="J34" s="511"/>
      <c r="K34" s="518">
        <f t="shared" ref="K34" si="22">G34</f>
        <v>7600.5756435124922</v>
      </c>
      <c r="L34" s="519">
        <f t="shared" ref="L34" si="23">IF(K34&lt;&gt;0,+G34-K34,0)</f>
        <v>0</v>
      </c>
      <c r="M34" s="518">
        <f t="shared" ref="M34" si="24">H34</f>
        <v>7600.5756435124922</v>
      </c>
      <c r="N34" s="514">
        <f t="shared" ref="N34" si="25">IF(M34&lt;&gt;0,+H34-M34,0)</f>
        <v>0</v>
      </c>
      <c r="O34" s="514">
        <f t="shared" ref="O34" si="26">+N34-L34</f>
        <v>0</v>
      </c>
      <c r="P34" s="272"/>
      <c r="R34" s="269"/>
      <c r="S34" s="269"/>
      <c r="T34" s="269"/>
      <c r="U34" s="269"/>
      <c r="V34" s="269"/>
      <c r="W34" s="269"/>
    </row>
    <row r="35" spans="2:23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49321.816648825683</v>
      </c>
      <c r="E35" s="522">
        <f>IF(+I14&lt;F34,I14,D35)</f>
        <v>1856.840909090909</v>
      </c>
      <c r="F35" s="523">
        <f t="shared" ref="F35:F48" si="27">+D35-E35</f>
        <v>47464.975739734771</v>
      </c>
      <c r="G35" s="524">
        <f t="shared" ref="G35:G72" si="28">+I$12*((D35+F35)/2)+E35</f>
        <v>7641.1647471905399</v>
      </c>
      <c r="H35" s="491">
        <f t="shared" ref="H35:H72" si="29">+I$13*((D35+F35)/2)+E35</f>
        <v>7641.1647471905399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47464.975739734771</v>
      </c>
      <c r="E36" s="522">
        <f>IF(+I14&lt;F35,I14,D36)</f>
        <v>1856.840909090909</v>
      </c>
      <c r="F36" s="523">
        <f t="shared" si="27"/>
        <v>45608.134830643859</v>
      </c>
      <c r="G36" s="524">
        <f t="shared" si="28"/>
        <v>7419.2218793890315</v>
      </c>
      <c r="H36" s="491">
        <f t="shared" si="29"/>
        <v>7419.2218793890315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45608.134830643859</v>
      </c>
      <c r="E37" s="522">
        <f>IF(+I14&lt;F36,I14,D37)</f>
        <v>1856.840909090909</v>
      </c>
      <c r="F37" s="523">
        <f t="shared" si="27"/>
        <v>43751.293921552948</v>
      </c>
      <c r="G37" s="524">
        <f t="shared" si="28"/>
        <v>7197.2790115875232</v>
      </c>
      <c r="H37" s="491">
        <f t="shared" si="29"/>
        <v>7197.2790115875232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43751.293921552948</v>
      </c>
      <c r="E38" s="522">
        <f>IF(+I14&lt;F37,I14,D38)</f>
        <v>1856.840909090909</v>
      </c>
      <c r="F38" s="523">
        <f t="shared" si="27"/>
        <v>41894.453012462036</v>
      </c>
      <c r="G38" s="524">
        <f t="shared" si="28"/>
        <v>6975.3361437860149</v>
      </c>
      <c r="H38" s="491">
        <f t="shared" si="29"/>
        <v>6975.3361437860149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41894.453012462036</v>
      </c>
      <c r="E39" s="522">
        <f>IF(+I14&lt;F38,I14,D39)</f>
        <v>1856.840909090909</v>
      </c>
      <c r="F39" s="523">
        <f t="shared" si="27"/>
        <v>40037.612103371124</v>
      </c>
      <c r="G39" s="524">
        <f t="shared" si="28"/>
        <v>6753.3932759845065</v>
      </c>
      <c r="H39" s="491">
        <f t="shared" si="29"/>
        <v>6753.3932759845065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40037.612103371124</v>
      </c>
      <c r="E40" s="522">
        <f>IF(+I14&lt;F39,I14,D40)</f>
        <v>1856.840909090909</v>
      </c>
      <c r="F40" s="523">
        <f t="shared" si="27"/>
        <v>38180.771194280213</v>
      </c>
      <c r="G40" s="524">
        <f t="shared" si="28"/>
        <v>6531.4504081829982</v>
      </c>
      <c r="H40" s="491">
        <f t="shared" si="29"/>
        <v>6531.4504081829982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38180.771194280213</v>
      </c>
      <c r="E41" s="522">
        <f>IF(+I14&lt;F40,I14,D41)</f>
        <v>1856.840909090909</v>
      </c>
      <c r="F41" s="523">
        <f t="shared" si="27"/>
        <v>36323.930285189301</v>
      </c>
      <c r="G41" s="524">
        <f t="shared" si="28"/>
        <v>6309.5075403814899</v>
      </c>
      <c r="H41" s="491">
        <f t="shared" si="29"/>
        <v>6309.5075403814899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36323.930285189301</v>
      </c>
      <c r="E42" s="522">
        <f>IF(+I14&lt;F41,I14,D42)</f>
        <v>1856.840909090909</v>
      </c>
      <c r="F42" s="523">
        <f t="shared" si="27"/>
        <v>34467.089376098389</v>
      </c>
      <c r="G42" s="524">
        <f t="shared" si="28"/>
        <v>6087.5646725799816</v>
      </c>
      <c r="H42" s="491">
        <f t="shared" si="29"/>
        <v>6087.5646725799816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34467.089376098389</v>
      </c>
      <c r="E43" s="522">
        <f>IF(+I14&lt;F42,I14,D43)</f>
        <v>1856.840909090909</v>
      </c>
      <c r="F43" s="523">
        <f t="shared" si="27"/>
        <v>32610.248467007481</v>
      </c>
      <c r="G43" s="524">
        <f t="shared" si="28"/>
        <v>5865.6218047784732</v>
      </c>
      <c r="H43" s="491">
        <f t="shared" si="29"/>
        <v>5865.6218047784732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32610.248467007481</v>
      </c>
      <c r="E44" s="522">
        <f>IF(+I14&lt;F43,I14,D44)</f>
        <v>1856.840909090909</v>
      </c>
      <c r="F44" s="523">
        <f t="shared" si="27"/>
        <v>30753.407557916573</v>
      </c>
      <c r="G44" s="524">
        <f t="shared" si="28"/>
        <v>5643.6789369769667</v>
      </c>
      <c r="H44" s="491">
        <f t="shared" si="29"/>
        <v>5643.6789369769667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30753.407557916573</v>
      </c>
      <c r="E45" s="522">
        <f>IF(+I14&lt;F44,I14,D45)</f>
        <v>1856.840909090909</v>
      </c>
      <c r="F45" s="523">
        <f t="shared" si="27"/>
        <v>28896.566648825665</v>
      </c>
      <c r="G45" s="524">
        <f t="shared" si="28"/>
        <v>5421.7360691754584</v>
      </c>
      <c r="H45" s="491">
        <f t="shared" si="29"/>
        <v>5421.7360691754584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28896.566648825665</v>
      </c>
      <c r="E46" s="522">
        <f>IF(+I14&lt;F45,I14,D46)</f>
        <v>1856.840909090909</v>
      </c>
      <c r="F46" s="523">
        <f t="shared" si="27"/>
        <v>27039.725739734757</v>
      </c>
      <c r="G46" s="524">
        <f t="shared" si="28"/>
        <v>5199.7932013739501</v>
      </c>
      <c r="H46" s="491">
        <f t="shared" si="29"/>
        <v>5199.7932013739501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27039.725739734757</v>
      </c>
      <c r="E47" s="522">
        <f>IF(+I14&lt;F46,I14,D47)</f>
        <v>1856.840909090909</v>
      </c>
      <c r="F47" s="523">
        <f t="shared" si="27"/>
        <v>25182.884830643849</v>
      </c>
      <c r="G47" s="524">
        <f t="shared" si="28"/>
        <v>4977.8503335724417</v>
      </c>
      <c r="H47" s="491">
        <f t="shared" si="29"/>
        <v>4977.8503335724417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25182.884830643849</v>
      </c>
      <c r="E48" s="522">
        <f>IF(+I14&lt;F47,I14,D48)</f>
        <v>1856.840909090909</v>
      </c>
      <c r="F48" s="523">
        <f t="shared" si="27"/>
        <v>23326.04392155294</v>
      </c>
      <c r="G48" s="524">
        <f t="shared" si="28"/>
        <v>4755.9074657709352</v>
      </c>
      <c r="H48" s="491">
        <f t="shared" si="29"/>
        <v>4755.9074657709352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23326.04392155294</v>
      </c>
      <c r="E49" s="522">
        <f>IF(+I14&lt;F48,I14,D49)</f>
        <v>1856.840909090909</v>
      </c>
      <c r="F49" s="523">
        <f t="shared" ref="F49:F72" si="30">+D49-E49</f>
        <v>21469.203012462032</v>
      </c>
      <c r="G49" s="524">
        <f t="shared" si="28"/>
        <v>4533.9645979694269</v>
      </c>
      <c r="H49" s="491">
        <f t="shared" si="29"/>
        <v>4533.9645979694269</v>
      </c>
      <c r="I49" s="511">
        <f t="shared" ref="I49:I72" si="31">H49-G49</f>
        <v>0</v>
      </c>
      <c r="J49" s="511"/>
      <c r="K49" s="525"/>
      <c r="L49" s="514">
        <f t="shared" ref="L49:L72" si="32">IF(K49&lt;&gt;0,+G49-K49,0)</f>
        <v>0</v>
      </c>
      <c r="M49" s="525"/>
      <c r="N49" s="514">
        <f t="shared" ref="N49:N72" si="33">IF(M49&lt;&gt;0,+H49-M49,0)</f>
        <v>0</v>
      </c>
      <c r="O49" s="514">
        <f t="shared" ref="O49:O72" si="34">+N49-L49</f>
        <v>0</v>
      </c>
      <c r="P49" s="272"/>
      <c r="R49" s="269"/>
      <c r="S49" s="269"/>
      <c r="T49" s="269"/>
      <c r="U49" s="269"/>
      <c r="V49" s="269"/>
      <c r="W49" s="269"/>
    </row>
    <row r="50" spans="2:23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21469.203012462032</v>
      </c>
      <c r="E50" s="522">
        <f>IF(+I14&lt;F49,I14,D50)</f>
        <v>1856.840909090909</v>
      </c>
      <c r="F50" s="523">
        <f t="shared" si="30"/>
        <v>19612.362103371124</v>
      </c>
      <c r="G50" s="524">
        <f t="shared" si="28"/>
        <v>4312.0217301679186</v>
      </c>
      <c r="H50" s="491">
        <f t="shared" si="29"/>
        <v>4312.0217301679186</v>
      </c>
      <c r="I50" s="511">
        <f t="shared" si="31"/>
        <v>0</v>
      </c>
      <c r="J50" s="511"/>
      <c r="K50" s="525"/>
      <c r="L50" s="514">
        <f t="shared" si="32"/>
        <v>0</v>
      </c>
      <c r="M50" s="525"/>
      <c r="N50" s="514">
        <f t="shared" si="33"/>
        <v>0</v>
      </c>
      <c r="O50" s="514">
        <f t="shared" si="34"/>
        <v>0</v>
      </c>
      <c r="P50" s="272"/>
      <c r="R50" s="269"/>
      <c r="S50" s="269"/>
      <c r="T50" s="269"/>
      <c r="U50" s="269"/>
      <c r="V50" s="269"/>
      <c r="W50" s="269"/>
    </row>
    <row r="51" spans="2:23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19612.362103371124</v>
      </c>
      <c r="E51" s="522">
        <f>IF(+I14&lt;F50,I14,D51)</f>
        <v>1856.840909090909</v>
      </c>
      <c r="F51" s="523">
        <f t="shared" si="30"/>
        <v>17755.521194280216</v>
      </c>
      <c r="G51" s="524">
        <f t="shared" si="28"/>
        <v>4090.0788623664107</v>
      </c>
      <c r="H51" s="491">
        <f t="shared" si="29"/>
        <v>4090.0788623664107</v>
      </c>
      <c r="I51" s="511">
        <f t="shared" si="31"/>
        <v>0</v>
      </c>
      <c r="J51" s="511"/>
      <c r="K51" s="525"/>
      <c r="L51" s="514">
        <f t="shared" si="32"/>
        <v>0</v>
      </c>
      <c r="M51" s="525"/>
      <c r="N51" s="514">
        <f t="shared" si="33"/>
        <v>0</v>
      </c>
      <c r="O51" s="514">
        <f t="shared" si="34"/>
        <v>0</v>
      </c>
      <c r="P51" s="272"/>
      <c r="R51" s="269"/>
      <c r="S51" s="269"/>
      <c r="T51" s="269"/>
      <c r="U51" s="269"/>
      <c r="V51" s="269"/>
      <c r="W51" s="269"/>
    </row>
    <row r="52" spans="2:23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17755.521194280216</v>
      </c>
      <c r="E52" s="522">
        <f>IF(+I14&lt;F51,I14,D52)</f>
        <v>1856.840909090909</v>
      </c>
      <c r="F52" s="523">
        <f t="shared" si="30"/>
        <v>15898.680285189308</v>
      </c>
      <c r="G52" s="524">
        <f t="shared" si="28"/>
        <v>3868.1359945649033</v>
      </c>
      <c r="H52" s="491">
        <f t="shared" si="29"/>
        <v>3868.1359945649033</v>
      </c>
      <c r="I52" s="511">
        <f t="shared" si="31"/>
        <v>0</v>
      </c>
      <c r="J52" s="511"/>
      <c r="K52" s="525"/>
      <c r="L52" s="514">
        <f t="shared" si="32"/>
        <v>0</v>
      </c>
      <c r="M52" s="525"/>
      <c r="N52" s="514">
        <f t="shared" si="33"/>
        <v>0</v>
      </c>
      <c r="O52" s="514">
        <f t="shared" si="34"/>
        <v>0</v>
      </c>
      <c r="P52" s="272"/>
      <c r="R52" s="269"/>
      <c r="S52" s="269"/>
      <c r="T52" s="269"/>
      <c r="U52" s="269"/>
      <c r="V52" s="269"/>
      <c r="W52" s="269"/>
    </row>
    <row r="53" spans="2:23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15898.680285189308</v>
      </c>
      <c r="E53" s="522">
        <f>IF(+I14&lt;F52,I14,D53)</f>
        <v>1856.840909090909</v>
      </c>
      <c r="F53" s="523">
        <f t="shared" si="30"/>
        <v>14041.8393760984</v>
      </c>
      <c r="G53" s="524">
        <f t="shared" si="28"/>
        <v>3646.1931267633954</v>
      </c>
      <c r="H53" s="491">
        <f t="shared" si="29"/>
        <v>3646.1931267633954</v>
      </c>
      <c r="I53" s="511">
        <f t="shared" si="31"/>
        <v>0</v>
      </c>
      <c r="J53" s="511"/>
      <c r="K53" s="525"/>
      <c r="L53" s="514">
        <f t="shared" si="32"/>
        <v>0</v>
      </c>
      <c r="M53" s="525"/>
      <c r="N53" s="514">
        <f t="shared" si="33"/>
        <v>0</v>
      </c>
      <c r="O53" s="514">
        <f t="shared" si="34"/>
        <v>0</v>
      </c>
      <c r="P53" s="272"/>
      <c r="R53" s="269"/>
      <c r="S53" s="269"/>
      <c r="T53" s="269"/>
      <c r="U53" s="269"/>
      <c r="V53" s="269"/>
      <c r="W53" s="269"/>
    </row>
    <row r="54" spans="2:23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14041.8393760984</v>
      </c>
      <c r="E54" s="522">
        <f>IF(+I14&lt;F53,I14,D54)</f>
        <v>1856.840909090909</v>
      </c>
      <c r="F54" s="523">
        <f t="shared" si="30"/>
        <v>12184.998467007492</v>
      </c>
      <c r="G54" s="524">
        <f t="shared" si="28"/>
        <v>3424.2502589618875</v>
      </c>
      <c r="H54" s="491">
        <f t="shared" si="29"/>
        <v>3424.2502589618875</v>
      </c>
      <c r="I54" s="511">
        <f t="shared" si="31"/>
        <v>0</v>
      </c>
      <c r="J54" s="511"/>
      <c r="K54" s="525"/>
      <c r="L54" s="514">
        <f t="shared" si="32"/>
        <v>0</v>
      </c>
      <c r="M54" s="525"/>
      <c r="N54" s="514">
        <f t="shared" si="33"/>
        <v>0</v>
      </c>
      <c r="O54" s="514">
        <f t="shared" si="34"/>
        <v>0</v>
      </c>
      <c r="P54" s="272"/>
      <c r="R54" s="269"/>
      <c r="S54" s="269"/>
      <c r="T54" s="269"/>
      <c r="U54" s="269"/>
      <c r="V54" s="269"/>
      <c r="W54" s="269"/>
    </row>
    <row r="55" spans="2:23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12184.998467007492</v>
      </c>
      <c r="E55" s="522">
        <f>IF(+I14&lt;F54,I14,D55)</f>
        <v>1856.840909090909</v>
      </c>
      <c r="F55" s="523">
        <f t="shared" si="30"/>
        <v>10328.157557916584</v>
      </c>
      <c r="G55" s="524">
        <f t="shared" si="28"/>
        <v>3202.3073911603797</v>
      </c>
      <c r="H55" s="491">
        <f t="shared" si="29"/>
        <v>3202.3073911603797</v>
      </c>
      <c r="I55" s="511">
        <f t="shared" si="31"/>
        <v>0</v>
      </c>
      <c r="J55" s="511"/>
      <c r="K55" s="525"/>
      <c r="L55" s="514">
        <f t="shared" si="32"/>
        <v>0</v>
      </c>
      <c r="M55" s="525"/>
      <c r="N55" s="514">
        <f t="shared" si="33"/>
        <v>0</v>
      </c>
      <c r="O55" s="514">
        <f t="shared" si="34"/>
        <v>0</v>
      </c>
      <c r="P55" s="272"/>
      <c r="R55" s="269"/>
      <c r="S55" s="269"/>
      <c r="T55" s="269"/>
      <c r="U55" s="269"/>
      <c r="V55" s="269"/>
      <c r="W55" s="269"/>
    </row>
    <row r="56" spans="2:23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10328.157557916584</v>
      </c>
      <c r="E56" s="522">
        <f>IF(+I14&lt;F55,I14,D56)</f>
        <v>1856.840909090909</v>
      </c>
      <c r="F56" s="523">
        <f t="shared" si="30"/>
        <v>8471.3166488256757</v>
      </c>
      <c r="G56" s="524">
        <f t="shared" si="28"/>
        <v>2980.3645233588718</v>
      </c>
      <c r="H56" s="491">
        <f t="shared" si="29"/>
        <v>2980.3645233588718</v>
      </c>
      <c r="I56" s="511">
        <f t="shared" si="31"/>
        <v>0</v>
      </c>
      <c r="J56" s="511"/>
      <c r="K56" s="525"/>
      <c r="L56" s="514">
        <f t="shared" si="32"/>
        <v>0</v>
      </c>
      <c r="M56" s="525"/>
      <c r="N56" s="514">
        <f t="shared" si="33"/>
        <v>0</v>
      </c>
      <c r="O56" s="514">
        <f t="shared" si="34"/>
        <v>0</v>
      </c>
      <c r="P56" s="272"/>
      <c r="R56" s="269"/>
      <c r="S56" s="269"/>
      <c r="T56" s="269"/>
      <c r="U56" s="269"/>
      <c r="V56" s="269"/>
      <c r="W56" s="269"/>
    </row>
    <row r="57" spans="2:23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8471.3166488256757</v>
      </c>
      <c r="E57" s="522">
        <f>IF(+I14&lt;F56,I14,D57)</f>
        <v>1856.840909090909</v>
      </c>
      <c r="F57" s="523">
        <f t="shared" si="30"/>
        <v>6614.4757397347666</v>
      </c>
      <c r="G57" s="524">
        <f t="shared" si="28"/>
        <v>2758.4216555573639</v>
      </c>
      <c r="H57" s="491">
        <f t="shared" si="29"/>
        <v>2758.4216555573639</v>
      </c>
      <c r="I57" s="511">
        <f t="shared" si="31"/>
        <v>0</v>
      </c>
      <c r="J57" s="511"/>
      <c r="K57" s="525"/>
      <c r="L57" s="514">
        <f t="shared" si="32"/>
        <v>0</v>
      </c>
      <c r="M57" s="525"/>
      <c r="N57" s="514">
        <f t="shared" si="33"/>
        <v>0</v>
      </c>
      <c r="O57" s="514">
        <f t="shared" si="34"/>
        <v>0</v>
      </c>
      <c r="P57" s="272"/>
      <c r="R57" s="269"/>
      <c r="S57" s="269"/>
      <c r="T57" s="269"/>
      <c r="U57" s="269"/>
      <c r="V57" s="269"/>
      <c r="W57" s="269"/>
    </row>
    <row r="58" spans="2:23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6614.4757397347666</v>
      </c>
      <c r="E58" s="522">
        <f>IF(+I14&lt;F57,I14,D58)</f>
        <v>1856.840909090909</v>
      </c>
      <c r="F58" s="523">
        <f t="shared" si="30"/>
        <v>4757.6348306438576</v>
      </c>
      <c r="G58" s="524">
        <f t="shared" si="28"/>
        <v>2536.478787755856</v>
      </c>
      <c r="H58" s="491">
        <f t="shared" si="29"/>
        <v>2536.478787755856</v>
      </c>
      <c r="I58" s="511">
        <f t="shared" si="31"/>
        <v>0</v>
      </c>
      <c r="J58" s="511"/>
      <c r="K58" s="525"/>
      <c r="L58" s="514">
        <f t="shared" si="32"/>
        <v>0</v>
      </c>
      <c r="M58" s="525"/>
      <c r="N58" s="514">
        <f t="shared" si="33"/>
        <v>0</v>
      </c>
      <c r="O58" s="514">
        <f t="shared" si="34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 ht="12.5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4757.6348306438576</v>
      </c>
      <c r="E59" s="522">
        <f>IF(+I14&lt;F58,I14,D59)</f>
        <v>1856.840909090909</v>
      </c>
      <c r="F59" s="523">
        <f t="shared" si="30"/>
        <v>2900.7939215529486</v>
      </c>
      <c r="G59" s="524">
        <f t="shared" si="28"/>
        <v>2314.5359199543482</v>
      </c>
      <c r="H59" s="491">
        <f t="shared" si="29"/>
        <v>2314.5359199543482</v>
      </c>
      <c r="I59" s="511">
        <f t="shared" si="31"/>
        <v>0</v>
      </c>
      <c r="J59" s="511"/>
      <c r="K59" s="525"/>
      <c r="L59" s="514">
        <f t="shared" si="32"/>
        <v>0</v>
      </c>
      <c r="M59" s="525"/>
      <c r="N59" s="514">
        <f t="shared" si="33"/>
        <v>0</v>
      </c>
      <c r="O59" s="514">
        <f t="shared" si="34"/>
        <v>0</v>
      </c>
      <c r="P59" s="272"/>
      <c r="R59" s="269"/>
      <c r="S59" s="269"/>
      <c r="T59" s="269"/>
      <c r="U59" s="269"/>
      <c r="V59" s="269"/>
      <c r="W59" s="269"/>
    </row>
    <row r="60" spans="2:23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2900.7939215529486</v>
      </c>
      <c r="E60" s="522">
        <f>IF(+I14&lt;F59,I14,D60)</f>
        <v>1856.840909090909</v>
      </c>
      <c r="F60" s="523">
        <f t="shared" si="30"/>
        <v>1043.9530124620396</v>
      </c>
      <c r="G60" s="524">
        <f t="shared" si="28"/>
        <v>2092.5930521528403</v>
      </c>
      <c r="H60" s="491">
        <f t="shared" si="29"/>
        <v>2092.5930521528403</v>
      </c>
      <c r="I60" s="511">
        <f t="shared" si="31"/>
        <v>0</v>
      </c>
      <c r="J60" s="511"/>
      <c r="K60" s="525"/>
      <c r="L60" s="514">
        <f t="shared" si="32"/>
        <v>0</v>
      </c>
      <c r="M60" s="525"/>
      <c r="N60" s="514">
        <f t="shared" si="33"/>
        <v>0</v>
      </c>
      <c r="O60" s="514">
        <f t="shared" si="34"/>
        <v>0</v>
      </c>
      <c r="P60" s="272"/>
      <c r="R60" s="269"/>
      <c r="S60" s="269"/>
      <c r="T60" s="269"/>
      <c r="U60" s="269"/>
      <c r="V60" s="269"/>
      <c r="W60" s="269"/>
    </row>
    <row r="61" spans="2:23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1043.9530124620396</v>
      </c>
      <c r="E61" s="522">
        <f>IF(+I14&lt;F60,I14,D61)</f>
        <v>1043.9530124620396</v>
      </c>
      <c r="F61" s="523">
        <f t="shared" si="30"/>
        <v>0</v>
      </c>
      <c r="G61" s="524">
        <f t="shared" si="28"/>
        <v>1106.3433670426282</v>
      </c>
      <c r="H61" s="491">
        <f t="shared" si="29"/>
        <v>1106.3433670426282</v>
      </c>
      <c r="I61" s="511">
        <f t="shared" si="31"/>
        <v>0</v>
      </c>
      <c r="J61" s="511"/>
      <c r="K61" s="525"/>
      <c r="L61" s="514">
        <f t="shared" si="32"/>
        <v>0</v>
      </c>
      <c r="M61" s="525"/>
      <c r="N61" s="514">
        <f t="shared" si="33"/>
        <v>0</v>
      </c>
      <c r="O61" s="514">
        <f t="shared" si="34"/>
        <v>0</v>
      </c>
      <c r="P61" s="272"/>
      <c r="R61" s="269"/>
      <c r="S61" s="269"/>
      <c r="T61" s="269"/>
      <c r="U61" s="269"/>
      <c r="V61" s="269"/>
      <c r="W61" s="269"/>
    </row>
    <row r="62" spans="2:23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0"/>
        <v>0</v>
      </c>
      <c r="G62" s="524">
        <f t="shared" si="28"/>
        <v>0</v>
      </c>
      <c r="H62" s="491">
        <f t="shared" si="29"/>
        <v>0</v>
      </c>
      <c r="I62" s="511">
        <f t="shared" si="31"/>
        <v>0</v>
      </c>
      <c r="J62" s="511"/>
      <c r="K62" s="525"/>
      <c r="L62" s="514">
        <f t="shared" si="32"/>
        <v>0</v>
      </c>
      <c r="M62" s="525"/>
      <c r="N62" s="514">
        <f t="shared" si="33"/>
        <v>0</v>
      </c>
      <c r="O62" s="514">
        <f t="shared" si="34"/>
        <v>0</v>
      </c>
      <c r="P62" s="272"/>
      <c r="R62" s="269"/>
      <c r="S62" s="269"/>
      <c r="T62" s="269"/>
      <c r="U62" s="269"/>
      <c r="V62" s="269"/>
      <c r="W62" s="269"/>
    </row>
    <row r="63" spans="2:23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0"/>
        <v>0</v>
      </c>
      <c r="G63" s="524">
        <f t="shared" si="28"/>
        <v>0</v>
      </c>
      <c r="H63" s="491">
        <f t="shared" si="29"/>
        <v>0</v>
      </c>
      <c r="I63" s="511">
        <f t="shared" si="31"/>
        <v>0</v>
      </c>
      <c r="J63" s="511"/>
      <c r="K63" s="525"/>
      <c r="L63" s="514">
        <f t="shared" si="32"/>
        <v>0</v>
      </c>
      <c r="M63" s="525"/>
      <c r="N63" s="514">
        <f t="shared" si="33"/>
        <v>0</v>
      </c>
      <c r="O63" s="514">
        <f t="shared" si="34"/>
        <v>0</v>
      </c>
      <c r="P63" s="272"/>
      <c r="R63" s="269"/>
      <c r="S63" s="269"/>
      <c r="T63" s="269"/>
      <c r="U63" s="269"/>
      <c r="V63" s="269"/>
      <c r="W63" s="269"/>
    </row>
    <row r="64" spans="2:23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0"/>
        <v>0</v>
      </c>
      <c r="G64" s="524">
        <f t="shared" si="28"/>
        <v>0</v>
      </c>
      <c r="H64" s="491">
        <f t="shared" si="29"/>
        <v>0</v>
      </c>
      <c r="I64" s="511">
        <f t="shared" si="31"/>
        <v>0</v>
      </c>
      <c r="J64" s="511"/>
      <c r="K64" s="525"/>
      <c r="L64" s="514">
        <f t="shared" si="32"/>
        <v>0</v>
      </c>
      <c r="M64" s="525"/>
      <c r="N64" s="514">
        <f t="shared" si="33"/>
        <v>0</v>
      </c>
      <c r="O64" s="514">
        <f t="shared" si="34"/>
        <v>0</v>
      </c>
      <c r="P64" s="272"/>
      <c r="R64" s="269"/>
      <c r="S64" s="269"/>
      <c r="T64" s="269"/>
      <c r="U64" s="269"/>
      <c r="V64" s="269"/>
      <c r="W64" s="269"/>
    </row>
    <row r="65" spans="1:23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0"/>
        <v>0</v>
      </c>
      <c r="G65" s="524">
        <f t="shared" si="28"/>
        <v>0</v>
      </c>
      <c r="H65" s="491">
        <f t="shared" si="29"/>
        <v>0</v>
      </c>
      <c r="I65" s="511">
        <f t="shared" si="31"/>
        <v>0</v>
      </c>
      <c r="J65" s="511"/>
      <c r="K65" s="525"/>
      <c r="L65" s="514">
        <f t="shared" si="32"/>
        <v>0</v>
      </c>
      <c r="M65" s="525"/>
      <c r="N65" s="514">
        <f t="shared" si="33"/>
        <v>0</v>
      </c>
      <c r="O65" s="514">
        <f t="shared" si="34"/>
        <v>0</v>
      </c>
      <c r="P65" s="272"/>
      <c r="R65" s="269"/>
      <c r="S65" s="269"/>
      <c r="T65" s="269"/>
      <c r="U65" s="269"/>
      <c r="V65" s="269"/>
      <c r="W65" s="269"/>
    </row>
    <row r="66" spans="1:23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0"/>
        <v>0</v>
      </c>
      <c r="G66" s="524">
        <f t="shared" si="28"/>
        <v>0</v>
      </c>
      <c r="H66" s="491">
        <f t="shared" si="29"/>
        <v>0</v>
      </c>
      <c r="I66" s="511">
        <f t="shared" si="31"/>
        <v>0</v>
      </c>
      <c r="J66" s="511"/>
      <c r="K66" s="525"/>
      <c r="L66" s="514">
        <f t="shared" si="32"/>
        <v>0</v>
      </c>
      <c r="M66" s="525"/>
      <c r="N66" s="514">
        <f t="shared" si="33"/>
        <v>0</v>
      </c>
      <c r="O66" s="514">
        <f t="shared" si="34"/>
        <v>0</v>
      </c>
      <c r="P66" s="272"/>
      <c r="R66" s="269"/>
      <c r="S66" s="269"/>
      <c r="T66" s="269"/>
      <c r="U66" s="269"/>
      <c r="V66" s="269"/>
      <c r="W66" s="269"/>
    </row>
    <row r="67" spans="1:23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0"/>
        <v>0</v>
      </c>
      <c r="G67" s="524">
        <f t="shared" si="28"/>
        <v>0</v>
      </c>
      <c r="H67" s="491">
        <f t="shared" si="29"/>
        <v>0</v>
      </c>
      <c r="I67" s="511">
        <f t="shared" si="31"/>
        <v>0</v>
      </c>
      <c r="J67" s="511"/>
      <c r="K67" s="525"/>
      <c r="L67" s="514">
        <f t="shared" si="32"/>
        <v>0</v>
      </c>
      <c r="M67" s="525"/>
      <c r="N67" s="514">
        <f t="shared" si="33"/>
        <v>0</v>
      </c>
      <c r="O67" s="514">
        <f t="shared" si="34"/>
        <v>0</v>
      </c>
      <c r="P67" s="272"/>
      <c r="R67" s="269"/>
      <c r="S67" s="269"/>
      <c r="T67" s="269"/>
      <c r="U67" s="269"/>
      <c r="V67" s="269"/>
      <c r="W67" s="269"/>
    </row>
    <row r="68" spans="1:23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0"/>
        <v>0</v>
      </c>
      <c r="G68" s="524">
        <f t="shared" si="28"/>
        <v>0</v>
      </c>
      <c r="H68" s="491">
        <f t="shared" si="29"/>
        <v>0</v>
      </c>
      <c r="I68" s="511">
        <f t="shared" si="31"/>
        <v>0</v>
      </c>
      <c r="J68" s="511"/>
      <c r="K68" s="525"/>
      <c r="L68" s="514">
        <f t="shared" si="32"/>
        <v>0</v>
      </c>
      <c r="M68" s="525"/>
      <c r="N68" s="514">
        <f t="shared" si="33"/>
        <v>0</v>
      </c>
      <c r="O68" s="514">
        <f t="shared" si="34"/>
        <v>0</v>
      </c>
      <c r="P68" s="272"/>
      <c r="R68" s="269"/>
      <c r="S68" s="269"/>
      <c r="T68" s="269"/>
      <c r="U68" s="269"/>
      <c r="V68" s="269"/>
      <c r="W68" s="269"/>
    </row>
    <row r="69" spans="1:23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0"/>
        <v>0</v>
      </c>
      <c r="G69" s="524">
        <f t="shared" si="28"/>
        <v>0</v>
      </c>
      <c r="H69" s="491">
        <f t="shared" si="29"/>
        <v>0</v>
      </c>
      <c r="I69" s="511">
        <f t="shared" si="31"/>
        <v>0</v>
      </c>
      <c r="J69" s="511"/>
      <c r="K69" s="525"/>
      <c r="L69" s="514">
        <f t="shared" si="32"/>
        <v>0</v>
      </c>
      <c r="M69" s="525"/>
      <c r="N69" s="514">
        <f t="shared" si="33"/>
        <v>0</v>
      </c>
      <c r="O69" s="514">
        <f t="shared" si="34"/>
        <v>0</v>
      </c>
      <c r="P69" s="272"/>
      <c r="R69" s="269"/>
      <c r="S69" s="269"/>
      <c r="T69" s="269"/>
      <c r="U69" s="269"/>
      <c r="V69" s="269"/>
      <c r="W69" s="269"/>
    </row>
    <row r="70" spans="1:23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0"/>
        <v>0</v>
      </c>
      <c r="G70" s="524">
        <f t="shared" si="28"/>
        <v>0</v>
      </c>
      <c r="H70" s="491">
        <f t="shared" si="29"/>
        <v>0</v>
      </c>
      <c r="I70" s="511">
        <f t="shared" si="31"/>
        <v>0</v>
      </c>
      <c r="J70" s="511"/>
      <c r="K70" s="525"/>
      <c r="L70" s="514">
        <f t="shared" si="32"/>
        <v>0</v>
      </c>
      <c r="M70" s="525"/>
      <c r="N70" s="514">
        <f t="shared" si="33"/>
        <v>0</v>
      </c>
      <c r="O70" s="514">
        <f t="shared" si="34"/>
        <v>0</v>
      </c>
      <c r="P70" s="272"/>
      <c r="R70" s="269"/>
      <c r="S70" s="269"/>
      <c r="T70" s="269"/>
      <c r="U70" s="269"/>
      <c r="V70" s="269"/>
      <c r="W70" s="269"/>
    </row>
    <row r="71" spans="1:23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0"/>
        <v>0</v>
      </c>
      <c r="G71" s="524">
        <f t="shared" si="28"/>
        <v>0</v>
      </c>
      <c r="H71" s="491">
        <f t="shared" si="29"/>
        <v>0</v>
      </c>
      <c r="I71" s="511">
        <f t="shared" si="31"/>
        <v>0</v>
      </c>
      <c r="J71" s="511"/>
      <c r="K71" s="525"/>
      <c r="L71" s="514">
        <f t="shared" si="32"/>
        <v>0</v>
      </c>
      <c r="M71" s="525"/>
      <c r="N71" s="514">
        <f t="shared" si="33"/>
        <v>0</v>
      </c>
      <c r="O71" s="514">
        <f t="shared" si="34"/>
        <v>0</v>
      </c>
      <c r="P71" s="272"/>
      <c r="R71" s="269"/>
      <c r="S71" s="269"/>
      <c r="T71" s="269"/>
      <c r="U71" s="269"/>
      <c r="V71" s="269"/>
      <c r="W71" s="269"/>
    </row>
    <row r="72" spans="1:23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0"/>
        <v>0</v>
      </c>
      <c r="G72" s="528">
        <f t="shared" si="28"/>
        <v>0</v>
      </c>
      <c r="H72" s="528">
        <f t="shared" si="29"/>
        <v>0</v>
      </c>
      <c r="I72" s="531">
        <f t="shared" si="31"/>
        <v>0</v>
      </c>
      <c r="J72" s="511"/>
      <c r="K72" s="532"/>
      <c r="L72" s="533">
        <f t="shared" si="32"/>
        <v>0</v>
      </c>
      <c r="M72" s="532"/>
      <c r="N72" s="533">
        <f t="shared" si="33"/>
        <v>0</v>
      </c>
      <c r="O72" s="533">
        <f t="shared" si="34"/>
        <v>0</v>
      </c>
      <c r="P72" s="272"/>
      <c r="R72" s="269"/>
      <c r="S72" s="269"/>
      <c r="T72" s="269"/>
      <c r="U72" s="269"/>
      <c r="V72" s="269"/>
      <c r="W72" s="269"/>
    </row>
    <row r="73" spans="1:23" ht="12.5">
      <c r="C73" s="374" t="s">
        <v>78</v>
      </c>
      <c r="D73" s="375"/>
      <c r="E73" s="375">
        <f>SUM(E17:E72)</f>
        <v>81701.000000000044</v>
      </c>
      <c r="F73" s="375"/>
      <c r="G73" s="375">
        <f>SUM(G17:G72)</f>
        <v>302282.79383709934</v>
      </c>
      <c r="H73" s="375">
        <f>SUM(H17:H72)</f>
        <v>302282.79383709934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77</v>
      </c>
      <c r="Q83" s="269"/>
      <c r="R83" s="269"/>
      <c r="S83" s="269"/>
      <c r="T83" s="269"/>
      <c r="U83" s="269"/>
      <c r="V83" s="269"/>
      <c r="W83" s="269"/>
    </row>
    <row r="84" spans="1:23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7600.5756435124922</v>
      </c>
      <c r="N87" s="546">
        <f>IF(J92&lt;D11,0,VLOOKUP(J92,C17:O72,11))</f>
        <v>7600.5756435124922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8173.557385163318</v>
      </c>
      <c r="N88" s="550">
        <f>IF(J92&lt;D11,0,VLOOKUP(J92,C99:P154,7))</f>
        <v>8173.557385163318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572.98174165082582</v>
      </c>
      <c r="N89" s="555">
        <f>+N88-N87</f>
        <v>572.98174165082582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 t="str">
        <f>E9</f>
        <v xml:space="preserve">SPP Project ID = </v>
      </c>
      <c r="F91" s="674">
        <f>F9</f>
        <v>48</v>
      </c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 ht="13">
      <c r="C92" s="486" t="s">
        <v>51</v>
      </c>
      <c r="D92" s="483">
        <f>D10</f>
        <v>81701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1856.840909090909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 ht="12.5">
      <c r="C99" s="507">
        <f>IF(D93= "","-",D93)</f>
        <v>2007</v>
      </c>
      <c r="D99" s="508">
        <f>IF(D93=C99,0,D92)</f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35">+I99-H99</f>
        <v>0</v>
      </c>
      <c r="K99" s="514"/>
      <c r="L99" s="512">
        <v>0</v>
      </c>
      <c r="M99" s="513">
        <f t="shared" ref="M99:M130" si="36">IF(L99&lt;&gt;0,+H99-L99,0)</f>
        <v>0</v>
      </c>
      <c r="N99" s="512">
        <v>0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 ht="12.5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35"/>
        <v>0</v>
      </c>
      <c r="K100" s="514"/>
      <c r="L100" s="518">
        <v>10006</v>
      </c>
      <c r="M100" s="514">
        <f t="shared" si="36"/>
        <v>0</v>
      </c>
      <c r="N100" s="518">
        <v>10006</v>
      </c>
      <c r="O100" s="514">
        <f t="shared" si="37"/>
        <v>0</v>
      </c>
      <c r="P100" s="514">
        <f t="shared" si="38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 ht="12.5">
      <c r="B101" s="195" t="str">
        <f t="shared" ref="B101:B154" si="39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35"/>
        <v>0</v>
      </c>
      <c r="K101" s="514"/>
      <c r="L101" s="518">
        <f t="shared" ref="L101:L106" si="40">H101</f>
        <v>8972.4855002204786</v>
      </c>
      <c r="M101" s="519">
        <f t="shared" si="36"/>
        <v>0</v>
      </c>
      <c r="N101" s="518">
        <f t="shared" ref="N101:N106" si="41">I101</f>
        <v>8972.4855002204786</v>
      </c>
      <c r="O101" s="514">
        <f t="shared" si="37"/>
        <v>0</v>
      </c>
      <c r="P101" s="514">
        <f t="shared" si="38"/>
        <v>0</v>
      </c>
      <c r="Q101" s="269"/>
      <c r="R101" s="269"/>
      <c r="S101" s="269"/>
      <c r="T101" s="269"/>
      <c r="U101" s="269"/>
      <c r="V101" s="269"/>
      <c r="W101" s="269"/>
    </row>
    <row r="102" spans="1:23" ht="12.5">
      <c r="B102" s="195" t="str">
        <f t="shared" si="39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35"/>
        <v>0</v>
      </c>
      <c r="K102" s="514"/>
      <c r="L102" s="518">
        <f t="shared" si="40"/>
        <v>14837.671154363743</v>
      </c>
      <c r="M102" s="519">
        <f t="shared" si="36"/>
        <v>0</v>
      </c>
      <c r="N102" s="518">
        <f t="shared" si="41"/>
        <v>14837.671154363743</v>
      </c>
      <c r="O102" s="514">
        <f t="shared" si="37"/>
        <v>0</v>
      </c>
      <c r="P102" s="514">
        <f t="shared" si="38"/>
        <v>0</v>
      </c>
      <c r="Q102" s="269"/>
      <c r="R102" s="269"/>
      <c r="S102" s="269"/>
      <c r="T102" s="269"/>
      <c r="U102" s="269"/>
      <c r="V102" s="269"/>
      <c r="W102" s="269"/>
    </row>
    <row r="103" spans="1:23" ht="12.5">
      <c r="B103" s="195" t="str">
        <f t="shared" si="39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35"/>
        <v>0</v>
      </c>
      <c r="K103" s="514"/>
      <c r="L103" s="518">
        <f t="shared" si="40"/>
        <v>13349.876325445057</v>
      </c>
      <c r="M103" s="519">
        <f t="shared" si="36"/>
        <v>0</v>
      </c>
      <c r="N103" s="518">
        <f t="shared" si="41"/>
        <v>13349.876325445057</v>
      </c>
      <c r="O103" s="514">
        <f t="shared" si="37"/>
        <v>0</v>
      </c>
      <c r="P103" s="514">
        <f t="shared" si="38"/>
        <v>0</v>
      </c>
      <c r="Q103" s="269"/>
      <c r="R103" s="269"/>
      <c r="S103" s="269"/>
      <c r="T103" s="269"/>
      <c r="U103" s="269"/>
      <c r="V103" s="269"/>
      <c r="W103" s="269"/>
    </row>
    <row r="104" spans="1:23" ht="12.5">
      <c r="B104" s="195" t="str">
        <f t="shared" si="39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35"/>
        <v>0</v>
      </c>
      <c r="K104" s="514"/>
      <c r="L104" s="518">
        <f t="shared" si="40"/>
        <v>12818.97009538296</v>
      </c>
      <c r="M104" s="519">
        <f t="shared" si="36"/>
        <v>0</v>
      </c>
      <c r="N104" s="518">
        <f t="shared" si="41"/>
        <v>12818.97009538296</v>
      </c>
      <c r="O104" s="514">
        <f t="shared" si="37"/>
        <v>0</v>
      </c>
      <c r="P104" s="514">
        <f t="shared" si="38"/>
        <v>0</v>
      </c>
      <c r="Q104" s="269"/>
      <c r="R104" s="269"/>
      <c r="S104" s="269"/>
      <c r="T104" s="269"/>
      <c r="U104" s="269"/>
      <c r="V104" s="269"/>
      <c r="W104" s="269"/>
    </row>
    <row r="105" spans="1:23" ht="12.5">
      <c r="B105" s="195" t="str">
        <f t="shared" si="39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40"/>
        <v>11679.251522399856</v>
      </c>
      <c r="M105" s="519">
        <f t="shared" ref="M105:M110" si="42">IF(L105&lt;&gt;0,+H105-L105,0)</f>
        <v>0</v>
      </c>
      <c r="N105" s="518">
        <f t="shared" si="41"/>
        <v>11679.251522399856</v>
      </c>
      <c r="O105" s="514">
        <f t="shared" ref="O105:O110" si="43">IF(N105&lt;&gt;0,+I105-N105,0)</f>
        <v>0</v>
      </c>
      <c r="P105" s="514">
        <f t="shared" ref="P105:P110" si="44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 ht="12.5">
      <c r="B106" s="195" t="str">
        <f t="shared" si="39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40"/>
        <v>11460.298583288852</v>
      </c>
      <c r="M106" s="519">
        <f t="shared" si="42"/>
        <v>0</v>
      </c>
      <c r="N106" s="518">
        <f t="shared" si="41"/>
        <v>11460.298583288852</v>
      </c>
      <c r="O106" s="514">
        <f t="shared" si="43"/>
        <v>0</v>
      </c>
      <c r="P106" s="514">
        <f t="shared" si="44"/>
        <v>0</v>
      </c>
      <c r="Q106" s="269"/>
      <c r="R106" s="269"/>
      <c r="S106" s="269"/>
      <c r="T106" s="269"/>
      <c r="U106" s="269"/>
      <c r="V106" s="269"/>
      <c r="W106" s="269"/>
    </row>
    <row r="107" spans="1:23" ht="12.5">
      <c r="B107" s="195" t="str">
        <f t="shared" si="39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35"/>
        <v>0</v>
      </c>
      <c r="K107" s="514"/>
      <c r="L107" s="518">
        <f t="shared" ref="L107:L112" si="45">H107</f>
        <v>10913.140814685254</v>
      </c>
      <c r="M107" s="519">
        <f t="shared" si="42"/>
        <v>0</v>
      </c>
      <c r="N107" s="518">
        <f t="shared" ref="N107:N112" si="46">I107</f>
        <v>10913.140814685254</v>
      </c>
      <c r="O107" s="514">
        <f t="shared" si="43"/>
        <v>0</v>
      </c>
      <c r="P107" s="514">
        <f t="shared" si="44"/>
        <v>0</v>
      </c>
      <c r="Q107" s="269"/>
      <c r="R107" s="269"/>
      <c r="S107" s="269"/>
      <c r="T107" s="269"/>
      <c r="U107" s="269"/>
      <c r="V107" s="269"/>
      <c r="W107" s="269"/>
    </row>
    <row r="108" spans="1:23" ht="12.5">
      <c r="B108" s="195" t="str">
        <f t="shared" si="39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35"/>
        <v>0</v>
      </c>
      <c r="K108" s="514"/>
      <c r="L108" s="518">
        <f t="shared" si="45"/>
        <v>10295.860457941419</v>
      </c>
      <c r="M108" s="519">
        <f t="shared" si="42"/>
        <v>0</v>
      </c>
      <c r="N108" s="518">
        <f t="shared" si="46"/>
        <v>10295.860457941419</v>
      </c>
      <c r="O108" s="514">
        <f t="shared" si="43"/>
        <v>0</v>
      </c>
      <c r="P108" s="514">
        <f t="shared" si="44"/>
        <v>0</v>
      </c>
      <c r="Q108" s="269"/>
      <c r="R108" s="269"/>
      <c r="S108" s="269"/>
      <c r="T108" s="269"/>
      <c r="U108" s="269"/>
      <c r="V108" s="269"/>
      <c r="W108" s="269"/>
    </row>
    <row r="109" spans="1:23" ht="12.5">
      <c r="B109" s="195" t="str">
        <f t="shared" si="39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35"/>
        <v>0</v>
      </c>
      <c r="K109" s="514"/>
      <c r="L109" s="518">
        <f t="shared" si="45"/>
        <v>9745.2303003311172</v>
      </c>
      <c r="M109" s="519">
        <f t="shared" si="42"/>
        <v>0</v>
      </c>
      <c r="N109" s="518">
        <f t="shared" si="46"/>
        <v>9745.2303003311172</v>
      </c>
      <c r="O109" s="514">
        <f t="shared" si="43"/>
        <v>0</v>
      </c>
      <c r="P109" s="514">
        <f t="shared" si="44"/>
        <v>0</v>
      </c>
      <c r="Q109" s="269"/>
      <c r="R109" s="269"/>
      <c r="S109" s="269"/>
      <c r="T109" s="269"/>
      <c r="U109" s="269"/>
      <c r="V109" s="269"/>
      <c r="W109" s="269"/>
    </row>
    <row r="110" spans="1:23" ht="12.5">
      <c r="B110" s="195" t="str">
        <f t="shared" si="39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35"/>
        <v>0</v>
      </c>
      <c r="K110" s="514"/>
      <c r="L110" s="518">
        <f t="shared" si="45"/>
        <v>8520.9525094527817</v>
      </c>
      <c r="M110" s="519">
        <f t="shared" si="42"/>
        <v>0</v>
      </c>
      <c r="N110" s="518">
        <f t="shared" si="46"/>
        <v>8520.9525094527817</v>
      </c>
      <c r="O110" s="514">
        <f t="shared" si="43"/>
        <v>0</v>
      </c>
      <c r="P110" s="514">
        <f t="shared" si="44"/>
        <v>0</v>
      </c>
      <c r="Q110" s="269"/>
      <c r="R110" s="269"/>
      <c r="S110" s="269"/>
      <c r="T110" s="269"/>
      <c r="U110" s="269"/>
      <c r="V110" s="269"/>
      <c r="W110" s="269"/>
    </row>
    <row r="111" spans="1:23" ht="12.5">
      <c r="B111" s="195" t="str">
        <f t="shared" si="39"/>
        <v/>
      </c>
      <c r="C111" s="507">
        <f>IF(D93="","-",+C110+1)</f>
        <v>2019</v>
      </c>
      <c r="D111" s="508">
        <v>61294.462409568994</v>
      </c>
      <c r="E111" s="516">
        <v>1900.0232558139535</v>
      </c>
      <c r="F111" s="515">
        <v>59394.43915375504</v>
      </c>
      <c r="G111" s="515">
        <v>60344.450781662017</v>
      </c>
      <c r="H111" s="516">
        <v>8359.3262482635964</v>
      </c>
      <c r="I111" s="510">
        <v>8359.3262482635964</v>
      </c>
      <c r="J111" s="514">
        <f t="shared" si="35"/>
        <v>0</v>
      </c>
      <c r="K111" s="514"/>
      <c r="L111" s="518">
        <f t="shared" si="45"/>
        <v>8359.3262482635964</v>
      </c>
      <c r="M111" s="519">
        <f t="shared" ref="M111" si="47">IF(L111&lt;&gt;0,+H111-L111,0)</f>
        <v>0</v>
      </c>
      <c r="N111" s="518">
        <f t="shared" si="46"/>
        <v>8359.3262482635964</v>
      </c>
      <c r="O111" s="514">
        <f t="shared" si="37"/>
        <v>0</v>
      </c>
      <c r="P111" s="514">
        <f t="shared" si="38"/>
        <v>0</v>
      </c>
      <c r="Q111" s="269"/>
      <c r="R111" s="269"/>
      <c r="S111" s="269"/>
      <c r="T111" s="269"/>
      <c r="U111" s="269"/>
      <c r="V111" s="269"/>
      <c r="W111" s="269"/>
    </row>
    <row r="112" spans="1:23" ht="12.5">
      <c r="B112" s="195" t="str">
        <f t="shared" si="39"/>
        <v/>
      </c>
      <c r="C112" s="507">
        <f>IF(D93="","-",+C111+1)</f>
        <v>2020</v>
      </c>
      <c r="D112" s="508">
        <v>59394.43915375504</v>
      </c>
      <c r="E112" s="516">
        <v>1945.2619047619048</v>
      </c>
      <c r="F112" s="515">
        <v>57449.177248993132</v>
      </c>
      <c r="G112" s="515">
        <v>58421.808201374086</v>
      </c>
      <c r="H112" s="516">
        <v>8229.9197146067363</v>
      </c>
      <c r="I112" s="510">
        <v>8229.9197146067363</v>
      </c>
      <c r="J112" s="514">
        <f t="shared" si="35"/>
        <v>0</v>
      </c>
      <c r="K112" s="514"/>
      <c r="L112" s="518">
        <f t="shared" si="45"/>
        <v>8229.9197146067363</v>
      </c>
      <c r="M112" s="519">
        <f t="shared" ref="M112" si="48">IF(L112&lt;&gt;0,+H112-L112,0)</f>
        <v>0</v>
      </c>
      <c r="N112" s="518">
        <f t="shared" si="46"/>
        <v>8229.9197146067363</v>
      </c>
      <c r="O112" s="514">
        <f t="shared" si="37"/>
        <v>0</v>
      </c>
      <c r="P112" s="514">
        <f t="shared" si="38"/>
        <v>0</v>
      </c>
      <c r="Q112" s="269"/>
      <c r="R112" s="269"/>
      <c r="S112" s="269"/>
      <c r="T112" s="269"/>
      <c r="U112" s="269"/>
      <c r="V112" s="269"/>
      <c r="W112" s="269"/>
    </row>
    <row r="113" spans="2:23" ht="12.5">
      <c r="B113" s="195" t="str">
        <f t="shared" si="39"/>
        <v/>
      </c>
      <c r="C113" s="507">
        <f>IF(D93="","-",+C112+1)</f>
        <v>2021</v>
      </c>
      <c r="D113" s="508">
        <v>57449.177248993132</v>
      </c>
      <c r="E113" s="516">
        <v>1992.7073170731708</v>
      </c>
      <c r="F113" s="515">
        <v>55456.469931919964</v>
      </c>
      <c r="G113" s="515">
        <v>56452.823590456552</v>
      </c>
      <c r="H113" s="516">
        <v>8400.9059134474937</v>
      </c>
      <c r="I113" s="510">
        <v>8400.9059134474937</v>
      </c>
      <c r="J113" s="514">
        <f t="shared" si="35"/>
        <v>0</v>
      </c>
      <c r="K113" s="514"/>
      <c r="L113" s="518">
        <f t="shared" ref="L113" si="49">H113</f>
        <v>8400.9059134474937</v>
      </c>
      <c r="M113" s="519">
        <f t="shared" ref="M113" si="50">IF(L113&lt;&gt;0,+H113-L113,0)</f>
        <v>0</v>
      </c>
      <c r="N113" s="518">
        <f t="shared" ref="N113" si="51">I113</f>
        <v>8400.9059134474937</v>
      </c>
      <c r="O113" s="514">
        <f t="shared" si="37"/>
        <v>0</v>
      </c>
      <c r="P113" s="514">
        <f t="shared" si="38"/>
        <v>0</v>
      </c>
      <c r="Q113" s="269"/>
      <c r="R113" s="269"/>
      <c r="S113" s="269"/>
      <c r="T113" s="269"/>
      <c r="U113" s="269"/>
      <c r="V113" s="269"/>
      <c r="W113" s="269"/>
    </row>
    <row r="114" spans="2:23" ht="12.5">
      <c r="B114" s="195" t="str">
        <f t="shared" si="39"/>
        <v/>
      </c>
      <c r="C114" s="507">
        <f>IF(D93="","-",+C113+1)</f>
        <v>2022</v>
      </c>
      <c r="D114" s="508">
        <v>55456.469931919964</v>
      </c>
      <c r="E114" s="516">
        <v>1945.2619047619048</v>
      </c>
      <c r="F114" s="515">
        <v>53511.208027158056</v>
      </c>
      <c r="G114" s="515">
        <v>54483.83897953901</v>
      </c>
      <c r="H114" s="516">
        <v>8344.8161119685956</v>
      </c>
      <c r="I114" s="510">
        <v>8344.8161119685956</v>
      </c>
      <c r="J114" s="514">
        <f t="shared" si="35"/>
        <v>0</v>
      </c>
      <c r="K114" s="514"/>
      <c r="L114" s="518">
        <f t="shared" ref="L114" si="52">H114</f>
        <v>8344.8161119685956</v>
      </c>
      <c r="M114" s="519">
        <f t="shared" ref="M114" si="53">IF(L114&lt;&gt;0,+H114-L114,0)</f>
        <v>0</v>
      </c>
      <c r="N114" s="518">
        <f t="shared" ref="N114" si="54">I114</f>
        <v>8344.8161119685956</v>
      </c>
      <c r="O114" s="514">
        <f t="shared" ref="O114" si="55">IF(N114&lt;&gt;0,+I114-N114,0)</f>
        <v>0</v>
      </c>
      <c r="P114" s="514">
        <f t="shared" ref="P114" si="56">+O114-M114</f>
        <v>0</v>
      </c>
      <c r="Q114" s="269"/>
      <c r="R114" s="269"/>
      <c r="S114" s="269"/>
      <c r="T114" s="269"/>
      <c r="U114" s="269"/>
      <c r="V114" s="269"/>
      <c r="W114" s="269"/>
    </row>
    <row r="115" spans="2:23" ht="12.5">
      <c r="B115" s="195" t="str">
        <f t="shared" si="39"/>
        <v/>
      </c>
      <c r="C115" s="507">
        <f>IF(D93="","-",+C114+1)</f>
        <v>2023</v>
      </c>
      <c r="D115" s="508">
        <v>53511.208027158056</v>
      </c>
      <c r="E115" s="516">
        <v>1856.840909090909</v>
      </c>
      <c r="F115" s="515">
        <v>51654.367118067144</v>
      </c>
      <c r="G115" s="515">
        <v>52582.7875726126</v>
      </c>
      <c r="H115" s="516">
        <v>8343.7194539321899</v>
      </c>
      <c r="I115" s="510">
        <v>8343.7194539321899</v>
      </c>
      <c r="J115" s="514">
        <f t="shared" si="35"/>
        <v>0</v>
      </c>
      <c r="K115" s="514"/>
      <c r="L115" s="518">
        <f t="shared" ref="L115" si="57">H115</f>
        <v>8343.7194539321899</v>
      </c>
      <c r="M115" s="519">
        <f t="shared" ref="M115" si="58">IF(L115&lt;&gt;0,+H115-L115,0)</f>
        <v>0</v>
      </c>
      <c r="N115" s="518">
        <f t="shared" ref="N115" si="59">I115</f>
        <v>8343.7194539321899</v>
      </c>
      <c r="O115" s="514">
        <f t="shared" ref="O115" si="60">IF(N115&lt;&gt;0,+I115-N115,0)</f>
        <v>0</v>
      </c>
      <c r="P115" s="514">
        <f t="shared" ref="P115" si="61">+O115-M115</f>
        <v>0</v>
      </c>
      <c r="Q115" s="269"/>
      <c r="R115" s="269"/>
      <c r="S115" s="269"/>
      <c r="T115" s="269"/>
      <c r="U115" s="269"/>
      <c r="V115" s="269"/>
      <c r="W115" s="269"/>
    </row>
    <row r="116" spans="2:23" ht="12.5">
      <c r="B116" s="195" t="str">
        <f t="shared" si="39"/>
        <v/>
      </c>
      <c r="C116" s="507">
        <f>IF(D93="","-",+C115+1)</f>
        <v>2024</v>
      </c>
      <c r="D116" s="374">
        <f>IF(F115+SUM(E$99:E115)=D$92,F115,D$92-SUM(E$99:E115))</f>
        <v>51654.367118067144</v>
      </c>
      <c r="E116" s="522">
        <f>IF(+J96&lt;F115,J96,D116)</f>
        <v>1856.840909090909</v>
      </c>
      <c r="F116" s="523">
        <f t="shared" ref="F116:F130" si="62">+D116-E116</f>
        <v>49797.526208976233</v>
      </c>
      <c r="G116" s="523">
        <f t="shared" ref="G116:G130" si="63">+(F116+D116)/2</f>
        <v>50725.946663521689</v>
      </c>
      <c r="H116" s="526">
        <f t="shared" ref="H116:H154" si="64">+J$94*G116+E116</f>
        <v>8173.557385163318</v>
      </c>
      <c r="I116" s="577">
        <f t="shared" ref="I116:I154" si="65">+J$95*G116+E116</f>
        <v>8173.557385163318</v>
      </c>
      <c r="J116" s="514">
        <f t="shared" si="35"/>
        <v>0</v>
      </c>
      <c r="K116" s="514"/>
      <c r="L116" s="525"/>
      <c r="M116" s="514">
        <f t="shared" si="36"/>
        <v>0</v>
      </c>
      <c r="N116" s="525"/>
      <c r="O116" s="514">
        <f t="shared" si="37"/>
        <v>0</v>
      </c>
      <c r="P116" s="514">
        <f t="shared" si="38"/>
        <v>0</v>
      </c>
      <c r="Q116" s="269"/>
      <c r="R116" s="269"/>
      <c r="S116" s="269"/>
      <c r="T116" s="269"/>
      <c r="U116" s="269"/>
      <c r="V116" s="269"/>
      <c r="W116" s="269"/>
    </row>
    <row r="117" spans="2:23" ht="12.5">
      <c r="B117" s="195" t="str">
        <f t="shared" si="39"/>
        <v/>
      </c>
      <c r="C117" s="507">
        <f>IF(D93="","-",+C116+1)</f>
        <v>2025</v>
      </c>
      <c r="D117" s="374">
        <f>IF(F116+SUM(E$99:E116)=D$92,F116,D$92-SUM(E$99:E116))</f>
        <v>49797.526208976233</v>
      </c>
      <c r="E117" s="522">
        <f>IF(+J96&lt;F116,J96,D117)</f>
        <v>1856.840909090909</v>
      </c>
      <c r="F117" s="523">
        <f t="shared" si="62"/>
        <v>47940.685299885321</v>
      </c>
      <c r="G117" s="523">
        <f t="shared" si="63"/>
        <v>48869.105754430777</v>
      </c>
      <c r="H117" s="526">
        <f t="shared" si="64"/>
        <v>7942.3317829739253</v>
      </c>
      <c r="I117" s="577">
        <f t="shared" si="65"/>
        <v>7942.3317829739253</v>
      </c>
      <c r="J117" s="514">
        <f t="shared" si="35"/>
        <v>0</v>
      </c>
      <c r="K117" s="514"/>
      <c r="L117" s="525"/>
      <c r="M117" s="514">
        <f t="shared" si="36"/>
        <v>0</v>
      </c>
      <c r="N117" s="525"/>
      <c r="O117" s="514">
        <f t="shared" si="37"/>
        <v>0</v>
      </c>
      <c r="P117" s="514">
        <f t="shared" si="38"/>
        <v>0</v>
      </c>
      <c r="Q117" s="269"/>
      <c r="R117" s="269"/>
      <c r="S117" s="269"/>
      <c r="T117" s="269"/>
      <c r="U117" s="269"/>
      <c r="V117" s="269"/>
      <c r="W117" s="269"/>
    </row>
    <row r="118" spans="2:23" ht="12.5">
      <c r="B118" s="195" t="str">
        <f t="shared" si="39"/>
        <v/>
      </c>
      <c r="C118" s="507">
        <f>IF(D93="","-",+C117+1)</f>
        <v>2026</v>
      </c>
      <c r="D118" s="374">
        <f>IF(F117+SUM(E$99:E117)=D$92,F117,D$92-SUM(E$99:E117))</f>
        <v>47940.685299885321</v>
      </c>
      <c r="E118" s="522">
        <f>IF(+J96&lt;F117,J96,D118)</f>
        <v>1856.840909090909</v>
      </c>
      <c r="F118" s="523">
        <f t="shared" si="62"/>
        <v>46083.844390794409</v>
      </c>
      <c r="G118" s="523">
        <f t="shared" si="63"/>
        <v>47012.264845339865</v>
      </c>
      <c r="H118" s="526">
        <f t="shared" si="64"/>
        <v>7711.1061807845326</v>
      </c>
      <c r="I118" s="577">
        <f t="shared" si="65"/>
        <v>7711.1061807845326</v>
      </c>
      <c r="J118" s="514">
        <f t="shared" si="35"/>
        <v>0</v>
      </c>
      <c r="K118" s="514"/>
      <c r="L118" s="525"/>
      <c r="M118" s="514">
        <f t="shared" si="36"/>
        <v>0</v>
      </c>
      <c r="N118" s="525"/>
      <c r="O118" s="514">
        <f t="shared" si="37"/>
        <v>0</v>
      </c>
      <c r="P118" s="514">
        <f t="shared" si="38"/>
        <v>0</v>
      </c>
      <c r="Q118" s="269"/>
      <c r="R118" s="269"/>
      <c r="S118" s="269"/>
      <c r="T118" s="269"/>
      <c r="U118" s="269"/>
      <c r="V118" s="269"/>
      <c r="W118" s="269"/>
    </row>
    <row r="119" spans="2:23" ht="12.5">
      <c r="B119" s="195" t="str">
        <f t="shared" si="39"/>
        <v/>
      </c>
      <c r="C119" s="507">
        <f>IF(D93="","-",+C118+1)</f>
        <v>2027</v>
      </c>
      <c r="D119" s="374">
        <f>IF(F118+SUM(E$99:E118)=D$92,F118,D$92-SUM(E$99:E118))</f>
        <v>46083.844390794409</v>
      </c>
      <c r="E119" s="522">
        <f>IF(+J96&lt;F118,J96,D119)</f>
        <v>1856.840909090909</v>
      </c>
      <c r="F119" s="523">
        <f t="shared" si="62"/>
        <v>44227.003481703498</v>
      </c>
      <c r="G119" s="523">
        <f t="shared" si="63"/>
        <v>45155.423936248953</v>
      </c>
      <c r="H119" s="526">
        <f t="shared" si="64"/>
        <v>7479.880578595139</v>
      </c>
      <c r="I119" s="577">
        <f t="shared" si="65"/>
        <v>7479.880578595139</v>
      </c>
      <c r="J119" s="514">
        <f t="shared" si="35"/>
        <v>0</v>
      </c>
      <c r="K119" s="514"/>
      <c r="L119" s="525"/>
      <c r="M119" s="514">
        <f t="shared" si="36"/>
        <v>0</v>
      </c>
      <c r="N119" s="525"/>
      <c r="O119" s="514">
        <f t="shared" si="37"/>
        <v>0</v>
      </c>
      <c r="P119" s="514">
        <f t="shared" si="38"/>
        <v>0</v>
      </c>
      <c r="Q119" s="269"/>
      <c r="R119" s="269"/>
      <c r="S119" s="269"/>
      <c r="T119" s="269"/>
      <c r="U119" s="269"/>
      <c r="V119" s="269"/>
      <c r="W119" s="269"/>
    </row>
    <row r="120" spans="2:23" ht="12.5">
      <c r="B120" s="195" t="str">
        <f t="shared" si="39"/>
        <v/>
      </c>
      <c r="C120" s="507">
        <f>IF(D93="","-",+C119+1)</f>
        <v>2028</v>
      </c>
      <c r="D120" s="374">
        <f>IF(F119+SUM(E$99:E119)=D$92,F119,D$92-SUM(E$99:E119))</f>
        <v>44227.003481703498</v>
      </c>
      <c r="E120" s="522">
        <f>IF(+J96&lt;F119,J96,D120)</f>
        <v>1856.840909090909</v>
      </c>
      <c r="F120" s="523">
        <f t="shared" si="62"/>
        <v>42370.162572612586</v>
      </c>
      <c r="G120" s="523">
        <f t="shared" si="63"/>
        <v>43298.583027158042</v>
      </c>
      <c r="H120" s="526">
        <f t="shared" si="64"/>
        <v>7248.6549764057463</v>
      </c>
      <c r="I120" s="577">
        <f t="shared" si="65"/>
        <v>7248.6549764057463</v>
      </c>
      <c r="J120" s="514">
        <f t="shared" si="35"/>
        <v>0</v>
      </c>
      <c r="K120" s="514"/>
      <c r="L120" s="525"/>
      <c r="M120" s="514">
        <f t="shared" si="36"/>
        <v>0</v>
      </c>
      <c r="N120" s="525"/>
      <c r="O120" s="514">
        <f t="shared" si="37"/>
        <v>0</v>
      </c>
      <c r="P120" s="514">
        <f t="shared" si="38"/>
        <v>0</v>
      </c>
      <c r="Q120" s="269"/>
      <c r="R120" s="269"/>
      <c r="S120" s="269"/>
      <c r="T120" s="269"/>
      <c r="U120" s="269"/>
      <c r="V120" s="269"/>
      <c r="W120" s="269"/>
    </row>
    <row r="121" spans="2:23" ht="12.5">
      <c r="B121" s="195" t="str">
        <f t="shared" si="39"/>
        <v/>
      </c>
      <c r="C121" s="507">
        <f>IF(D93="","-",+C120+1)</f>
        <v>2029</v>
      </c>
      <c r="D121" s="374">
        <f>IF(F120+SUM(E$99:E120)=D$92,F120,D$92-SUM(E$99:E120))</f>
        <v>42370.162572612586</v>
      </c>
      <c r="E121" s="522">
        <f>IF(+J96&lt;F120,J96,D121)</f>
        <v>1856.840909090909</v>
      </c>
      <c r="F121" s="523">
        <f t="shared" si="62"/>
        <v>40513.321663521674</v>
      </c>
      <c r="G121" s="523">
        <f t="shared" si="63"/>
        <v>41441.74211806713</v>
      </c>
      <c r="H121" s="526">
        <f t="shared" si="64"/>
        <v>7017.4293742163536</v>
      </c>
      <c r="I121" s="577">
        <f t="shared" si="65"/>
        <v>7017.4293742163536</v>
      </c>
      <c r="J121" s="514">
        <f t="shared" si="35"/>
        <v>0</v>
      </c>
      <c r="K121" s="514"/>
      <c r="L121" s="525"/>
      <c r="M121" s="514">
        <f t="shared" si="36"/>
        <v>0</v>
      </c>
      <c r="N121" s="525"/>
      <c r="O121" s="514">
        <f t="shared" si="37"/>
        <v>0</v>
      </c>
      <c r="P121" s="514">
        <f t="shared" si="38"/>
        <v>0</v>
      </c>
      <c r="Q121" s="269"/>
      <c r="R121" s="269"/>
      <c r="S121" s="269"/>
      <c r="T121" s="269"/>
      <c r="U121" s="269"/>
      <c r="V121" s="269"/>
      <c r="W121" s="269"/>
    </row>
    <row r="122" spans="2:23" ht="12.5">
      <c r="B122" s="195" t="str">
        <f t="shared" si="39"/>
        <v/>
      </c>
      <c r="C122" s="507">
        <f>IF(D93="","-",+C121+1)</f>
        <v>2030</v>
      </c>
      <c r="D122" s="374">
        <f>IF(F121+SUM(E$99:E121)=D$92,F121,D$92-SUM(E$99:E121))</f>
        <v>40513.321663521674</v>
      </c>
      <c r="E122" s="522">
        <f>IF(+J96&lt;F121,J96,D122)</f>
        <v>1856.840909090909</v>
      </c>
      <c r="F122" s="523">
        <f t="shared" si="62"/>
        <v>38656.480754430762</v>
      </c>
      <c r="G122" s="523">
        <f t="shared" si="63"/>
        <v>39584.901208976218</v>
      </c>
      <c r="H122" s="526">
        <f t="shared" si="64"/>
        <v>6786.20377202696</v>
      </c>
      <c r="I122" s="577">
        <f t="shared" si="65"/>
        <v>6786.20377202696</v>
      </c>
      <c r="J122" s="514">
        <f t="shared" si="35"/>
        <v>0</v>
      </c>
      <c r="K122" s="514"/>
      <c r="L122" s="525"/>
      <c r="M122" s="514">
        <f t="shared" si="36"/>
        <v>0</v>
      </c>
      <c r="N122" s="525"/>
      <c r="O122" s="514">
        <f t="shared" si="37"/>
        <v>0</v>
      </c>
      <c r="P122" s="514">
        <f t="shared" si="38"/>
        <v>0</v>
      </c>
      <c r="Q122" s="269"/>
      <c r="R122" s="269"/>
      <c r="S122" s="269"/>
      <c r="T122" s="269"/>
      <c r="U122" s="269"/>
      <c r="V122" s="269"/>
      <c r="W122" s="269"/>
    </row>
    <row r="123" spans="2:23" ht="12.5">
      <c r="B123" s="195" t="str">
        <f t="shared" si="39"/>
        <v/>
      </c>
      <c r="C123" s="507">
        <f>IF(D93="","-",+C122+1)</f>
        <v>2031</v>
      </c>
      <c r="D123" s="374">
        <f>IF(F122+SUM(E$99:E122)=D$92,F122,D$92-SUM(E$99:E122))</f>
        <v>38656.480754430762</v>
      </c>
      <c r="E123" s="522">
        <f>IF(+J96&lt;F122,J96,D123)</f>
        <v>1856.840909090909</v>
      </c>
      <c r="F123" s="523">
        <f t="shared" si="62"/>
        <v>36799.639845339851</v>
      </c>
      <c r="G123" s="523">
        <f t="shared" si="63"/>
        <v>37728.060299885306</v>
      </c>
      <c r="H123" s="526">
        <f t="shared" si="64"/>
        <v>6554.9781698375673</v>
      </c>
      <c r="I123" s="577">
        <f t="shared" si="65"/>
        <v>6554.9781698375673</v>
      </c>
      <c r="J123" s="514">
        <f t="shared" si="35"/>
        <v>0</v>
      </c>
      <c r="K123" s="514"/>
      <c r="L123" s="525"/>
      <c r="M123" s="514">
        <f t="shared" si="36"/>
        <v>0</v>
      </c>
      <c r="N123" s="525"/>
      <c r="O123" s="514">
        <f t="shared" si="37"/>
        <v>0</v>
      </c>
      <c r="P123" s="514">
        <f t="shared" si="38"/>
        <v>0</v>
      </c>
      <c r="Q123" s="269"/>
      <c r="R123" s="269"/>
      <c r="S123" s="269"/>
      <c r="T123" s="269"/>
      <c r="U123" s="269"/>
      <c r="V123" s="269"/>
      <c r="W123" s="269"/>
    </row>
    <row r="124" spans="2:23" ht="12.5">
      <c r="B124" s="195" t="str">
        <f t="shared" si="39"/>
        <v/>
      </c>
      <c r="C124" s="507">
        <f>IF(D93="","-",+C123+1)</f>
        <v>2032</v>
      </c>
      <c r="D124" s="374">
        <f>IF(F123+SUM(E$99:E123)=D$92,F123,D$92-SUM(E$99:E123))</f>
        <v>36799.639845339851</v>
      </c>
      <c r="E124" s="522">
        <f>IF(+J96&lt;F123,J96,D124)</f>
        <v>1856.840909090909</v>
      </c>
      <c r="F124" s="523">
        <f t="shared" si="62"/>
        <v>34942.798936248939</v>
      </c>
      <c r="G124" s="523">
        <f t="shared" si="63"/>
        <v>35871.219390794395</v>
      </c>
      <c r="H124" s="526">
        <f t="shared" si="64"/>
        <v>6323.7525676481746</v>
      </c>
      <c r="I124" s="577">
        <f t="shared" si="65"/>
        <v>6323.7525676481746</v>
      </c>
      <c r="J124" s="514">
        <f t="shared" si="35"/>
        <v>0</v>
      </c>
      <c r="K124" s="514"/>
      <c r="L124" s="525"/>
      <c r="M124" s="514">
        <f t="shared" si="36"/>
        <v>0</v>
      </c>
      <c r="N124" s="525"/>
      <c r="O124" s="514">
        <f t="shared" si="37"/>
        <v>0</v>
      </c>
      <c r="P124" s="514">
        <f t="shared" si="38"/>
        <v>0</v>
      </c>
      <c r="Q124" s="269"/>
      <c r="R124" s="269"/>
      <c r="S124" s="269"/>
      <c r="T124" s="269"/>
      <c r="U124" s="269"/>
      <c r="V124" s="269"/>
      <c r="W124" s="269"/>
    </row>
    <row r="125" spans="2:23" ht="12.5">
      <c r="B125" s="195" t="str">
        <f t="shared" si="39"/>
        <v/>
      </c>
      <c r="C125" s="507">
        <f>IF(D93="","-",+C124+1)</f>
        <v>2033</v>
      </c>
      <c r="D125" s="374">
        <f>IF(F124+SUM(E$99:E124)=D$92,F124,D$92-SUM(E$99:E124))</f>
        <v>34942.798936248939</v>
      </c>
      <c r="E125" s="522">
        <f>IF(+J96&lt;F124,J96,D125)</f>
        <v>1856.840909090909</v>
      </c>
      <c r="F125" s="523">
        <f t="shared" si="62"/>
        <v>33085.958027158027</v>
      </c>
      <c r="G125" s="523">
        <f t="shared" si="63"/>
        <v>34014.378481703483</v>
      </c>
      <c r="H125" s="526">
        <f t="shared" si="64"/>
        <v>6092.526965458781</v>
      </c>
      <c r="I125" s="577">
        <f t="shared" si="65"/>
        <v>6092.526965458781</v>
      </c>
      <c r="J125" s="514">
        <f t="shared" si="35"/>
        <v>0</v>
      </c>
      <c r="K125" s="514"/>
      <c r="L125" s="525"/>
      <c r="M125" s="514">
        <f t="shared" si="36"/>
        <v>0</v>
      </c>
      <c r="N125" s="525"/>
      <c r="O125" s="514">
        <f t="shared" si="37"/>
        <v>0</v>
      </c>
      <c r="P125" s="514">
        <f t="shared" si="38"/>
        <v>0</v>
      </c>
      <c r="Q125" s="269"/>
      <c r="R125" s="269"/>
      <c r="S125" s="269"/>
      <c r="T125" s="269"/>
      <c r="U125" s="269"/>
      <c r="V125" s="269"/>
      <c r="W125" s="269"/>
    </row>
    <row r="126" spans="2:23" ht="12.5">
      <c r="B126" s="195" t="str">
        <f t="shared" si="39"/>
        <v/>
      </c>
      <c r="C126" s="507">
        <f>IF(D93="","-",+C125+1)</f>
        <v>2034</v>
      </c>
      <c r="D126" s="374">
        <f>IF(F125+SUM(E$99:E125)=D$92,F125,D$92-SUM(E$99:E125))</f>
        <v>33085.958027158027</v>
      </c>
      <c r="E126" s="522">
        <f>IF(+J96&lt;F125,J96,D126)</f>
        <v>1856.840909090909</v>
      </c>
      <c r="F126" s="523">
        <f t="shared" si="62"/>
        <v>31229.117118067119</v>
      </c>
      <c r="G126" s="523">
        <f t="shared" si="63"/>
        <v>32157.537572612571</v>
      </c>
      <c r="H126" s="526">
        <f t="shared" si="64"/>
        <v>5861.3013632693883</v>
      </c>
      <c r="I126" s="577">
        <f t="shared" si="65"/>
        <v>5861.3013632693883</v>
      </c>
      <c r="J126" s="514">
        <f t="shared" si="35"/>
        <v>0</v>
      </c>
      <c r="K126" s="514"/>
      <c r="L126" s="525"/>
      <c r="M126" s="514">
        <f t="shared" si="36"/>
        <v>0</v>
      </c>
      <c r="N126" s="525"/>
      <c r="O126" s="514">
        <f t="shared" si="37"/>
        <v>0</v>
      </c>
      <c r="P126" s="514">
        <f t="shared" si="38"/>
        <v>0</v>
      </c>
      <c r="Q126" s="269"/>
      <c r="R126" s="269"/>
      <c r="S126" s="269"/>
      <c r="T126" s="269"/>
      <c r="U126" s="269"/>
      <c r="V126" s="269"/>
      <c r="W126" s="269"/>
    </row>
    <row r="127" spans="2:23" ht="12.5">
      <c r="B127" s="195" t="str">
        <f t="shared" si="39"/>
        <v/>
      </c>
      <c r="C127" s="507">
        <f>IF(D93="","-",+C126+1)</f>
        <v>2035</v>
      </c>
      <c r="D127" s="374">
        <f>IF(F126+SUM(E$99:E126)=D$92,F126,D$92-SUM(E$99:E126))</f>
        <v>31229.117118067119</v>
      </c>
      <c r="E127" s="522">
        <f>IF(+J96&lt;F126,J96,D127)</f>
        <v>1856.840909090909</v>
      </c>
      <c r="F127" s="523">
        <f t="shared" si="62"/>
        <v>29372.276208976211</v>
      </c>
      <c r="G127" s="523">
        <f t="shared" si="63"/>
        <v>30300.696663521667</v>
      </c>
      <c r="H127" s="526">
        <f t="shared" si="64"/>
        <v>5630.0757610799956</v>
      </c>
      <c r="I127" s="577">
        <f t="shared" si="65"/>
        <v>5630.0757610799956</v>
      </c>
      <c r="J127" s="514">
        <f t="shared" si="35"/>
        <v>0</v>
      </c>
      <c r="K127" s="514"/>
      <c r="L127" s="525"/>
      <c r="M127" s="514">
        <f t="shared" si="36"/>
        <v>0</v>
      </c>
      <c r="N127" s="525"/>
      <c r="O127" s="514">
        <f t="shared" si="37"/>
        <v>0</v>
      </c>
      <c r="P127" s="514">
        <f t="shared" si="38"/>
        <v>0</v>
      </c>
      <c r="Q127" s="269"/>
      <c r="R127" s="269"/>
      <c r="S127" s="269"/>
      <c r="T127" s="269"/>
      <c r="U127" s="269"/>
      <c r="V127" s="269"/>
      <c r="W127" s="269"/>
    </row>
    <row r="128" spans="2:23" ht="12.5">
      <c r="B128" s="195" t="str">
        <f t="shared" si="39"/>
        <v/>
      </c>
      <c r="C128" s="507">
        <f>IF(D93="","-",+C127+1)</f>
        <v>2036</v>
      </c>
      <c r="D128" s="374">
        <f>IF(F127+SUM(E$99:E127)=D$92,F127,D$92-SUM(E$99:E127))</f>
        <v>29372.276208976211</v>
      </c>
      <c r="E128" s="522">
        <f>IF(+J96&lt;F127,J96,D128)</f>
        <v>1856.840909090909</v>
      </c>
      <c r="F128" s="523">
        <f t="shared" si="62"/>
        <v>27515.435299885303</v>
      </c>
      <c r="G128" s="523">
        <f t="shared" si="63"/>
        <v>28443.855754430755</v>
      </c>
      <c r="H128" s="526">
        <f t="shared" si="64"/>
        <v>5398.8501588906038</v>
      </c>
      <c r="I128" s="577">
        <f t="shared" si="65"/>
        <v>5398.8501588906038</v>
      </c>
      <c r="J128" s="514">
        <f t="shared" si="35"/>
        <v>0</v>
      </c>
      <c r="K128" s="514"/>
      <c r="L128" s="525"/>
      <c r="M128" s="514">
        <f t="shared" si="36"/>
        <v>0</v>
      </c>
      <c r="N128" s="525"/>
      <c r="O128" s="514">
        <f t="shared" si="37"/>
        <v>0</v>
      </c>
      <c r="P128" s="514">
        <f t="shared" si="38"/>
        <v>0</v>
      </c>
      <c r="Q128" s="269"/>
      <c r="R128" s="269"/>
      <c r="S128" s="269"/>
      <c r="T128" s="269"/>
      <c r="U128" s="269"/>
      <c r="V128" s="269"/>
      <c r="W128" s="269"/>
    </row>
    <row r="129" spans="2:23" ht="12.5">
      <c r="B129" s="195" t="str">
        <f t="shared" si="39"/>
        <v/>
      </c>
      <c r="C129" s="507">
        <f>IF(D93="","-",+C128+1)</f>
        <v>2037</v>
      </c>
      <c r="D129" s="374">
        <f>IF(F128+SUM(E$99:E128)=D$92,F128,D$92-SUM(E$99:E128))</f>
        <v>27515.435299885303</v>
      </c>
      <c r="E129" s="522">
        <f>IF(+J96&lt;F128,J96,D129)</f>
        <v>1856.840909090909</v>
      </c>
      <c r="F129" s="523">
        <f t="shared" si="62"/>
        <v>25658.594390794395</v>
      </c>
      <c r="G129" s="523">
        <f t="shared" si="63"/>
        <v>26587.014845339851</v>
      </c>
      <c r="H129" s="526">
        <f t="shared" si="64"/>
        <v>5167.6245567012111</v>
      </c>
      <c r="I129" s="577">
        <f t="shared" si="65"/>
        <v>5167.6245567012111</v>
      </c>
      <c r="J129" s="514">
        <f t="shared" si="35"/>
        <v>0</v>
      </c>
      <c r="K129" s="514"/>
      <c r="L129" s="525"/>
      <c r="M129" s="514">
        <f t="shared" si="36"/>
        <v>0</v>
      </c>
      <c r="N129" s="525"/>
      <c r="O129" s="514">
        <f t="shared" si="37"/>
        <v>0</v>
      </c>
      <c r="P129" s="514">
        <f t="shared" si="38"/>
        <v>0</v>
      </c>
      <c r="Q129" s="269"/>
      <c r="R129" s="269"/>
      <c r="S129" s="269"/>
      <c r="T129" s="269"/>
      <c r="U129" s="269"/>
      <c r="V129" s="269"/>
      <c r="W129" s="269"/>
    </row>
    <row r="130" spans="2:23" ht="12.5">
      <c r="B130" s="195" t="str">
        <f t="shared" si="39"/>
        <v/>
      </c>
      <c r="C130" s="507">
        <f>IF(D93="","-",+C129+1)</f>
        <v>2038</v>
      </c>
      <c r="D130" s="374">
        <f>IF(F129+SUM(E$99:E129)=D$92,F129,D$92-SUM(E$99:E129))</f>
        <v>25658.594390794395</v>
      </c>
      <c r="E130" s="522">
        <f>IF(+J96&lt;F129,J96,D130)</f>
        <v>1856.840909090909</v>
      </c>
      <c r="F130" s="523">
        <f t="shared" si="62"/>
        <v>23801.753481703487</v>
      </c>
      <c r="G130" s="523">
        <f t="shared" si="63"/>
        <v>24730.173936248939</v>
      </c>
      <c r="H130" s="526">
        <f t="shared" si="64"/>
        <v>4936.3989545118184</v>
      </c>
      <c r="I130" s="577">
        <f t="shared" si="65"/>
        <v>4936.3989545118184</v>
      </c>
      <c r="J130" s="514">
        <f t="shared" si="35"/>
        <v>0</v>
      </c>
      <c r="K130" s="514"/>
      <c r="L130" s="525"/>
      <c r="M130" s="514">
        <f t="shared" si="36"/>
        <v>0</v>
      </c>
      <c r="N130" s="525"/>
      <c r="O130" s="514">
        <f t="shared" si="37"/>
        <v>0</v>
      </c>
      <c r="P130" s="514">
        <f t="shared" si="38"/>
        <v>0</v>
      </c>
      <c r="Q130" s="269"/>
      <c r="R130" s="269"/>
      <c r="S130" s="269"/>
      <c r="T130" s="269"/>
      <c r="U130" s="269"/>
      <c r="V130" s="269"/>
      <c r="W130" s="269"/>
    </row>
    <row r="131" spans="2:23" ht="12.5">
      <c r="B131" s="195" t="str">
        <f t="shared" si="39"/>
        <v/>
      </c>
      <c r="C131" s="507">
        <f>IF(D93="","-",+C130+1)</f>
        <v>2039</v>
      </c>
      <c r="D131" s="374">
        <f>IF(F130+SUM(E$99:E130)=D$92,F130,D$92-SUM(E$99:E130))</f>
        <v>23801.753481703487</v>
      </c>
      <c r="E131" s="522">
        <f>IF(+J96&lt;F130,J96,D131)</f>
        <v>1856.840909090909</v>
      </c>
      <c r="F131" s="523">
        <f t="shared" ref="F131:F154" si="66">+D131-E131</f>
        <v>21944.912572612579</v>
      </c>
      <c r="G131" s="523">
        <f t="shared" ref="G131:G154" si="67">+(F131+D131)/2</f>
        <v>22873.333027158034</v>
      </c>
      <c r="H131" s="526">
        <f t="shared" si="64"/>
        <v>4705.1733523224266</v>
      </c>
      <c r="I131" s="577">
        <f t="shared" si="65"/>
        <v>4705.1733523224266</v>
      </c>
      <c r="J131" s="514">
        <f t="shared" ref="J131:J154" si="68">+I131-H131</f>
        <v>0</v>
      </c>
      <c r="K131" s="514"/>
      <c r="L131" s="525"/>
      <c r="M131" s="514">
        <f t="shared" ref="M131:M154" si="69">IF(L131&lt;&gt;0,+H131-L131,0)</f>
        <v>0</v>
      </c>
      <c r="N131" s="525"/>
      <c r="O131" s="514">
        <f t="shared" ref="O131:O154" si="70">IF(N131&lt;&gt;0,+I131-N131,0)</f>
        <v>0</v>
      </c>
      <c r="P131" s="514">
        <f t="shared" ref="P131:P154" si="71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 ht="12.5">
      <c r="B132" s="195" t="str">
        <f t="shared" si="39"/>
        <v/>
      </c>
      <c r="C132" s="507">
        <f>IF(D93="","-",+C131+1)</f>
        <v>2040</v>
      </c>
      <c r="D132" s="374">
        <f>IF(F131+SUM(E$99:E131)=D$92,F131,D$92-SUM(E$99:E131))</f>
        <v>21944.912572612579</v>
      </c>
      <c r="E132" s="522">
        <f>IF(+J96&lt;F131,J96,D132)</f>
        <v>1856.840909090909</v>
      </c>
      <c r="F132" s="523">
        <f t="shared" si="66"/>
        <v>20088.07166352167</v>
      </c>
      <c r="G132" s="523">
        <f t="shared" si="67"/>
        <v>21016.492118067123</v>
      </c>
      <c r="H132" s="526">
        <f t="shared" si="64"/>
        <v>4473.947750133033</v>
      </c>
      <c r="I132" s="577">
        <f t="shared" si="65"/>
        <v>4473.947750133033</v>
      </c>
      <c r="J132" s="514">
        <f t="shared" si="68"/>
        <v>0</v>
      </c>
      <c r="K132" s="514"/>
      <c r="L132" s="525"/>
      <c r="M132" s="514">
        <f t="shared" si="69"/>
        <v>0</v>
      </c>
      <c r="N132" s="525"/>
      <c r="O132" s="514">
        <f t="shared" si="70"/>
        <v>0</v>
      </c>
      <c r="P132" s="514">
        <f t="shared" si="71"/>
        <v>0</v>
      </c>
      <c r="Q132" s="269"/>
      <c r="R132" s="269"/>
      <c r="S132" s="269"/>
      <c r="T132" s="269"/>
      <c r="U132" s="269"/>
      <c r="V132" s="269"/>
      <c r="W132" s="269"/>
    </row>
    <row r="133" spans="2:23" ht="12.5">
      <c r="B133" s="195" t="str">
        <f t="shared" si="39"/>
        <v/>
      </c>
      <c r="C133" s="507">
        <f>IF(D93="","-",+C132+1)</f>
        <v>2041</v>
      </c>
      <c r="D133" s="374">
        <f>IF(F132+SUM(E$99:E132)=D$92,F132,D$92-SUM(E$99:E132))</f>
        <v>20088.07166352167</v>
      </c>
      <c r="E133" s="522">
        <f>IF(+J96&lt;F132,J96,D133)</f>
        <v>1856.840909090909</v>
      </c>
      <c r="F133" s="523">
        <f t="shared" si="66"/>
        <v>18231.230754430762</v>
      </c>
      <c r="G133" s="523">
        <f t="shared" si="67"/>
        <v>19159.651208976218</v>
      </c>
      <c r="H133" s="526">
        <f t="shared" si="64"/>
        <v>4242.7221479436412</v>
      </c>
      <c r="I133" s="577">
        <f t="shared" si="65"/>
        <v>4242.7221479436412</v>
      </c>
      <c r="J133" s="514">
        <f t="shared" si="68"/>
        <v>0</v>
      </c>
      <c r="K133" s="514"/>
      <c r="L133" s="525"/>
      <c r="M133" s="514">
        <f t="shared" si="69"/>
        <v>0</v>
      </c>
      <c r="N133" s="525"/>
      <c r="O133" s="514">
        <f t="shared" si="70"/>
        <v>0</v>
      </c>
      <c r="P133" s="514">
        <f t="shared" si="71"/>
        <v>0</v>
      </c>
      <c r="Q133" s="269"/>
      <c r="R133" s="269"/>
      <c r="S133" s="269"/>
      <c r="T133" s="269"/>
      <c r="U133" s="269"/>
      <c r="V133" s="269"/>
      <c r="W133" s="269"/>
    </row>
    <row r="134" spans="2:23" ht="12.5">
      <c r="B134" s="195" t="str">
        <f t="shared" si="39"/>
        <v/>
      </c>
      <c r="C134" s="507">
        <f>IF(D93="","-",+C133+1)</f>
        <v>2042</v>
      </c>
      <c r="D134" s="374">
        <f>IF(F133+SUM(E$99:E133)=D$92,F133,D$92-SUM(E$99:E133))</f>
        <v>18231.230754430762</v>
      </c>
      <c r="E134" s="522">
        <f>IF(+J96&lt;F133,J96,D134)</f>
        <v>1856.840909090909</v>
      </c>
      <c r="F134" s="523">
        <f t="shared" si="66"/>
        <v>16374.389845339854</v>
      </c>
      <c r="G134" s="523">
        <f t="shared" si="67"/>
        <v>17302.810299885306</v>
      </c>
      <c r="H134" s="526">
        <f t="shared" si="64"/>
        <v>4011.496545754248</v>
      </c>
      <c r="I134" s="577">
        <f t="shared" si="65"/>
        <v>4011.496545754248</v>
      </c>
      <c r="J134" s="514">
        <f t="shared" si="68"/>
        <v>0</v>
      </c>
      <c r="K134" s="514"/>
      <c r="L134" s="525"/>
      <c r="M134" s="514">
        <f t="shared" si="69"/>
        <v>0</v>
      </c>
      <c r="N134" s="525"/>
      <c r="O134" s="514">
        <f t="shared" si="70"/>
        <v>0</v>
      </c>
      <c r="P134" s="514">
        <f t="shared" si="71"/>
        <v>0</v>
      </c>
      <c r="Q134" s="269"/>
      <c r="R134" s="269"/>
      <c r="S134" s="269"/>
      <c r="T134" s="269"/>
      <c r="U134" s="269"/>
      <c r="V134" s="269"/>
      <c r="W134" s="269"/>
    </row>
    <row r="135" spans="2:23" ht="12.5">
      <c r="B135" s="195" t="str">
        <f t="shared" si="39"/>
        <v/>
      </c>
      <c r="C135" s="507">
        <f>IF(D93="","-",+C134+1)</f>
        <v>2043</v>
      </c>
      <c r="D135" s="374">
        <f>IF(F134+SUM(E$99:E134)=D$92,F134,D$92-SUM(E$99:E134))</f>
        <v>16374.389845339854</v>
      </c>
      <c r="E135" s="522">
        <f>IF(+J96&lt;F134,J96,D135)</f>
        <v>1856.840909090909</v>
      </c>
      <c r="F135" s="523">
        <f t="shared" si="66"/>
        <v>14517.548936248946</v>
      </c>
      <c r="G135" s="523">
        <f t="shared" si="67"/>
        <v>15445.9693907944</v>
      </c>
      <c r="H135" s="526">
        <f t="shared" si="64"/>
        <v>3780.2709435648558</v>
      </c>
      <c r="I135" s="577">
        <f t="shared" si="65"/>
        <v>3780.2709435648558</v>
      </c>
      <c r="J135" s="514">
        <f t="shared" si="68"/>
        <v>0</v>
      </c>
      <c r="K135" s="514"/>
      <c r="L135" s="525"/>
      <c r="M135" s="514">
        <f t="shared" si="69"/>
        <v>0</v>
      </c>
      <c r="N135" s="525"/>
      <c r="O135" s="514">
        <f t="shared" si="70"/>
        <v>0</v>
      </c>
      <c r="P135" s="514">
        <f t="shared" si="71"/>
        <v>0</v>
      </c>
      <c r="Q135" s="269"/>
      <c r="R135" s="269"/>
      <c r="S135" s="269"/>
      <c r="T135" s="269"/>
      <c r="U135" s="269"/>
      <c r="V135" s="269"/>
      <c r="W135" s="269"/>
    </row>
    <row r="136" spans="2:23" ht="12.5">
      <c r="B136" s="195" t="str">
        <f t="shared" si="39"/>
        <v/>
      </c>
      <c r="C136" s="507">
        <f>IF(D93="","-",+C135+1)</f>
        <v>2044</v>
      </c>
      <c r="D136" s="374">
        <f>IF(F135+SUM(E$99:E135)=D$92,F135,D$92-SUM(E$99:E135))</f>
        <v>14517.548936248946</v>
      </c>
      <c r="E136" s="522">
        <f>IF(+J96&lt;F135,J96,D136)</f>
        <v>1856.840909090909</v>
      </c>
      <c r="F136" s="523">
        <f t="shared" si="66"/>
        <v>12660.708027158038</v>
      </c>
      <c r="G136" s="523">
        <f t="shared" si="67"/>
        <v>13589.128481703492</v>
      </c>
      <c r="H136" s="526">
        <f t="shared" si="64"/>
        <v>3549.0453413754631</v>
      </c>
      <c r="I136" s="577">
        <f t="shared" si="65"/>
        <v>3549.0453413754631</v>
      </c>
      <c r="J136" s="514">
        <f t="shared" si="68"/>
        <v>0</v>
      </c>
      <c r="K136" s="514"/>
      <c r="L136" s="525"/>
      <c r="M136" s="514">
        <f t="shared" si="69"/>
        <v>0</v>
      </c>
      <c r="N136" s="525"/>
      <c r="O136" s="514">
        <f t="shared" si="70"/>
        <v>0</v>
      </c>
      <c r="P136" s="514">
        <f t="shared" si="71"/>
        <v>0</v>
      </c>
      <c r="Q136" s="269"/>
      <c r="R136" s="269"/>
      <c r="S136" s="269"/>
      <c r="T136" s="269"/>
      <c r="U136" s="269"/>
      <c r="V136" s="269"/>
      <c r="W136" s="269"/>
    </row>
    <row r="137" spans="2:23" ht="12.5">
      <c r="B137" s="195" t="str">
        <f t="shared" si="39"/>
        <v/>
      </c>
      <c r="C137" s="507">
        <f>IF(D93="","-",+C136+1)</f>
        <v>2045</v>
      </c>
      <c r="D137" s="374">
        <f>IF(F136+SUM(E$99:E136)=D$92,F136,D$92-SUM(E$99:E136))</f>
        <v>12660.708027158038</v>
      </c>
      <c r="E137" s="522">
        <f>IF(+J96&lt;F136,J96,D137)</f>
        <v>1856.840909090909</v>
      </c>
      <c r="F137" s="523">
        <f t="shared" si="66"/>
        <v>10803.86711806713</v>
      </c>
      <c r="G137" s="523">
        <f t="shared" si="67"/>
        <v>11732.287572612584</v>
      </c>
      <c r="H137" s="526">
        <f t="shared" si="64"/>
        <v>3317.8197391860704</v>
      </c>
      <c r="I137" s="577">
        <f t="shared" si="65"/>
        <v>3317.8197391860704</v>
      </c>
      <c r="J137" s="514">
        <f t="shared" si="68"/>
        <v>0</v>
      </c>
      <c r="K137" s="514"/>
      <c r="L137" s="525"/>
      <c r="M137" s="514">
        <f t="shared" si="69"/>
        <v>0</v>
      </c>
      <c r="N137" s="525"/>
      <c r="O137" s="514">
        <f t="shared" si="70"/>
        <v>0</v>
      </c>
      <c r="P137" s="514">
        <f t="shared" si="71"/>
        <v>0</v>
      </c>
      <c r="Q137" s="269"/>
      <c r="R137" s="269"/>
      <c r="S137" s="269"/>
      <c r="T137" s="269"/>
      <c r="U137" s="269"/>
      <c r="V137" s="269"/>
      <c r="W137" s="269"/>
    </row>
    <row r="138" spans="2:23" ht="12.5">
      <c r="B138" s="195" t="str">
        <f t="shared" si="39"/>
        <v/>
      </c>
      <c r="C138" s="507">
        <f>IF(D93="","-",+C137+1)</f>
        <v>2046</v>
      </c>
      <c r="D138" s="374">
        <f>IF(F137+SUM(E$99:E137)=D$92,F137,D$92-SUM(E$99:E137))</f>
        <v>10803.86711806713</v>
      </c>
      <c r="E138" s="522">
        <f>IF(+J96&lt;F137,J96,D138)</f>
        <v>1856.840909090909</v>
      </c>
      <c r="F138" s="523">
        <f t="shared" si="66"/>
        <v>8947.0262089762218</v>
      </c>
      <c r="G138" s="523">
        <f t="shared" si="67"/>
        <v>9875.4466635216759</v>
      </c>
      <c r="H138" s="526">
        <f t="shared" si="64"/>
        <v>3086.5941369966781</v>
      </c>
      <c r="I138" s="577">
        <f t="shared" si="65"/>
        <v>3086.5941369966781</v>
      </c>
      <c r="J138" s="514">
        <f t="shared" si="68"/>
        <v>0</v>
      </c>
      <c r="K138" s="514"/>
      <c r="L138" s="525"/>
      <c r="M138" s="514">
        <f t="shared" si="69"/>
        <v>0</v>
      </c>
      <c r="N138" s="525"/>
      <c r="O138" s="514">
        <f t="shared" si="70"/>
        <v>0</v>
      </c>
      <c r="P138" s="514">
        <f t="shared" si="71"/>
        <v>0</v>
      </c>
      <c r="Q138" s="269"/>
      <c r="R138" s="269"/>
      <c r="S138" s="269"/>
      <c r="T138" s="269"/>
      <c r="U138" s="269"/>
      <c r="V138" s="269"/>
      <c r="W138" s="269"/>
    </row>
    <row r="139" spans="2:23" ht="12.5">
      <c r="B139" s="195" t="str">
        <f t="shared" si="39"/>
        <v/>
      </c>
      <c r="C139" s="507">
        <f>IF(D93="","-",+C138+1)</f>
        <v>2047</v>
      </c>
      <c r="D139" s="374">
        <f>IF(F138+SUM(E$99:E138)=D$92,F138,D$92-SUM(E$99:E138))</f>
        <v>8947.0262089762218</v>
      </c>
      <c r="E139" s="522">
        <f>IF(+J96&lt;F138,J96,D139)</f>
        <v>1856.840909090909</v>
      </c>
      <c r="F139" s="523">
        <f t="shared" si="66"/>
        <v>7090.1852998853128</v>
      </c>
      <c r="G139" s="523">
        <f t="shared" si="67"/>
        <v>8018.6057544307678</v>
      </c>
      <c r="H139" s="526">
        <f t="shared" si="64"/>
        <v>2855.3685348072854</v>
      </c>
      <c r="I139" s="577">
        <f t="shared" si="65"/>
        <v>2855.3685348072854</v>
      </c>
      <c r="J139" s="514">
        <f t="shared" si="68"/>
        <v>0</v>
      </c>
      <c r="K139" s="514"/>
      <c r="L139" s="525"/>
      <c r="M139" s="514">
        <f t="shared" si="69"/>
        <v>0</v>
      </c>
      <c r="N139" s="525"/>
      <c r="O139" s="514">
        <f t="shared" si="70"/>
        <v>0</v>
      </c>
      <c r="P139" s="514">
        <f t="shared" si="71"/>
        <v>0</v>
      </c>
      <c r="Q139" s="269"/>
      <c r="R139" s="269"/>
      <c r="S139" s="269"/>
      <c r="T139" s="269"/>
      <c r="U139" s="269"/>
      <c r="V139" s="269"/>
      <c r="W139" s="269"/>
    </row>
    <row r="140" spans="2:23" ht="12.5">
      <c r="B140" s="195" t="str">
        <f t="shared" si="39"/>
        <v/>
      </c>
      <c r="C140" s="507">
        <f>IF(D93="","-",+C139+1)</f>
        <v>2048</v>
      </c>
      <c r="D140" s="374">
        <f>IF(F139+SUM(E$99:E139)=D$92,F139,D$92-SUM(E$99:E139))</f>
        <v>7090.1852998853128</v>
      </c>
      <c r="E140" s="522">
        <f>IF(+J96&lt;F139,J96,D140)</f>
        <v>1856.840909090909</v>
      </c>
      <c r="F140" s="523">
        <f t="shared" si="66"/>
        <v>5233.3443907944038</v>
      </c>
      <c r="G140" s="523">
        <f t="shared" si="67"/>
        <v>6161.7648453398579</v>
      </c>
      <c r="H140" s="526">
        <f t="shared" si="64"/>
        <v>2624.1429326178927</v>
      </c>
      <c r="I140" s="577">
        <f t="shared" si="65"/>
        <v>2624.1429326178927</v>
      </c>
      <c r="J140" s="514">
        <f t="shared" si="68"/>
        <v>0</v>
      </c>
      <c r="K140" s="514"/>
      <c r="L140" s="525"/>
      <c r="M140" s="514">
        <f t="shared" si="69"/>
        <v>0</v>
      </c>
      <c r="N140" s="525"/>
      <c r="O140" s="514">
        <f t="shared" si="70"/>
        <v>0</v>
      </c>
      <c r="P140" s="514">
        <f t="shared" si="71"/>
        <v>0</v>
      </c>
      <c r="Q140" s="269"/>
      <c r="R140" s="269"/>
      <c r="S140" s="269"/>
      <c r="T140" s="269"/>
      <c r="U140" s="269"/>
      <c r="V140" s="269"/>
      <c r="W140" s="269"/>
    </row>
    <row r="141" spans="2:23" ht="12.5">
      <c r="B141" s="582" t="str">
        <f t="shared" si="39"/>
        <v/>
      </c>
      <c r="C141" s="507">
        <f>IF(D93="","-",+C140+1)</f>
        <v>2049</v>
      </c>
      <c r="D141" s="374">
        <f>IF(F140+SUM(E$99:E140)=D$92,F140,D$92-SUM(E$99:E140))</f>
        <v>5233.3443907944038</v>
      </c>
      <c r="E141" s="522">
        <f>IF(+J96&lt;F140,J96,D141)</f>
        <v>1856.840909090909</v>
      </c>
      <c r="F141" s="523">
        <f t="shared" si="66"/>
        <v>3376.5034817034948</v>
      </c>
      <c r="G141" s="523">
        <f t="shared" si="67"/>
        <v>4304.9239362489498</v>
      </c>
      <c r="H141" s="526">
        <f t="shared" si="64"/>
        <v>2392.9173304285005</v>
      </c>
      <c r="I141" s="577">
        <f t="shared" si="65"/>
        <v>2392.9173304285005</v>
      </c>
      <c r="J141" s="514">
        <f t="shared" si="68"/>
        <v>0</v>
      </c>
      <c r="K141" s="514"/>
      <c r="L141" s="525"/>
      <c r="M141" s="514">
        <f t="shared" si="69"/>
        <v>0</v>
      </c>
      <c r="N141" s="525"/>
      <c r="O141" s="514">
        <f t="shared" si="70"/>
        <v>0</v>
      </c>
      <c r="P141" s="514">
        <f t="shared" si="71"/>
        <v>0</v>
      </c>
      <c r="Q141" s="269"/>
      <c r="R141" s="269"/>
      <c r="S141" s="269"/>
      <c r="T141" s="269"/>
      <c r="U141" s="269"/>
      <c r="V141" s="269"/>
      <c r="W141" s="269"/>
    </row>
    <row r="142" spans="2:23" ht="12.5">
      <c r="B142" s="195" t="str">
        <f t="shared" si="39"/>
        <v/>
      </c>
      <c r="C142" s="507">
        <f>IF(D93="","-",+C141+1)</f>
        <v>2050</v>
      </c>
      <c r="D142" s="374">
        <f>IF(F141+SUM(E$99:E141)=D$92,F141,D$92-SUM(E$99:E141))</f>
        <v>3376.5034817034948</v>
      </c>
      <c r="E142" s="522">
        <f>IF(+J96&lt;F141,J96,D142)</f>
        <v>1856.840909090909</v>
      </c>
      <c r="F142" s="523">
        <f t="shared" si="66"/>
        <v>1519.6625726125858</v>
      </c>
      <c r="G142" s="523">
        <f t="shared" si="67"/>
        <v>2448.0830271580403</v>
      </c>
      <c r="H142" s="526">
        <f t="shared" si="64"/>
        <v>2161.6917282391073</v>
      </c>
      <c r="I142" s="577">
        <f t="shared" si="65"/>
        <v>2161.6917282391073</v>
      </c>
      <c r="J142" s="514">
        <f t="shared" si="68"/>
        <v>0</v>
      </c>
      <c r="K142" s="514"/>
      <c r="L142" s="525"/>
      <c r="M142" s="514">
        <f t="shared" si="69"/>
        <v>0</v>
      </c>
      <c r="N142" s="525"/>
      <c r="O142" s="514">
        <f t="shared" si="70"/>
        <v>0</v>
      </c>
      <c r="P142" s="514">
        <f t="shared" si="71"/>
        <v>0</v>
      </c>
      <c r="Q142" s="269"/>
      <c r="R142" s="269"/>
      <c r="S142" s="269"/>
      <c r="T142" s="269"/>
      <c r="U142" s="269"/>
      <c r="V142" s="269"/>
      <c r="W142" s="269"/>
    </row>
    <row r="143" spans="2:23" ht="12.5">
      <c r="B143" s="195" t="str">
        <f t="shared" si="39"/>
        <v/>
      </c>
      <c r="C143" s="507">
        <f>IF(D93="","-",+C142+1)</f>
        <v>2051</v>
      </c>
      <c r="D143" s="374">
        <f>IF(F142+SUM(E$99:E142)=D$92,F142,D$92-SUM(E$99:E142))</f>
        <v>1519.6625726125858</v>
      </c>
      <c r="E143" s="522">
        <f>IF(+J96&lt;F142,J96,D143)</f>
        <v>1519.6625726125858</v>
      </c>
      <c r="F143" s="523">
        <f t="shared" si="66"/>
        <v>0</v>
      </c>
      <c r="G143" s="523">
        <f t="shared" si="67"/>
        <v>759.8312863062929</v>
      </c>
      <c r="H143" s="526">
        <f t="shared" si="64"/>
        <v>1614.2815816393368</v>
      </c>
      <c r="I143" s="577">
        <f t="shared" si="65"/>
        <v>1614.2815816393368</v>
      </c>
      <c r="J143" s="514">
        <f t="shared" si="68"/>
        <v>0</v>
      </c>
      <c r="K143" s="514"/>
      <c r="L143" s="525"/>
      <c r="M143" s="514">
        <f t="shared" si="69"/>
        <v>0</v>
      </c>
      <c r="N143" s="525"/>
      <c r="O143" s="514">
        <f t="shared" si="70"/>
        <v>0</v>
      </c>
      <c r="P143" s="514">
        <f t="shared" si="71"/>
        <v>0</v>
      </c>
      <c r="Q143" s="269"/>
      <c r="R143" s="269"/>
      <c r="S143" s="269"/>
      <c r="T143" s="269"/>
      <c r="U143" s="269"/>
      <c r="V143" s="269"/>
      <c r="W143" s="269"/>
    </row>
    <row r="144" spans="2:23" ht="12.5">
      <c r="B144" s="195" t="str">
        <f t="shared" si="39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6"/>
        <v>0</v>
      </c>
      <c r="G144" s="523">
        <f t="shared" si="67"/>
        <v>0</v>
      </c>
      <c r="H144" s="526">
        <f t="shared" si="64"/>
        <v>0</v>
      </c>
      <c r="I144" s="577">
        <f t="shared" si="65"/>
        <v>0</v>
      </c>
      <c r="J144" s="514">
        <f t="shared" si="68"/>
        <v>0</v>
      </c>
      <c r="K144" s="514"/>
      <c r="L144" s="525"/>
      <c r="M144" s="514">
        <f t="shared" si="69"/>
        <v>0</v>
      </c>
      <c r="N144" s="525"/>
      <c r="O144" s="514">
        <f t="shared" si="70"/>
        <v>0</v>
      </c>
      <c r="P144" s="514">
        <f t="shared" si="71"/>
        <v>0</v>
      </c>
      <c r="Q144" s="269"/>
      <c r="R144" s="269"/>
      <c r="S144" s="269"/>
      <c r="T144" s="269"/>
      <c r="U144" s="269"/>
      <c r="V144" s="269"/>
      <c r="W144" s="269"/>
    </row>
    <row r="145" spans="2:23" ht="12.5">
      <c r="B145" s="195" t="str">
        <f t="shared" si="39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6"/>
        <v>0</v>
      </c>
      <c r="G145" s="523">
        <f t="shared" si="67"/>
        <v>0</v>
      </c>
      <c r="H145" s="526">
        <f t="shared" si="64"/>
        <v>0</v>
      </c>
      <c r="I145" s="577">
        <f t="shared" si="65"/>
        <v>0</v>
      </c>
      <c r="J145" s="514">
        <f t="shared" si="68"/>
        <v>0</v>
      </c>
      <c r="K145" s="514"/>
      <c r="L145" s="525"/>
      <c r="M145" s="514">
        <f t="shared" si="69"/>
        <v>0</v>
      </c>
      <c r="N145" s="525"/>
      <c r="O145" s="514">
        <f t="shared" si="70"/>
        <v>0</v>
      </c>
      <c r="P145" s="514">
        <f t="shared" si="71"/>
        <v>0</v>
      </c>
      <c r="Q145" s="269"/>
      <c r="R145" s="269"/>
      <c r="S145" s="269"/>
      <c r="T145" s="269"/>
      <c r="U145" s="269"/>
      <c r="V145" s="269"/>
      <c r="W145" s="269"/>
    </row>
    <row r="146" spans="2:23" ht="12.5">
      <c r="B146" s="195" t="str">
        <f t="shared" si="39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6"/>
        <v>0</v>
      </c>
      <c r="G146" s="523">
        <f t="shared" si="67"/>
        <v>0</v>
      </c>
      <c r="H146" s="526">
        <f t="shared" si="64"/>
        <v>0</v>
      </c>
      <c r="I146" s="577">
        <f t="shared" si="65"/>
        <v>0</v>
      </c>
      <c r="J146" s="514">
        <f t="shared" si="68"/>
        <v>0</v>
      </c>
      <c r="K146" s="514"/>
      <c r="L146" s="525"/>
      <c r="M146" s="514">
        <f t="shared" si="69"/>
        <v>0</v>
      </c>
      <c r="N146" s="525"/>
      <c r="O146" s="514">
        <f t="shared" si="70"/>
        <v>0</v>
      </c>
      <c r="P146" s="514">
        <f t="shared" si="71"/>
        <v>0</v>
      </c>
      <c r="Q146" s="269"/>
      <c r="R146" s="269"/>
      <c r="S146" s="269"/>
      <c r="T146" s="269"/>
      <c r="U146" s="269"/>
      <c r="V146" s="269"/>
      <c r="W146" s="269"/>
    </row>
    <row r="147" spans="2:23" ht="12.5">
      <c r="B147" s="195" t="str">
        <f t="shared" si="39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6"/>
        <v>0</v>
      </c>
      <c r="G147" s="523">
        <f t="shared" si="67"/>
        <v>0</v>
      </c>
      <c r="H147" s="526">
        <f t="shared" si="64"/>
        <v>0</v>
      </c>
      <c r="I147" s="577">
        <f t="shared" si="65"/>
        <v>0</v>
      </c>
      <c r="J147" s="514">
        <f t="shared" si="68"/>
        <v>0</v>
      </c>
      <c r="K147" s="514"/>
      <c r="L147" s="525"/>
      <c r="M147" s="514">
        <f t="shared" si="69"/>
        <v>0</v>
      </c>
      <c r="N147" s="525"/>
      <c r="O147" s="514">
        <f t="shared" si="70"/>
        <v>0</v>
      </c>
      <c r="P147" s="514">
        <f t="shared" si="71"/>
        <v>0</v>
      </c>
      <c r="Q147" s="269"/>
      <c r="R147" s="269"/>
      <c r="S147" s="269"/>
      <c r="T147" s="269"/>
      <c r="U147" s="269"/>
      <c r="V147" s="269"/>
      <c r="W147" s="269"/>
    </row>
    <row r="148" spans="2:23" ht="12.5">
      <c r="B148" s="195" t="str">
        <f t="shared" si="39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6"/>
        <v>0</v>
      </c>
      <c r="G148" s="523">
        <f t="shared" si="67"/>
        <v>0</v>
      </c>
      <c r="H148" s="526">
        <f t="shared" si="64"/>
        <v>0</v>
      </c>
      <c r="I148" s="577">
        <f t="shared" si="65"/>
        <v>0</v>
      </c>
      <c r="J148" s="514">
        <f t="shared" si="68"/>
        <v>0</v>
      </c>
      <c r="K148" s="514"/>
      <c r="L148" s="525"/>
      <c r="M148" s="514">
        <f t="shared" si="69"/>
        <v>0</v>
      </c>
      <c r="N148" s="525"/>
      <c r="O148" s="514">
        <f t="shared" si="70"/>
        <v>0</v>
      </c>
      <c r="P148" s="514">
        <f t="shared" si="71"/>
        <v>0</v>
      </c>
      <c r="Q148" s="269"/>
      <c r="R148" s="269"/>
      <c r="S148" s="269"/>
      <c r="T148" s="269"/>
      <c r="U148" s="269"/>
      <c r="V148" s="269"/>
      <c r="W148" s="269"/>
    </row>
    <row r="149" spans="2:23" ht="12.5">
      <c r="B149" s="195" t="str">
        <f t="shared" si="39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6"/>
        <v>0</v>
      </c>
      <c r="G149" s="523">
        <f t="shared" si="67"/>
        <v>0</v>
      </c>
      <c r="H149" s="526">
        <f t="shared" si="64"/>
        <v>0</v>
      </c>
      <c r="I149" s="577">
        <f t="shared" si="65"/>
        <v>0</v>
      </c>
      <c r="J149" s="514">
        <f t="shared" si="68"/>
        <v>0</v>
      </c>
      <c r="K149" s="514"/>
      <c r="L149" s="525"/>
      <c r="M149" s="514">
        <f t="shared" si="69"/>
        <v>0</v>
      </c>
      <c r="N149" s="525"/>
      <c r="O149" s="514">
        <f t="shared" si="70"/>
        <v>0</v>
      </c>
      <c r="P149" s="514">
        <f t="shared" si="71"/>
        <v>0</v>
      </c>
      <c r="Q149" s="269"/>
      <c r="R149" s="269"/>
      <c r="S149" s="269"/>
      <c r="T149" s="269"/>
      <c r="U149" s="269"/>
      <c r="V149" s="269"/>
      <c r="W149" s="269"/>
    </row>
    <row r="150" spans="2:23" ht="12.5">
      <c r="B150" s="195" t="str">
        <f t="shared" si="39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6"/>
        <v>0</v>
      </c>
      <c r="G150" s="523">
        <f t="shared" si="67"/>
        <v>0</v>
      </c>
      <c r="H150" s="526">
        <f t="shared" si="64"/>
        <v>0</v>
      </c>
      <c r="I150" s="577">
        <f t="shared" si="65"/>
        <v>0</v>
      </c>
      <c r="J150" s="514">
        <f t="shared" si="68"/>
        <v>0</v>
      </c>
      <c r="K150" s="514"/>
      <c r="L150" s="525"/>
      <c r="M150" s="514">
        <f t="shared" si="69"/>
        <v>0</v>
      </c>
      <c r="N150" s="525"/>
      <c r="O150" s="514">
        <f t="shared" si="70"/>
        <v>0</v>
      </c>
      <c r="P150" s="514">
        <f t="shared" si="71"/>
        <v>0</v>
      </c>
      <c r="Q150" s="269"/>
      <c r="R150" s="269"/>
      <c r="S150" s="269"/>
      <c r="T150" s="269"/>
      <c r="U150" s="269"/>
      <c r="V150" s="269"/>
      <c r="W150" s="269"/>
    </row>
    <row r="151" spans="2:23" ht="12.5">
      <c r="B151" s="195" t="str">
        <f t="shared" si="39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6"/>
        <v>0</v>
      </c>
      <c r="G151" s="523">
        <f t="shared" si="67"/>
        <v>0</v>
      </c>
      <c r="H151" s="526">
        <f t="shared" si="64"/>
        <v>0</v>
      </c>
      <c r="I151" s="577">
        <f t="shared" si="65"/>
        <v>0</v>
      </c>
      <c r="J151" s="514">
        <f t="shared" si="68"/>
        <v>0</v>
      </c>
      <c r="K151" s="514"/>
      <c r="L151" s="525"/>
      <c r="M151" s="514">
        <f t="shared" si="69"/>
        <v>0</v>
      </c>
      <c r="N151" s="525"/>
      <c r="O151" s="514">
        <f t="shared" si="70"/>
        <v>0</v>
      </c>
      <c r="P151" s="514">
        <f t="shared" si="71"/>
        <v>0</v>
      </c>
      <c r="Q151" s="269"/>
      <c r="R151" s="269"/>
      <c r="S151" s="269"/>
      <c r="T151" s="269"/>
      <c r="U151" s="269"/>
      <c r="V151" s="269"/>
      <c r="W151" s="269"/>
    </row>
    <row r="152" spans="2:23" ht="12.5">
      <c r="B152" s="195" t="str">
        <f t="shared" si="39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6"/>
        <v>0</v>
      </c>
      <c r="G152" s="523">
        <f t="shared" si="67"/>
        <v>0</v>
      </c>
      <c r="H152" s="526">
        <f t="shared" si="64"/>
        <v>0</v>
      </c>
      <c r="I152" s="577">
        <f t="shared" si="65"/>
        <v>0</v>
      </c>
      <c r="J152" s="514">
        <f t="shared" si="68"/>
        <v>0</v>
      </c>
      <c r="K152" s="514"/>
      <c r="L152" s="525"/>
      <c r="M152" s="514">
        <f t="shared" si="69"/>
        <v>0</v>
      </c>
      <c r="N152" s="525"/>
      <c r="O152" s="514">
        <f t="shared" si="70"/>
        <v>0</v>
      </c>
      <c r="P152" s="514">
        <f t="shared" si="71"/>
        <v>0</v>
      </c>
      <c r="Q152" s="269"/>
      <c r="R152" s="269"/>
      <c r="S152" s="269"/>
      <c r="T152" s="269"/>
      <c r="U152" s="269"/>
      <c r="V152" s="269"/>
      <c r="W152" s="269"/>
    </row>
    <row r="153" spans="2:23" ht="12.5">
      <c r="B153" s="195" t="str">
        <f t="shared" si="39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6"/>
        <v>0</v>
      </c>
      <c r="G153" s="523">
        <f t="shared" si="67"/>
        <v>0</v>
      </c>
      <c r="H153" s="526">
        <f t="shared" si="64"/>
        <v>0</v>
      </c>
      <c r="I153" s="577">
        <f t="shared" si="65"/>
        <v>0</v>
      </c>
      <c r="J153" s="514">
        <f t="shared" si="68"/>
        <v>0</v>
      </c>
      <c r="K153" s="514"/>
      <c r="L153" s="525"/>
      <c r="M153" s="514">
        <f t="shared" si="69"/>
        <v>0</v>
      </c>
      <c r="N153" s="525"/>
      <c r="O153" s="514">
        <f t="shared" si="70"/>
        <v>0</v>
      </c>
      <c r="P153" s="514">
        <f t="shared" si="71"/>
        <v>0</v>
      </c>
      <c r="Q153" s="269"/>
      <c r="R153" s="269"/>
      <c r="S153" s="269"/>
      <c r="T153" s="269"/>
      <c r="U153" s="269"/>
      <c r="V153" s="269"/>
      <c r="W153" s="269"/>
    </row>
    <row r="154" spans="2:23" ht="13" thickBot="1">
      <c r="B154" s="195" t="str">
        <f t="shared" si="39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6"/>
        <v>0</v>
      </c>
      <c r="G154" s="528">
        <f t="shared" si="67"/>
        <v>0</v>
      </c>
      <c r="H154" s="530">
        <f t="shared" si="64"/>
        <v>0</v>
      </c>
      <c r="I154" s="579">
        <f t="shared" si="65"/>
        <v>0</v>
      </c>
      <c r="J154" s="533">
        <f t="shared" si="68"/>
        <v>0</v>
      </c>
      <c r="K154" s="514"/>
      <c r="L154" s="532"/>
      <c r="M154" s="533">
        <f t="shared" si="69"/>
        <v>0</v>
      </c>
      <c r="N154" s="532"/>
      <c r="O154" s="533">
        <f t="shared" si="70"/>
        <v>0</v>
      </c>
      <c r="P154" s="533">
        <f t="shared" si="71"/>
        <v>0</v>
      </c>
      <c r="Q154" s="269"/>
      <c r="R154" s="269"/>
      <c r="S154" s="269"/>
      <c r="T154" s="269"/>
      <c r="U154" s="269"/>
      <c r="V154" s="269"/>
      <c r="W154" s="269"/>
    </row>
    <row r="155" spans="2:23" ht="12.5">
      <c r="C155" s="374" t="s">
        <v>78</v>
      </c>
      <c r="D155" s="375"/>
      <c r="E155" s="375">
        <f>SUM(E99:E154)</f>
        <v>81701.000000000029</v>
      </c>
      <c r="F155" s="375"/>
      <c r="G155" s="375"/>
      <c r="H155" s="375">
        <f>SUM(H99:H154)</f>
        <v>309746.56931830221</v>
      </c>
      <c r="I155" s="375">
        <f>SUM(I99:I154)</f>
        <v>309746.56931830221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15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33433.018405586612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33433.018405586612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478" t="s">
        <v>496</v>
      </c>
      <c r="F9" s="672">
        <v>30000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8457.931818181818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 t="shared" ref="K26:K31" si="10">G26</f>
        <v>45988.994041670856</v>
      </c>
      <c r="L26" s="519">
        <f t="shared" si="7"/>
        <v>0</v>
      </c>
      <c r="M26" s="518">
        <f t="shared" ref="M26:M31" si="11"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 t="shared" si="10"/>
        <v>43480.748337588419</v>
      </c>
      <c r="L27" s="519">
        <f t="shared" si="7"/>
        <v>0</v>
      </c>
      <c r="M27" s="518">
        <f t="shared" si="11"/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2018</v>
      </c>
      <c r="D28" s="173">
        <v>276772.11483402213</v>
      </c>
      <c r="E28" s="609">
        <v>9076.8048780487807</v>
      </c>
      <c r="F28" s="173">
        <v>267695.30995597335</v>
      </c>
      <c r="G28" s="609">
        <v>43676.103252785928</v>
      </c>
      <c r="H28" s="610">
        <v>43676.103252785928</v>
      </c>
      <c r="I28" s="511">
        <f t="shared" si="0"/>
        <v>0</v>
      </c>
      <c r="J28" s="511"/>
      <c r="K28" s="518">
        <f t="shared" si="10"/>
        <v>43676.103252785928</v>
      </c>
      <c r="L28" s="519">
        <f t="shared" si="7"/>
        <v>0</v>
      </c>
      <c r="M28" s="518">
        <f t="shared" si="11"/>
        <v>43676.103252785928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/>
      </c>
      <c r="C29" s="507">
        <f>IF(D11="","-",+C28+1)</f>
        <v>2019</v>
      </c>
      <c r="D29" s="173">
        <v>267695.30995597335</v>
      </c>
      <c r="E29" s="609">
        <v>9076.8048780487807</v>
      </c>
      <c r="F29" s="173">
        <v>258618.50507792458</v>
      </c>
      <c r="G29" s="609">
        <v>42522.494915662697</v>
      </c>
      <c r="H29" s="610">
        <v>42522.494915662697</v>
      </c>
      <c r="I29" s="511">
        <f t="shared" si="0"/>
        <v>0</v>
      </c>
      <c r="J29" s="511"/>
      <c r="K29" s="518">
        <f t="shared" si="10"/>
        <v>42522.494915662697</v>
      </c>
      <c r="L29" s="519">
        <f t="shared" ref="L29" si="12">IF(K29&lt;&gt;0,+G29-K29,0)</f>
        <v>0</v>
      </c>
      <c r="M29" s="518">
        <f t="shared" si="11"/>
        <v>42522.494915662697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2020</v>
      </c>
      <c r="D30" s="173">
        <v>258618.50507792458</v>
      </c>
      <c r="E30" s="609">
        <v>9076.8048780487807</v>
      </c>
      <c r="F30" s="173">
        <v>249541.70019987581</v>
      </c>
      <c r="G30" s="609">
        <v>35078.207860917915</v>
      </c>
      <c r="H30" s="610">
        <v>35078.207860917915</v>
      </c>
      <c r="I30" s="511">
        <f t="shared" si="0"/>
        <v>0</v>
      </c>
      <c r="J30" s="511"/>
      <c r="K30" s="518">
        <f t="shared" si="10"/>
        <v>35078.207860917915</v>
      </c>
      <c r="L30" s="519">
        <f t="shared" ref="L30" si="13">IF(K30&lt;&gt;0,+G30-K30,0)</f>
        <v>0</v>
      </c>
      <c r="M30" s="518">
        <f t="shared" si="11"/>
        <v>35078.207860917915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>IU</v>
      </c>
      <c r="C31" s="507">
        <f>IF(D11="","-",+C30+1)</f>
        <v>2021</v>
      </c>
      <c r="D31" s="173">
        <v>249963.87717094779</v>
      </c>
      <c r="E31" s="609">
        <v>8860.6904761904771</v>
      </c>
      <c r="F31" s="173">
        <v>241103.18669475731</v>
      </c>
      <c r="G31" s="609">
        <v>34888.360821440634</v>
      </c>
      <c r="H31" s="610">
        <v>34888.360821440634</v>
      </c>
      <c r="I31" s="511">
        <f t="shared" si="0"/>
        <v>0</v>
      </c>
      <c r="J31" s="511"/>
      <c r="K31" s="518">
        <f t="shared" si="10"/>
        <v>34888.360821440634</v>
      </c>
      <c r="L31" s="519">
        <f t="shared" ref="L31" si="14">IF(K31&lt;&gt;0,+G31-K31,0)</f>
        <v>0</v>
      </c>
      <c r="M31" s="518">
        <f t="shared" si="11"/>
        <v>34888.360821440634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>IU</v>
      </c>
      <c r="C32" s="507">
        <f>IF(D11="","-",+C31+1)</f>
        <v>2022</v>
      </c>
      <c r="D32" s="173">
        <v>240681.0097236853</v>
      </c>
      <c r="E32" s="609">
        <v>8860.6904761904771</v>
      </c>
      <c r="F32" s="173">
        <v>231820.31924749483</v>
      </c>
      <c r="G32" s="609">
        <v>35425.683082297925</v>
      </c>
      <c r="H32" s="610">
        <v>35425.683082297925</v>
      </c>
      <c r="I32" s="511">
        <f t="shared" si="0"/>
        <v>0</v>
      </c>
      <c r="J32" s="511"/>
      <c r="K32" s="518">
        <f t="shared" ref="K32" si="15">G32</f>
        <v>35425.683082297925</v>
      </c>
      <c r="L32" s="519">
        <f t="shared" ref="L32" si="16">IF(K32&lt;&gt;0,+G32-K32,0)</f>
        <v>0</v>
      </c>
      <c r="M32" s="518">
        <f t="shared" ref="M32" si="17">H32</f>
        <v>35425.683082297925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2023</v>
      </c>
      <c r="D33" s="173">
        <v>231820.31924749483</v>
      </c>
      <c r="E33" s="609">
        <v>8860.6904761904771</v>
      </c>
      <c r="F33" s="173">
        <v>222959.62877130436</v>
      </c>
      <c r="G33" s="609">
        <v>37586.135511568798</v>
      </c>
      <c r="H33" s="610">
        <v>37586.135511568798</v>
      </c>
      <c r="I33" s="511">
        <f t="shared" si="0"/>
        <v>0</v>
      </c>
      <c r="J33" s="511"/>
      <c r="K33" s="518">
        <f t="shared" ref="K33" si="18">G33</f>
        <v>37586.135511568798</v>
      </c>
      <c r="L33" s="519">
        <f t="shared" ref="L33" si="19">IF(K33&lt;&gt;0,+G33-K33,0)</f>
        <v>0</v>
      </c>
      <c r="M33" s="518">
        <f t="shared" ref="M33" si="20">H33</f>
        <v>37586.135511568798</v>
      </c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2024</v>
      </c>
      <c r="D34" s="173">
        <v>222959.62877130436</v>
      </c>
      <c r="E34" s="609">
        <v>8860.6904761904771</v>
      </c>
      <c r="F34" s="173">
        <v>214098.93829511388</v>
      </c>
      <c r="G34" s="609">
        <v>33433.018405586612</v>
      </c>
      <c r="H34" s="610">
        <v>33433.018405586612</v>
      </c>
      <c r="I34" s="511">
        <f t="shared" si="0"/>
        <v>0</v>
      </c>
      <c r="J34" s="511"/>
      <c r="K34" s="518">
        <f t="shared" ref="K34" si="21">G34</f>
        <v>33433.018405586612</v>
      </c>
      <c r="L34" s="519">
        <f t="shared" ref="L34" si="22">IF(K34&lt;&gt;0,+G34-K34,0)</f>
        <v>0</v>
      </c>
      <c r="M34" s="518">
        <f t="shared" ref="M34" si="23">H34</f>
        <v>33433.018405586612</v>
      </c>
      <c r="N34" s="514">
        <f t="shared" ref="N34" si="24">IF(M34&lt;&gt;0,+H34-M34,0)</f>
        <v>0</v>
      </c>
      <c r="O34" s="514">
        <f t="shared" ref="O34" si="25">+N34-L34</f>
        <v>0</v>
      </c>
      <c r="P34" s="272"/>
    </row>
    <row r="35" spans="2:16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214098.93829511388</v>
      </c>
      <c r="E35" s="522">
        <f>IF(+I14&lt;F34,I14,D35)</f>
        <v>8457.931818181818</v>
      </c>
      <c r="F35" s="523">
        <f t="shared" ref="F35:F48" si="26">+D35-E35</f>
        <v>205641.00647693206</v>
      </c>
      <c r="G35" s="524">
        <f t="shared" ref="G35:G72" si="27">+I$12*((D35+F35)/2)+E35</f>
        <v>33543.087637794772</v>
      </c>
      <c r="H35" s="491">
        <f t="shared" ref="H35:H72" si="28">+I$13*((D35+F35)/2)+E35</f>
        <v>33543.087637794772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205641.00647693206</v>
      </c>
      <c r="E36" s="522">
        <f>IF(+I14&lt;F35,I14,D36)</f>
        <v>8457.931818181818</v>
      </c>
      <c r="F36" s="523">
        <f t="shared" si="26"/>
        <v>197183.07465875024</v>
      </c>
      <c r="G36" s="524">
        <f t="shared" si="27"/>
        <v>32532.135307842094</v>
      </c>
      <c r="H36" s="491">
        <f t="shared" si="28"/>
        <v>32532.135307842094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197183.07465875024</v>
      </c>
      <c r="E37" s="522">
        <f>IF(+I14&lt;F36,I14,D37)</f>
        <v>8457.931818181818</v>
      </c>
      <c r="F37" s="523">
        <f t="shared" si="26"/>
        <v>188725.14284056841</v>
      </c>
      <c r="G37" s="524">
        <f t="shared" si="27"/>
        <v>31521.182977889424</v>
      </c>
      <c r="H37" s="491">
        <f t="shared" si="28"/>
        <v>31521.182977889424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188725.14284056841</v>
      </c>
      <c r="E38" s="522">
        <f>IF(+I14&lt;F37,I14,D38)</f>
        <v>8457.931818181818</v>
      </c>
      <c r="F38" s="523">
        <f t="shared" si="26"/>
        <v>180267.21102238659</v>
      </c>
      <c r="G38" s="524">
        <f t="shared" si="27"/>
        <v>30510.230647936747</v>
      </c>
      <c r="H38" s="491">
        <f t="shared" si="28"/>
        <v>30510.230647936747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180267.21102238659</v>
      </c>
      <c r="E39" s="522">
        <f>IF(+I14&lt;F38,I14,D39)</f>
        <v>8457.931818181818</v>
      </c>
      <c r="F39" s="523">
        <f t="shared" si="26"/>
        <v>171809.27920420477</v>
      </c>
      <c r="G39" s="524">
        <f t="shared" si="27"/>
        <v>29499.27831798407</v>
      </c>
      <c r="H39" s="491">
        <f t="shared" si="28"/>
        <v>29499.27831798407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171809.27920420477</v>
      </c>
      <c r="E40" s="522">
        <f>IF(+I14&lt;F39,I14,D40)</f>
        <v>8457.931818181818</v>
      </c>
      <c r="F40" s="523">
        <f t="shared" si="26"/>
        <v>163351.34738602294</v>
      </c>
      <c r="G40" s="524">
        <f t="shared" si="27"/>
        <v>28488.3259880314</v>
      </c>
      <c r="H40" s="491">
        <f t="shared" si="28"/>
        <v>28488.3259880314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163351.34738602294</v>
      </c>
      <c r="E41" s="522">
        <f>IF(+I14&lt;F40,I14,D41)</f>
        <v>8457.931818181818</v>
      </c>
      <c r="F41" s="523">
        <f t="shared" si="26"/>
        <v>154893.41556784112</v>
      </c>
      <c r="G41" s="524">
        <f t="shared" si="27"/>
        <v>27477.373658078723</v>
      </c>
      <c r="H41" s="491">
        <f t="shared" si="28"/>
        <v>27477.373658078723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154893.41556784112</v>
      </c>
      <c r="E42" s="522">
        <f>IF(+I14&lt;F41,I14,D42)</f>
        <v>8457.931818181818</v>
      </c>
      <c r="F42" s="523">
        <f t="shared" si="26"/>
        <v>146435.4837496593</v>
      </c>
      <c r="G42" s="524">
        <f t="shared" si="27"/>
        <v>26466.421328126053</v>
      </c>
      <c r="H42" s="491">
        <f t="shared" si="28"/>
        <v>26466.421328126053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146435.4837496593</v>
      </c>
      <c r="E43" s="522">
        <f>IF(+I14&lt;F42,I14,D43)</f>
        <v>8457.931818181818</v>
      </c>
      <c r="F43" s="523">
        <f t="shared" si="26"/>
        <v>137977.55193147747</v>
      </c>
      <c r="G43" s="524">
        <f t="shared" si="27"/>
        <v>25455.468998173375</v>
      </c>
      <c r="H43" s="491">
        <f t="shared" si="28"/>
        <v>25455.468998173375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137977.55193147747</v>
      </c>
      <c r="E44" s="522">
        <f>IF(+I14&lt;F43,I14,D44)</f>
        <v>8457.931818181818</v>
      </c>
      <c r="F44" s="523">
        <f t="shared" si="26"/>
        <v>129519.62011329565</v>
      </c>
      <c r="G44" s="524">
        <f t="shared" si="27"/>
        <v>24444.516668220702</v>
      </c>
      <c r="H44" s="491">
        <f t="shared" si="28"/>
        <v>24444.516668220702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129519.62011329565</v>
      </c>
      <c r="E45" s="522">
        <f>IF(+I14&lt;F44,I14,D45)</f>
        <v>8457.931818181818</v>
      </c>
      <c r="F45" s="523">
        <f t="shared" si="26"/>
        <v>121061.68829511383</v>
      </c>
      <c r="G45" s="524">
        <f t="shared" si="27"/>
        <v>23433.564338268028</v>
      </c>
      <c r="H45" s="491">
        <f t="shared" si="28"/>
        <v>23433.564338268028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121061.68829511383</v>
      </c>
      <c r="E46" s="522">
        <f>IF(+I14&lt;F45,I14,D46)</f>
        <v>8457.931818181818</v>
      </c>
      <c r="F46" s="523">
        <f t="shared" si="26"/>
        <v>112603.756476932</v>
      </c>
      <c r="G46" s="524">
        <f t="shared" si="27"/>
        <v>22422.612008315351</v>
      </c>
      <c r="H46" s="491">
        <f t="shared" si="28"/>
        <v>22422.612008315351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112603.756476932</v>
      </c>
      <c r="E47" s="522">
        <f>IF(+I14&lt;F46,I14,D47)</f>
        <v>8457.931818181818</v>
      </c>
      <c r="F47" s="523">
        <f t="shared" si="26"/>
        <v>104145.82465875018</v>
      </c>
      <c r="G47" s="524">
        <f t="shared" si="27"/>
        <v>21411.659678362681</v>
      </c>
      <c r="H47" s="491">
        <f t="shared" si="28"/>
        <v>21411.659678362681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104145.82465875018</v>
      </c>
      <c r="E48" s="522">
        <f>IF(+I14&lt;F47,I14,D48)</f>
        <v>8457.931818181818</v>
      </c>
      <c r="F48" s="523">
        <f t="shared" si="26"/>
        <v>95687.892840568355</v>
      </c>
      <c r="G48" s="524">
        <f t="shared" si="27"/>
        <v>20400.707348410004</v>
      </c>
      <c r="H48" s="491">
        <f t="shared" si="28"/>
        <v>20400.707348410004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95687.892840568355</v>
      </c>
      <c r="E49" s="522">
        <f>IF(+I14&lt;F48,I14,D49)</f>
        <v>8457.931818181818</v>
      </c>
      <c r="F49" s="523">
        <f t="shared" ref="F49:F72" si="29">+D49-E49</f>
        <v>87229.961022386531</v>
      </c>
      <c r="G49" s="524">
        <f t="shared" si="27"/>
        <v>19389.75501845733</v>
      </c>
      <c r="H49" s="491">
        <f t="shared" si="28"/>
        <v>19389.75501845733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87229.961022386531</v>
      </c>
      <c r="E50" s="522">
        <f>IF(+I14&lt;F49,I14,D50)</f>
        <v>8457.931818181818</v>
      </c>
      <c r="F50" s="523">
        <f t="shared" si="29"/>
        <v>78772.029204204708</v>
      </c>
      <c r="G50" s="524">
        <f t="shared" si="27"/>
        <v>18378.802688504657</v>
      </c>
      <c r="H50" s="491">
        <f t="shared" si="28"/>
        <v>18378.802688504657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78772.029204204708</v>
      </c>
      <c r="E51" s="522">
        <f>IF(+I14&lt;F50,I14,D51)</f>
        <v>8457.931818181818</v>
      </c>
      <c r="F51" s="523">
        <f t="shared" si="29"/>
        <v>70314.097386022884</v>
      </c>
      <c r="G51" s="524">
        <f t="shared" si="27"/>
        <v>17367.850358551979</v>
      </c>
      <c r="H51" s="491">
        <f t="shared" si="28"/>
        <v>17367.850358551979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70314.097386022884</v>
      </c>
      <c r="E52" s="522">
        <f>IF(+I14&lt;F51,I14,D52)</f>
        <v>8457.931818181818</v>
      </c>
      <c r="F52" s="523">
        <f t="shared" si="29"/>
        <v>61856.165567841068</v>
      </c>
      <c r="G52" s="524">
        <f t="shared" si="27"/>
        <v>16356.898028599308</v>
      </c>
      <c r="H52" s="491">
        <f t="shared" si="28"/>
        <v>16356.898028599308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61856.165567841068</v>
      </c>
      <c r="E53" s="522">
        <f>IF(+I14&lt;F52,I14,D53)</f>
        <v>8457.931818181818</v>
      </c>
      <c r="F53" s="523">
        <f t="shared" si="29"/>
        <v>53398.233749659252</v>
      </c>
      <c r="G53" s="524">
        <f t="shared" si="27"/>
        <v>15345.945698646636</v>
      </c>
      <c r="H53" s="491">
        <f t="shared" si="28"/>
        <v>15345.945698646636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53398.233749659252</v>
      </c>
      <c r="E54" s="522">
        <f>IF(+I14&lt;F53,I14,D54)</f>
        <v>8457.931818181818</v>
      </c>
      <c r="F54" s="523">
        <f t="shared" si="29"/>
        <v>44940.301931477436</v>
      </c>
      <c r="G54" s="524">
        <f t="shared" si="27"/>
        <v>14334.993368693962</v>
      </c>
      <c r="H54" s="491">
        <f t="shared" si="28"/>
        <v>14334.993368693962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44940.301931477436</v>
      </c>
      <c r="E55" s="522">
        <f>IF(+I14&lt;F54,I14,D55)</f>
        <v>8457.931818181818</v>
      </c>
      <c r="F55" s="523">
        <f t="shared" si="29"/>
        <v>36482.370113295619</v>
      </c>
      <c r="G55" s="524">
        <f t="shared" si="27"/>
        <v>13324.041038741289</v>
      </c>
      <c r="H55" s="491">
        <f t="shared" si="28"/>
        <v>13324.041038741289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36482.370113295619</v>
      </c>
      <c r="E56" s="522">
        <f>IF(+I14&lt;F55,I14,D56)</f>
        <v>8457.931818181818</v>
      </c>
      <c r="F56" s="523">
        <f t="shared" si="29"/>
        <v>28024.438295113803</v>
      </c>
      <c r="G56" s="524">
        <f t="shared" si="27"/>
        <v>12313.088708788615</v>
      </c>
      <c r="H56" s="491">
        <f t="shared" si="28"/>
        <v>12313.088708788615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28024.438295113803</v>
      </c>
      <c r="E57" s="522">
        <f>IF(+I14&lt;F56,I14,D57)</f>
        <v>8457.931818181818</v>
      </c>
      <c r="F57" s="523">
        <f t="shared" si="29"/>
        <v>19566.506476931987</v>
      </c>
      <c r="G57" s="524">
        <f t="shared" si="27"/>
        <v>11302.136378835941</v>
      </c>
      <c r="H57" s="491">
        <f t="shared" si="28"/>
        <v>11302.136378835941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19566.506476931987</v>
      </c>
      <c r="E58" s="522">
        <f>IF(+I14&lt;F57,I14,D58)</f>
        <v>8457.931818181818</v>
      </c>
      <c r="F58" s="523">
        <f t="shared" si="29"/>
        <v>11108.574658750169</v>
      </c>
      <c r="G58" s="524">
        <f t="shared" si="27"/>
        <v>10291.184048883268</v>
      </c>
      <c r="H58" s="491">
        <f t="shared" si="28"/>
        <v>10291.184048883268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11108.574658750169</v>
      </c>
      <c r="E59" s="522">
        <f>IF(+I14&lt;F58,I14,D59)</f>
        <v>8457.931818181818</v>
      </c>
      <c r="F59" s="523">
        <f t="shared" si="29"/>
        <v>2650.6428405683509</v>
      </c>
      <c r="G59" s="524">
        <f t="shared" si="27"/>
        <v>9280.2317189305941</v>
      </c>
      <c r="H59" s="491">
        <f t="shared" si="28"/>
        <v>9280.2317189305941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2650.6428405683509</v>
      </c>
      <c r="E60" s="522">
        <f>IF(+I14&lt;F59,I14,D60)</f>
        <v>2650.6428405683509</v>
      </c>
      <c r="F60" s="523">
        <f t="shared" si="29"/>
        <v>0</v>
      </c>
      <c r="G60" s="524">
        <f t="shared" si="27"/>
        <v>2809.054708454571</v>
      </c>
      <c r="H60" s="491">
        <f t="shared" si="28"/>
        <v>2809.054708454571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27"/>
        <v>0</v>
      </c>
      <c r="H61" s="491">
        <f t="shared" si="28"/>
        <v>0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27"/>
        <v>0</v>
      </c>
      <c r="H62" s="491">
        <f t="shared" si="28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372149</v>
      </c>
      <c r="F73" s="375"/>
      <c r="G73" s="375">
        <f>SUM(G17:G72)</f>
        <v>1338138.1544865048</v>
      </c>
      <c r="H73" s="375">
        <f>SUM(H17:H72)</f>
        <v>1338138.1544865048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33433.018405586612</v>
      </c>
      <c r="N87" s="546">
        <f>IF(J92&lt;D11,0,VLOOKUP(J92,C17:O72,11))</f>
        <v>33433.018405586612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35567.394177555114</v>
      </c>
      <c r="N88" s="550">
        <f>IF(J92&lt;D11,0,VLOOKUP(J92,C99:P154,7))</f>
        <v>35567.394177555114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2134.3757719685018</v>
      </c>
      <c r="N89" s="555">
        <f>+N88-N87</f>
        <v>2134.3757719685018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 t="str">
        <f>E9</f>
        <v>SPP Project ID =</v>
      </c>
      <c r="F91" s="674">
        <f>F9</f>
        <v>30000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8457.931818181818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34">+I99-H99</f>
        <v>0</v>
      </c>
      <c r="K99" s="514"/>
      <c r="L99" s="512">
        <v>0</v>
      </c>
      <c r="M99" s="597">
        <f t="shared" ref="M99:M130" si="35">IF(L99&lt;&gt;0,+H99-L99,0)</f>
        <v>0</v>
      </c>
      <c r="N99" s="512">
        <v>0</v>
      </c>
      <c r="O99" s="513">
        <f t="shared" ref="O99:O130" si="36">IF(N99&lt;&gt;0,+I99-N99,0)</f>
        <v>0</v>
      </c>
      <c r="P99" s="513">
        <f t="shared" ref="P99:P130" si="3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34"/>
        <v>0</v>
      </c>
      <c r="K100" s="514"/>
      <c r="L100" s="518">
        <v>45246</v>
      </c>
      <c r="M100" s="514">
        <f t="shared" si="35"/>
        <v>0</v>
      </c>
      <c r="N100" s="518">
        <v>45246</v>
      </c>
      <c r="O100" s="514">
        <f t="shared" si="36"/>
        <v>0</v>
      </c>
      <c r="P100" s="514">
        <f t="shared" si="37"/>
        <v>0</v>
      </c>
      <c r="Q100" s="269"/>
    </row>
    <row r="101" spans="1:17" ht="12.5">
      <c r="B101" s="195" t="str">
        <f t="shared" ref="B101:B154" si="38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34"/>
        <v>0</v>
      </c>
      <c r="K101" s="514"/>
      <c r="L101" s="518">
        <f t="shared" ref="L101:L106" si="39">H101</f>
        <v>60522.976408209717</v>
      </c>
      <c r="M101" s="519">
        <f t="shared" si="35"/>
        <v>0</v>
      </c>
      <c r="N101" s="518">
        <f t="shared" ref="N101:N106" si="40">I101</f>
        <v>60522.976408209717</v>
      </c>
      <c r="O101" s="514">
        <f t="shared" si="36"/>
        <v>0</v>
      </c>
      <c r="P101" s="514">
        <f t="shared" si="37"/>
        <v>0</v>
      </c>
      <c r="Q101" s="269"/>
    </row>
    <row r="102" spans="1:17" ht="12.5">
      <c r="B102" s="195" t="str">
        <f t="shared" si="38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34"/>
        <v>0</v>
      </c>
      <c r="K102" s="514"/>
      <c r="L102" s="518">
        <f t="shared" si="39"/>
        <v>65380.767354671472</v>
      </c>
      <c r="M102" s="519">
        <f t="shared" si="35"/>
        <v>0</v>
      </c>
      <c r="N102" s="518">
        <f t="shared" si="40"/>
        <v>65380.767354671472</v>
      </c>
      <c r="O102" s="514">
        <f t="shared" si="36"/>
        <v>0</v>
      </c>
      <c r="P102" s="514">
        <f t="shared" si="37"/>
        <v>0</v>
      </c>
      <c r="Q102" s="269"/>
    </row>
    <row r="103" spans="1:17" ht="12.5">
      <c r="B103" s="195" t="str">
        <f t="shared" si="38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34"/>
        <v>0</v>
      </c>
      <c r="K103" s="514"/>
      <c r="L103" s="518">
        <f t="shared" si="39"/>
        <v>58800.269953257346</v>
      </c>
      <c r="M103" s="519">
        <f t="shared" si="35"/>
        <v>0</v>
      </c>
      <c r="N103" s="518">
        <f t="shared" si="40"/>
        <v>58800.269953257346</v>
      </c>
      <c r="O103" s="514">
        <f t="shared" si="36"/>
        <v>0</v>
      </c>
      <c r="P103" s="514">
        <f t="shared" si="37"/>
        <v>0</v>
      </c>
      <c r="Q103" s="269"/>
    </row>
    <row r="104" spans="1:17" ht="12.5">
      <c r="B104" s="195" t="str">
        <f t="shared" si="38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34"/>
        <v>0</v>
      </c>
      <c r="K104" s="514"/>
      <c r="L104" s="518">
        <f t="shared" si="39"/>
        <v>56425.074067115129</v>
      </c>
      <c r="M104" s="519">
        <f t="shared" si="35"/>
        <v>0</v>
      </c>
      <c r="N104" s="518">
        <f t="shared" si="40"/>
        <v>56425.074067115129</v>
      </c>
      <c r="O104" s="514">
        <f t="shared" si="36"/>
        <v>0</v>
      </c>
      <c r="P104" s="514">
        <f t="shared" si="37"/>
        <v>0</v>
      </c>
      <c r="Q104" s="269"/>
    </row>
    <row r="105" spans="1:17" ht="12.5">
      <c r="B105" s="195" t="str">
        <f t="shared" si="38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39"/>
        <v>51392.082385725094</v>
      </c>
      <c r="M105" s="519">
        <f t="shared" ref="M105:M110" si="41">IF(L105&lt;&gt;0,+H105-L105,0)</f>
        <v>0</v>
      </c>
      <c r="N105" s="518">
        <f t="shared" si="40"/>
        <v>51392.082385725094</v>
      </c>
      <c r="O105" s="514">
        <f t="shared" ref="O105:O110" si="42">IF(N105&lt;&gt;0,+I105-N105,0)</f>
        <v>0</v>
      </c>
      <c r="P105" s="514">
        <f t="shared" ref="P105:P110" si="43">+O105-M105</f>
        <v>0</v>
      </c>
      <c r="Q105" s="269"/>
    </row>
    <row r="106" spans="1:17" ht="12.5">
      <c r="B106" s="195" t="str">
        <f t="shared" si="38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39"/>
        <v>50386.311054794773</v>
      </c>
      <c r="M106" s="519">
        <f t="shared" si="41"/>
        <v>0</v>
      </c>
      <c r="N106" s="518">
        <f t="shared" si="40"/>
        <v>50386.311054794773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38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34"/>
        <v>0</v>
      </c>
      <c r="K107" s="514"/>
      <c r="L107" s="518">
        <f t="shared" ref="L107:L112" si="44">H107</f>
        <v>47949.4923700488</v>
      </c>
      <c r="M107" s="519">
        <f t="shared" si="41"/>
        <v>0</v>
      </c>
      <c r="N107" s="518">
        <f t="shared" ref="N107:N112" si="45">I107</f>
        <v>47949.4923700488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38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34"/>
        <v>0</v>
      </c>
      <c r="K108" s="514"/>
      <c r="L108" s="518">
        <f t="shared" si="44"/>
        <v>45202.137408056922</v>
      </c>
      <c r="M108" s="519">
        <f t="shared" si="41"/>
        <v>0</v>
      </c>
      <c r="N108" s="518">
        <f t="shared" si="45"/>
        <v>45202.137408056922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38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34"/>
        <v>0</v>
      </c>
      <c r="K109" s="514"/>
      <c r="L109" s="518">
        <f t="shared" si="44"/>
        <v>42767.185465657531</v>
      </c>
      <c r="M109" s="519">
        <f t="shared" si="41"/>
        <v>0</v>
      </c>
      <c r="N109" s="518">
        <f t="shared" si="45"/>
        <v>42767.185465657531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38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34"/>
        <v>0</v>
      </c>
      <c r="K110" s="514"/>
      <c r="L110" s="518">
        <f t="shared" si="44"/>
        <v>37402.514159677034</v>
      </c>
      <c r="M110" s="519">
        <f t="shared" si="41"/>
        <v>0</v>
      </c>
      <c r="N110" s="518">
        <f t="shared" si="45"/>
        <v>37402.514159677034</v>
      </c>
      <c r="O110" s="514">
        <f t="shared" si="42"/>
        <v>0</v>
      </c>
      <c r="P110" s="514">
        <f t="shared" si="43"/>
        <v>0</v>
      </c>
      <c r="Q110" s="269"/>
    </row>
    <row r="111" spans="1:17" ht="12.5">
      <c r="B111" s="195" t="str">
        <f t="shared" si="38"/>
        <v/>
      </c>
      <c r="C111" s="507">
        <f>IF(D93="","-",+C110+1)</f>
        <v>2019</v>
      </c>
      <c r="D111" s="508">
        <v>265840.3391447991</v>
      </c>
      <c r="E111" s="516">
        <v>8654.6279069767443</v>
      </c>
      <c r="F111" s="515">
        <v>257185.71123782237</v>
      </c>
      <c r="G111" s="515">
        <v>261513.02519131073</v>
      </c>
      <c r="H111" s="516">
        <v>36647.12505132259</v>
      </c>
      <c r="I111" s="510">
        <v>36647.12505132259</v>
      </c>
      <c r="J111" s="514">
        <f t="shared" si="34"/>
        <v>0</v>
      </c>
      <c r="K111" s="514"/>
      <c r="L111" s="518">
        <f t="shared" si="44"/>
        <v>36647.12505132259</v>
      </c>
      <c r="M111" s="519">
        <f t="shared" ref="M111" si="46">IF(L111&lt;&gt;0,+H111-L111,0)</f>
        <v>0</v>
      </c>
      <c r="N111" s="518">
        <f t="shared" si="45"/>
        <v>36647.12505132259</v>
      </c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38"/>
        <v/>
      </c>
      <c r="C112" s="507">
        <f>IF(D93="","-",+C111+1)</f>
        <v>2020</v>
      </c>
      <c r="D112" s="508">
        <v>257185.71123782237</v>
      </c>
      <c r="E112" s="516">
        <v>8860.6904761904771</v>
      </c>
      <c r="F112" s="515">
        <v>248325.02076163189</v>
      </c>
      <c r="G112" s="515">
        <v>252755.36599972713</v>
      </c>
      <c r="H112" s="516">
        <v>36050.553881907734</v>
      </c>
      <c r="I112" s="510">
        <v>36050.553881907734</v>
      </c>
      <c r="J112" s="514">
        <f t="shared" si="34"/>
        <v>0</v>
      </c>
      <c r="K112" s="514"/>
      <c r="L112" s="518">
        <f t="shared" si="44"/>
        <v>36050.553881907734</v>
      </c>
      <c r="M112" s="519">
        <f t="shared" ref="M112" si="47">IF(L112&lt;&gt;0,+H112-L112,0)</f>
        <v>0</v>
      </c>
      <c r="N112" s="518">
        <f t="shared" si="45"/>
        <v>36050.553881907734</v>
      </c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38"/>
        <v/>
      </c>
      <c r="C113" s="507">
        <f>IF(D93="","-",+C112+1)</f>
        <v>2021</v>
      </c>
      <c r="D113" s="508">
        <v>248325.02076163189</v>
      </c>
      <c r="E113" s="516">
        <v>9076.8048780487807</v>
      </c>
      <c r="F113" s="515">
        <v>239248.21588358312</v>
      </c>
      <c r="G113" s="515">
        <v>243786.61832260751</v>
      </c>
      <c r="H113" s="516">
        <v>36750.054256736621</v>
      </c>
      <c r="I113" s="510">
        <v>36750.054256736621</v>
      </c>
      <c r="J113" s="514">
        <f t="shared" si="34"/>
        <v>0</v>
      </c>
      <c r="K113" s="514"/>
      <c r="L113" s="518">
        <f t="shared" ref="L113" si="48">H113</f>
        <v>36750.054256736621</v>
      </c>
      <c r="M113" s="519">
        <f t="shared" ref="M113" si="49">IF(L113&lt;&gt;0,+H113-L113,0)</f>
        <v>0</v>
      </c>
      <c r="N113" s="518">
        <f t="shared" ref="N113" si="50">I113</f>
        <v>36750.054256736621</v>
      </c>
      <c r="O113" s="514">
        <f t="shared" si="36"/>
        <v>0</v>
      </c>
      <c r="P113" s="514">
        <f t="shared" si="37"/>
        <v>0</v>
      </c>
      <c r="Q113" s="269"/>
    </row>
    <row r="114" spans="2:17" ht="12.5">
      <c r="B114" s="195" t="str">
        <f t="shared" si="38"/>
        <v/>
      </c>
      <c r="C114" s="507">
        <f>IF(D93="","-",+C113+1)</f>
        <v>2022</v>
      </c>
      <c r="D114" s="508">
        <v>239248.21588358312</v>
      </c>
      <c r="E114" s="516">
        <v>8860.6904761904771</v>
      </c>
      <c r="F114" s="515">
        <v>230387.52540739265</v>
      </c>
      <c r="G114" s="515">
        <v>234817.87064548788</v>
      </c>
      <c r="H114" s="516">
        <v>36441.891070021375</v>
      </c>
      <c r="I114" s="510">
        <v>36441.891070021375</v>
      </c>
      <c r="J114" s="514">
        <f t="shared" si="34"/>
        <v>0</v>
      </c>
      <c r="K114" s="514"/>
      <c r="L114" s="518">
        <f t="shared" ref="L114" si="51">H114</f>
        <v>36441.891070021375</v>
      </c>
      <c r="M114" s="519">
        <f t="shared" ref="M114" si="52">IF(L114&lt;&gt;0,+H114-L114,0)</f>
        <v>0</v>
      </c>
      <c r="N114" s="518">
        <f t="shared" ref="N114" si="53">I114</f>
        <v>36441.891070021375</v>
      </c>
      <c r="O114" s="514">
        <f t="shared" ref="O114" si="54">IF(N114&lt;&gt;0,+I114-N114,0)</f>
        <v>0</v>
      </c>
      <c r="P114" s="514">
        <f t="shared" ref="P114" si="55">+O114-M114</f>
        <v>0</v>
      </c>
      <c r="Q114" s="269"/>
    </row>
    <row r="115" spans="2:17" ht="12.5">
      <c r="B115" s="195" t="str">
        <f t="shared" si="38"/>
        <v/>
      </c>
      <c r="C115" s="507">
        <f>IF(D93="","-",+C114+1)</f>
        <v>2023</v>
      </c>
      <c r="D115" s="508">
        <v>230387.52540739265</v>
      </c>
      <c r="E115" s="516">
        <v>8457.931818181818</v>
      </c>
      <c r="F115" s="515">
        <v>221929.59358921082</v>
      </c>
      <c r="G115" s="515">
        <v>226158.55949830174</v>
      </c>
      <c r="H115" s="516">
        <v>36357.995224212696</v>
      </c>
      <c r="I115" s="510">
        <v>36357.995224212696</v>
      </c>
      <c r="J115" s="514">
        <f t="shared" si="34"/>
        <v>0</v>
      </c>
      <c r="K115" s="514"/>
      <c r="L115" s="518">
        <f t="shared" ref="L115" si="56">H115</f>
        <v>36357.995224212696</v>
      </c>
      <c r="M115" s="519">
        <f t="shared" ref="M115" si="57">IF(L115&lt;&gt;0,+H115-L115,0)</f>
        <v>0</v>
      </c>
      <c r="N115" s="518">
        <f t="shared" ref="N115" si="58">I115</f>
        <v>36357.995224212696</v>
      </c>
      <c r="O115" s="514">
        <f t="shared" ref="O115" si="59">IF(N115&lt;&gt;0,+I115-N115,0)</f>
        <v>0</v>
      </c>
      <c r="P115" s="514">
        <f t="shared" ref="P115" si="60">+O115-M115</f>
        <v>0</v>
      </c>
      <c r="Q115" s="269"/>
    </row>
    <row r="116" spans="2:17" ht="12.5">
      <c r="B116" s="195" t="str">
        <f t="shared" si="38"/>
        <v/>
      </c>
      <c r="C116" s="507">
        <f>IF(D93="","-",+C115+1)</f>
        <v>2024</v>
      </c>
      <c r="D116" s="374">
        <f>IF(F115+SUM(E$99:E115)=D$92,F115,D$92-SUM(E$99:E115))</f>
        <v>221929.59358921082</v>
      </c>
      <c r="E116" s="522">
        <f>IF(+J96&lt;F115,J96,D116)</f>
        <v>8457.931818181818</v>
      </c>
      <c r="F116" s="523">
        <f t="shared" ref="F116:F130" si="61">+D116-E116</f>
        <v>213471.661771029</v>
      </c>
      <c r="G116" s="523">
        <f t="shared" ref="G116:G130" si="62">+(F116+D116)/2</f>
        <v>217700.62768011991</v>
      </c>
      <c r="H116" s="526">
        <f t="shared" ref="H116:H154" si="63">+J$94*G116+E116</f>
        <v>35567.394177555114</v>
      </c>
      <c r="I116" s="577">
        <f t="shared" ref="I116:I154" si="64">+J$95*G116+E116</f>
        <v>35567.394177555114</v>
      </c>
      <c r="J116" s="514">
        <f t="shared" si="34"/>
        <v>0</v>
      </c>
      <c r="K116" s="514"/>
      <c r="L116" s="525"/>
      <c r="M116" s="514">
        <f t="shared" si="35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38"/>
        <v/>
      </c>
      <c r="C117" s="507">
        <f>IF(D93="","-",+C116+1)</f>
        <v>2025</v>
      </c>
      <c r="D117" s="374">
        <f>IF(F116+SUM(E$99:E116)=D$92,F116,D$92-SUM(E$99:E116))</f>
        <v>213471.661771029</v>
      </c>
      <c r="E117" s="522">
        <f>IF(+J96&lt;F116,J96,D117)</f>
        <v>8457.931818181818</v>
      </c>
      <c r="F117" s="523">
        <f t="shared" si="61"/>
        <v>205013.72995284718</v>
      </c>
      <c r="G117" s="523">
        <f t="shared" si="62"/>
        <v>209242.69586193809</v>
      </c>
      <c r="H117" s="526">
        <f t="shared" si="63"/>
        <v>34514.158885096265</v>
      </c>
      <c r="I117" s="577">
        <f t="shared" si="64"/>
        <v>34514.158885096265</v>
      </c>
      <c r="J117" s="514">
        <f t="shared" si="34"/>
        <v>0</v>
      </c>
      <c r="K117" s="514"/>
      <c r="L117" s="525"/>
      <c r="M117" s="514">
        <f t="shared" si="35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38"/>
        <v/>
      </c>
      <c r="C118" s="507">
        <f>IF(D93="","-",+C117+1)</f>
        <v>2026</v>
      </c>
      <c r="D118" s="374">
        <f>IF(F117+SUM(E$99:E117)=D$92,F117,D$92-SUM(E$99:E117))</f>
        <v>205013.72995284718</v>
      </c>
      <c r="E118" s="522">
        <f>IF(+J96&lt;F117,J96,D118)</f>
        <v>8457.931818181818</v>
      </c>
      <c r="F118" s="523">
        <f t="shared" si="61"/>
        <v>196555.79813466535</v>
      </c>
      <c r="G118" s="523">
        <f t="shared" si="62"/>
        <v>200784.76404375627</v>
      </c>
      <c r="H118" s="526">
        <f t="shared" si="63"/>
        <v>33460.923592637417</v>
      </c>
      <c r="I118" s="577">
        <f t="shared" si="64"/>
        <v>33460.923592637417</v>
      </c>
      <c r="J118" s="514">
        <f t="shared" si="34"/>
        <v>0</v>
      </c>
      <c r="K118" s="514"/>
      <c r="L118" s="525"/>
      <c r="M118" s="514">
        <f t="shared" si="35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38"/>
        <v/>
      </c>
      <c r="C119" s="507">
        <f>IF(D93="","-",+C118+1)</f>
        <v>2027</v>
      </c>
      <c r="D119" s="374">
        <f>IF(F118+SUM(E$99:E118)=D$92,F118,D$92-SUM(E$99:E118))</f>
        <v>196555.79813466535</v>
      </c>
      <c r="E119" s="522">
        <f>IF(+J96&lt;F118,J96,D119)</f>
        <v>8457.931818181818</v>
      </c>
      <c r="F119" s="523">
        <f t="shared" si="61"/>
        <v>188097.86631648353</v>
      </c>
      <c r="G119" s="523">
        <f t="shared" si="62"/>
        <v>192326.83222557444</v>
      </c>
      <c r="H119" s="526">
        <f t="shared" si="63"/>
        <v>32407.688300178568</v>
      </c>
      <c r="I119" s="577">
        <f t="shared" si="64"/>
        <v>32407.688300178568</v>
      </c>
      <c r="J119" s="514">
        <f t="shared" si="34"/>
        <v>0</v>
      </c>
      <c r="K119" s="514"/>
      <c r="L119" s="525"/>
      <c r="M119" s="514">
        <f t="shared" si="35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38"/>
        <v/>
      </c>
      <c r="C120" s="507">
        <f>IF(D93="","-",+C119+1)</f>
        <v>2028</v>
      </c>
      <c r="D120" s="374">
        <f>IF(F119+SUM(E$99:E119)=D$92,F119,D$92-SUM(E$99:E119))</f>
        <v>188097.86631648353</v>
      </c>
      <c r="E120" s="522">
        <f>IF(+J96&lt;F119,J96,D120)</f>
        <v>8457.931818181818</v>
      </c>
      <c r="F120" s="523">
        <f t="shared" si="61"/>
        <v>179639.93449830171</v>
      </c>
      <c r="G120" s="523">
        <f t="shared" si="62"/>
        <v>183868.90040739262</v>
      </c>
      <c r="H120" s="526">
        <f t="shared" si="63"/>
        <v>31354.45300771972</v>
      </c>
      <c r="I120" s="577">
        <f t="shared" si="64"/>
        <v>31354.45300771972</v>
      </c>
      <c r="J120" s="514">
        <f t="shared" si="34"/>
        <v>0</v>
      </c>
      <c r="K120" s="514"/>
      <c r="L120" s="525"/>
      <c r="M120" s="514">
        <f t="shared" si="35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38"/>
        <v/>
      </c>
      <c r="C121" s="507">
        <f>IF(D93="","-",+C120+1)</f>
        <v>2029</v>
      </c>
      <c r="D121" s="374">
        <f>IF(F120+SUM(E$99:E120)=D$92,F120,D$92-SUM(E$99:E120))</f>
        <v>179639.93449830171</v>
      </c>
      <c r="E121" s="522">
        <f>IF(+J96&lt;F120,J96,D121)</f>
        <v>8457.931818181818</v>
      </c>
      <c r="F121" s="523">
        <f t="shared" si="61"/>
        <v>171182.00268011988</v>
      </c>
      <c r="G121" s="523">
        <f t="shared" si="62"/>
        <v>175410.9685892108</v>
      </c>
      <c r="H121" s="526">
        <f t="shared" si="63"/>
        <v>30301.217715260871</v>
      </c>
      <c r="I121" s="577">
        <f t="shared" si="64"/>
        <v>30301.217715260871</v>
      </c>
      <c r="J121" s="514">
        <f t="shared" si="34"/>
        <v>0</v>
      </c>
      <c r="K121" s="514"/>
      <c r="L121" s="525"/>
      <c r="M121" s="514">
        <f t="shared" si="35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38"/>
        <v/>
      </c>
      <c r="C122" s="507">
        <f>IF(D93="","-",+C121+1)</f>
        <v>2030</v>
      </c>
      <c r="D122" s="374">
        <f>IF(F121+SUM(E$99:E121)=D$92,F121,D$92-SUM(E$99:E121))</f>
        <v>171182.00268011988</v>
      </c>
      <c r="E122" s="522">
        <f>IF(+J96&lt;F121,J96,D122)</f>
        <v>8457.931818181818</v>
      </c>
      <c r="F122" s="523">
        <f t="shared" si="61"/>
        <v>162724.07086193806</v>
      </c>
      <c r="G122" s="523">
        <f t="shared" si="62"/>
        <v>166953.03677102897</v>
      </c>
      <c r="H122" s="526">
        <f t="shared" si="63"/>
        <v>29247.982422802022</v>
      </c>
      <c r="I122" s="577">
        <f t="shared" si="64"/>
        <v>29247.982422802022</v>
      </c>
      <c r="J122" s="514">
        <f t="shared" si="34"/>
        <v>0</v>
      </c>
      <c r="K122" s="514"/>
      <c r="L122" s="525"/>
      <c r="M122" s="514">
        <f t="shared" si="35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38"/>
        <v/>
      </c>
      <c r="C123" s="507">
        <f>IF(D93="","-",+C122+1)</f>
        <v>2031</v>
      </c>
      <c r="D123" s="374">
        <f>IF(F122+SUM(E$99:E122)=D$92,F122,D$92-SUM(E$99:E122))</f>
        <v>162724.07086193806</v>
      </c>
      <c r="E123" s="522">
        <f>IF(+J96&lt;F122,J96,D123)</f>
        <v>8457.931818181818</v>
      </c>
      <c r="F123" s="523">
        <f t="shared" si="61"/>
        <v>154266.13904375624</v>
      </c>
      <c r="G123" s="523">
        <f t="shared" si="62"/>
        <v>158495.10495284715</v>
      </c>
      <c r="H123" s="526">
        <f t="shared" si="63"/>
        <v>28194.747130343181</v>
      </c>
      <c r="I123" s="577">
        <f t="shared" si="64"/>
        <v>28194.747130343181</v>
      </c>
      <c r="J123" s="514">
        <f t="shared" si="34"/>
        <v>0</v>
      </c>
      <c r="K123" s="514"/>
      <c r="L123" s="525"/>
      <c r="M123" s="514">
        <f t="shared" si="35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38"/>
        <v/>
      </c>
      <c r="C124" s="507">
        <f>IF(D93="","-",+C123+1)</f>
        <v>2032</v>
      </c>
      <c r="D124" s="374">
        <f>IF(F123+SUM(E$99:E123)=D$92,F123,D$92-SUM(E$99:E123))</f>
        <v>154266.13904375624</v>
      </c>
      <c r="E124" s="522">
        <f>IF(+J96&lt;F123,J96,D124)</f>
        <v>8457.931818181818</v>
      </c>
      <c r="F124" s="523">
        <f t="shared" si="61"/>
        <v>145808.20722557441</v>
      </c>
      <c r="G124" s="523">
        <f t="shared" si="62"/>
        <v>150037.17313466533</v>
      </c>
      <c r="H124" s="526">
        <f t="shared" si="63"/>
        <v>27141.511837884333</v>
      </c>
      <c r="I124" s="577">
        <f t="shared" si="64"/>
        <v>27141.511837884333</v>
      </c>
      <c r="J124" s="514">
        <f t="shared" si="34"/>
        <v>0</v>
      </c>
      <c r="K124" s="514"/>
      <c r="L124" s="525"/>
      <c r="M124" s="514">
        <f t="shared" si="35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38"/>
        <v/>
      </c>
      <c r="C125" s="507">
        <f>IF(D93="","-",+C124+1)</f>
        <v>2033</v>
      </c>
      <c r="D125" s="374">
        <f>IF(F124+SUM(E$99:E124)=D$92,F124,D$92-SUM(E$99:E124))</f>
        <v>145808.20722557441</v>
      </c>
      <c r="E125" s="522">
        <f>IF(+J96&lt;F124,J96,D125)</f>
        <v>8457.931818181818</v>
      </c>
      <c r="F125" s="523">
        <f t="shared" si="61"/>
        <v>137350.27540739259</v>
      </c>
      <c r="G125" s="523">
        <f t="shared" si="62"/>
        <v>141579.2413164835</v>
      </c>
      <c r="H125" s="526">
        <f t="shared" si="63"/>
        <v>26088.276545425484</v>
      </c>
      <c r="I125" s="577">
        <f t="shared" si="64"/>
        <v>26088.276545425484</v>
      </c>
      <c r="J125" s="514">
        <f t="shared" si="34"/>
        <v>0</v>
      </c>
      <c r="K125" s="514"/>
      <c r="L125" s="525"/>
      <c r="M125" s="514">
        <f t="shared" si="35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38"/>
        <v/>
      </c>
      <c r="C126" s="507">
        <f>IF(D93="","-",+C125+1)</f>
        <v>2034</v>
      </c>
      <c r="D126" s="374">
        <f>IF(F125+SUM(E$99:E125)=D$92,F125,D$92-SUM(E$99:E125))</f>
        <v>137350.27540739259</v>
      </c>
      <c r="E126" s="522">
        <f>IF(+J96&lt;F125,J96,D126)</f>
        <v>8457.931818181818</v>
      </c>
      <c r="F126" s="523">
        <f t="shared" si="61"/>
        <v>128892.34358921077</v>
      </c>
      <c r="G126" s="523">
        <f t="shared" si="62"/>
        <v>133121.30949830168</v>
      </c>
      <c r="H126" s="526">
        <f t="shared" si="63"/>
        <v>25035.041252966636</v>
      </c>
      <c r="I126" s="577">
        <f t="shared" si="64"/>
        <v>25035.041252966636</v>
      </c>
      <c r="J126" s="514">
        <f t="shared" si="34"/>
        <v>0</v>
      </c>
      <c r="K126" s="514"/>
      <c r="L126" s="525"/>
      <c r="M126" s="514">
        <f t="shared" si="35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38"/>
        <v/>
      </c>
      <c r="C127" s="507">
        <f>IF(D93="","-",+C126+1)</f>
        <v>2035</v>
      </c>
      <c r="D127" s="374">
        <f>IF(F126+SUM(E$99:E126)=D$92,F126,D$92-SUM(E$99:E126))</f>
        <v>128892.34358921077</v>
      </c>
      <c r="E127" s="522">
        <f>IF(+J96&lt;F126,J96,D127)</f>
        <v>8457.931818181818</v>
      </c>
      <c r="F127" s="523">
        <f t="shared" si="61"/>
        <v>120434.41177102894</v>
      </c>
      <c r="G127" s="523">
        <f t="shared" si="62"/>
        <v>124663.37768011985</v>
      </c>
      <c r="H127" s="526">
        <f t="shared" si="63"/>
        <v>23981.805960507787</v>
      </c>
      <c r="I127" s="577">
        <f t="shared" si="64"/>
        <v>23981.805960507787</v>
      </c>
      <c r="J127" s="514">
        <f t="shared" si="34"/>
        <v>0</v>
      </c>
      <c r="K127" s="514"/>
      <c r="L127" s="525"/>
      <c r="M127" s="514">
        <f t="shared" si="35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38"/>
        <v/>
      </c>
      <c r="C128" s="507">
        <f>IF(D93="","-",+C127+1)</f>
        <v>2036</v>
      </c>
      <c r="D128" s="374">
        <f>IF(F127+SUM(E$99:E127)=D$92,F127,D$92-SUM(E$99:E127))</f>
        <v>120434.41177102894</v>
      </c>
      <c r="E128" s="522">
        <f>IF(+J96&lt;F127,J96,D128)</f>
        <v>8457.931818181818</v>
      </c>
      <c r="F128" s="523">
        <f t="shared" si="61"/>
        <v>111976.47995284712</v>
      </c>
      <c r="G128" s="523">
        <f t="shared" si="62"/>
        <v>116205.44586193803</v>
      </c>
      <c r="H128" s="526">
        <f t="shared" si="63"/>
        <v>22928.570668048938</v>
      </c>
      <c r="I128" s="577">
        <f t="shared" si="64"/>
        <v>22928.570668048938</v>
      </c>
      <c r="J128" s="514">
        <f t="shared" si="34"/>
        <v>0</v>
      </c>
      <c r="K128" s="514"/>
      <c r="L128" s="525"/>
      <c r="M128" s="514">
        <f t="shared" si="35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38"/>
        <v/>
      </c>
      <c r="C129" s="507">
        <f>IF(D93="","-",+C128+1)</f>
        <v>2037</v>
      </c>
      <c r="D129" s="374">
        <f>IF(F128+SUM(E$99:E128)=D$92,F128,D$92-SUM(E$99:E128))</f>
        <v>111976.47995284712</v>
      </c>
      <c r="E129" s="522">
        <f>IF(+J96&lt;F128,J96,D129)</f>
        <v>8457.931818181818</v>
      </c>
      <c r="F129" s="523">
        <f t="shared" si="61"/>
        <v>103518.5481346653</v>
      </c>
      <c r="G129" s="523">
        <f t="shared" si="62"/>
        <v>107747.51404375621</v>
      </c>
      <c r="H129" s="526">
        <f t="shared" si="63"/>
        <v>21875.33537559009</v>
      </c>
      <c r="I129" s="577">
        <f t="shared" si="64"/>
        <v>21875.33537559009</v>
      </c>
      <c r="J129" s="514">
        <f t="shared" si="34"/>
        <v>0</v>
      </c>
      <c r="K129" s="514"/>
      <c r="L129" s="525"/>
      <c r="M129" s="514">
        <f t="shared" si="35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38"/>
        <v/>
      </c>
      <c r="C130" s="507">
        <f>IF(D93="","-",+C129+1)</f>
        <v>2038</v>
      </c>
      <c r="D130" s="374">
        <f>IF(F129+SUM(E$99:E129)=D$92,F129,D$92-SUM(E$99:E129))</f>
        <v>103518.5481346653</v>
      </c>
      <c r="E130" s="522">
        <f>IF(+J96&lt;F129,J96,D130)</f>
        <v>8457.931818181818</v>
      </c>
      <c r="F130" s="523">
        <f t="shared" si="61"/>
        <v>95060.616316483472</v>
      </c>
      <c r="G130" s="523">
        <f t="shared" si="62"/>
        <v>99289.582225574384</v>
      </c>
      <c r="H130" s="526">
        <f t="shared" si="63"/>
        <v>20822.100083131241</v>
      </c>
      <c r="I130" s="577">
        <f t="shared" si="64"/>
        <v>20822.100083131241</v>
      </c>
      <c r="J130" s="514">
        <f t="shared" si="34"/>
        <v>0</v>
      </c>
      <c r="K130" s="514"/>
      <c r="L130" s="525"/>
      <c r="M130" s="514">
        <f t="shared" si="35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38"/>
        <v/>
      </c>
      <c r="C131" s="507">
        <f>IF(D93="","-",+C130+1)</f>
        <v>2039</v>
      </c>
      <c r="D131" s="374">
        <f>IF(F130+SUM(E$99:E130)=D$92,F130,D$92-SUM(E$99:E130))</f>
        <v>95060.616316483472</v>
      </c>
      <c r="E131" s="522">
        <f>IF(+J96&lt;F130,J96,D131)</f>
        <v>8457.931818181818</v>
      </c>
      <c r="F131" s="523">
        <f t="shared" ref="F131:F154" si="65">+D131-E131</f>
        <v>86602.684498301649</v>
      </c>
      <c r="G131" s="523">
        <f t="shared" ref="G131:G154" si="66">+(F131+D131)/2</f>
        <v>90831.650407392561</v>
      </c>
      <c r="H131" s="526">
        <f t="shared" si="63"/>
        <v>19768.864790672393</v>
      </c>
      <c r="I131" s="577">
        <f t="shared" si="64"/>
        <v>19768.864790672393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38"/>
        <v/>
      </c>
      <c r="C132" s="507">
        <f>IF(D93="","-",+C131+1)</f>
        <v>2040</v>
      </c>
      <c r="D132" s="374">
        <f>IF(F131+SUM(E$99:E131)=D$92,F131,D$92-SUM(E$99:E131))</f>
        <v>86602.684498301649</v>
      </c>
      <c r="E132" s="522">
        <f>IF(+J96&lt;F131,J96,D132)</f>
        <v>8457.931818181818</v>
      </c>
      <c r="F132" s="523">
        <f t="shared" si="65"/>
        <v>78144.752680119826</v>
      </c>
      <c r="G132" s="523">
        <f t="shared" si="66"/>
        <v>82373.718589210737</v>
      </c>
      <c r="H132" s="526">
        <f t="shared" si="63"/>
        <v>18715.629498213544</v>
      </c>
      <c r="I132" s="577">
        <f t="shared" si="64"/>
        <v>18715.629498213544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38"/>
        <v/>
      </c>
      <c r="C133" s="507">
        <f>IF(D93="","-",+C132+1)</f>
        <v>2041</v>
      </c>
      <c r="D133" s="374">
        <f>IF(F132+SUM(E$99:E132)=D$92,F132,D$92-SUM(E$99:E132))</f>
        <v>78144.752680119826</v>
      </c>
      <c r="E133" s="522">
        <f>IF(+J96&lt;F132,J96,D133)</f>
        <v>8457.931818181818</v>
      </c>
      <c r="F133" s="523">
        <f t="shared" si="65"/>
        <v>69686.820861938002</v>
      </c>
      <c r="G133" s="523">
        <f t="shared" si="66"/>
        <v>73915.786771028914</v>
      </c>
      <c r="H133" s="526">
        <f t="shared" si="63"/>
        <v>17662.394205754696</v>
      </c>
      <c r="I133" s="577">
        <f t="shared" si="64"/>
        <v>17662.394205754696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38"/>
        <v/>
      </c>
      <c r="C134" s="507">
        <f>IF(D93="","-",+C133+1)</f>
        <v>2042</v>
      </c>
      <c r="D134" s="374">
        <f>IF(F133+SUM(E$99:E133)=D$92,F133,D$92-SUM(E$99:E133))</f>
        <v>69686.820861938002</v>
      </c>
      <c r="E134" s="522">
        <f>IF(+J96&lt;F133,J96,D134)</f>
        <v>8457.931818181818</v>
      </c>
      <c r="F134" s="523">
        <f t="shared" si="65"/>
        <v>61228.889043756186</v>
      </c>
      <c r="G134" s="523">
        <f t="shared" si="66"/>
        <v>65457.85495284709</v>
      </c>
      <c r="H134" s="526">
        <f t="shared" si="63"/>
        <v>16609.158913295847</v>
      </c>
      <c r="I134" s="577">
        <f t="shared" si="64"/>
        <v>16609.158913295847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38"/>
        <v/>
      </c>
      <c r="C135" s="507">
        <f>IF(D93="","-",+C134+1)</f>
        <v>2043</v>
      </c>
      <c r="D135" s="374">
        <f>IF(F134+SUM(E$99:E134)=D$92,F134,D$92-SUM(E$99:E134))</f>
        <v>61228.889043756186</v>
      </c>
      <c r="E135" s="522">
        <f>IF(+J96&lt;F134,J96,D135)</f>
        <v>8457.931818181818</v>
      </c>
      <c r="F135" s="523">
        <f t="shared" si="65"/>
        <v>52770.95722557437</v>
      </c>
      <c r="G135" s="523">
        <f t="shared" si="66"/>
        <v>56999.923134665281</v>
      </c>
      <c r="H135" s="526">
        <f t="shared" si="63"/>
        <v>15555.923620837002</v>
      </c>
      <c r="I135" s="577">
        <f t="shared" si="64"/>
        <v>15555.923620837002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38"/>
        <v/>
      </c>
      <c r="C136" s="507">
        <f>IF(D93="","-",+C135+1)</f>
        <v>2044</v>
      </c>
      <c r="D136" s="374">
        <f>IF(F135+SUM(E$99:E135)=D$92,F135,D$92-SUM(E$99:E135))</f>
        <v>52770.95722557437</v>
      </c>
      <c r="E136" s="522">
        <f>IF(+J96&lt;F135,J96,D136)</f>
        <v>8457.931818181818</v>
      </c>
      <c r="F136" s="523">
        <f t="shared" si="65"/>
        <v>44313.025407392553</v>
      </c>
      <c r="G136" s="523">
        <f t="shared" si="66"/>
        <v>48541.991316483458</v>
      </c>
      <c r="H136" s="526">
        <f t="shared" si="63"/>
        <v>14502.688328378154</v>
      </c>
      <c r="I136" s="577">
        <f t="shared" si="64"/>
        <v>14502.688328378154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38"/>
        <v/>
      </c>
      <c r="C137" s="507">
        <f>IF(D93="","-",+C136+1)</f>
        <v>2045</v>
      </c>
      <c r="D137" s="374">
        <f>IF(F136+SUM(E$99:E136)=D$92,F136,D$92-SUM(E$99:E136))</f>
        <v>44313.025407392553</v>
      </c>
      <c r="E137" s="522">
        <f>IF(+J96&lt;F136,J96,D137)</f>
        <v>8457.931818181818</v>
      </c>
      <c r="F137" s="523">
        <f t="shared" si="65"/>
        <v>35855.093589210737</v>
      </c>
      <c r="G137" s="523">
        <f t="shared" si="66"/>
        <v>40084.059498301649</v>
      </c>
      <c r="H137" s="526">
        <f t="shared" si="63"/>
        <v>13449.453035919309</v>
      </c>
      <c r="I137" s="577">
        <f t="shared" si="64"/>
        <v>13449.453035919309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38"/>
        <v/>
      </c>
      <c r="C138" s="507">
        <f>IF(D93="","-",+C137+1)</f>
        <v>2046</v>
      </c>
      <c r="D138" s="374">
        <f>IF(F137+SUM(E$99:E137)=D$92,F137,D$92-SUM(E$99:E137))</f>
        <v>35855.093589210737</v>
      </c>
      <c r="E138" s="522">
        <f>IF(+J96&lt;F137,J96,D138)</f>
        <v>8457.931818181818</v>
      </c>
      <c r="F138" s="523">
        <f t="shared" si="65"/>
        <v>27397.161771028921</v>
      </c>
      <c r="G138" s="523">
        <f t="shared" si="66"/>
        <v>31626.127680119829</v>
      </c>
      <c r="H138" s="526">
        <f t="shared" si="63"/>
        <v>12396.21774346046</v>
      </c>
      <c r="I138" s="577">
        <f t="shared" si="64"/>
        <v>12396.21774346046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38"/>
        <v/>
      </c>
      <c r="C139" s="507">
        <f>IF(D93="","-",+C138+1)</f>
        <v>2047</v>
      </c>
      <c r="D139" s="374">
        <f>IF(F138+SUM(E$99:E138)=D$92,F138,D$92-SUM(E$99:E138))</f>
        <v>27397.161771028921</v>
      </c>
      <c r="E139" s="522">
        <f>IF(+J96&lt;F138,J96,D139)</f>
        <v>8457.931818181818</v>
      </c>
      <c r="F139" s="523">
        <f t="shared" si="65"/>
        <v>18939.229952847105</v>
      </c>
      <c r="G139" s="523">
        <f t="shared" si="66"/>
        <v>23168.195861938013</v>
      </c>
      <c r="H139" s="526">
        <f t="shared" si="63"/>
        <v>11342.982451001613</v>
      </c>
      <c r="I139" s="577">
        <f t="shared" si="64"/>
        <v>11342.982451001613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38"/>
        <v/>
      </c>
      <c r="C140" s="507">
        <f>IF(D93="","-",+C139+1)</f>
        <v>2048</v>
      </c>
      <c r="D140" s="374">
        <f>IF(F139+SUM(E$99:E139)=D$92,F139,D$92-SUM(E$99:E139))</f>
        <v>18939.229952847105</v>
      </c>
      <c r="E140" s="522">
        <f>IF(+J96&lt;F139,J96,D140)</f>
        <v>8457.931818181818</v>
      </c>
      <c r="F140" s="523">
        <f t="shared" si="65"/>
        <v>10481.298134665287</v>
      </c>
      <c r="G140" s="523">
        <f t="shared" si="66"/>
        <v>14710.264043756197</v>
      </c>
      <c r="H140" s="526">
        <f t="shared" si="63"/>
        <v>10289.747158542767</v>
      </c>
      <c r="I140" s="577">
        <f t="shared" si="64"/>
        <v>10289.747158542767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38"/>
        <v/>
      </c>
      <c r="C141" s="507">
        <f>IF(D93="","-",+C140+1)</f>
        <v>2049</v>
      </c>
      <c r="D141" s="374">
        <f>IF(F140+SUM(E$99:E140)=D$92,F140,D$92-SUM(E$99:E140))</f>
        <v>10481.298134665287</v>
      </c>
      <c r="E141" s="522">
        <f>IF(+J96&lt;F140,J96,D141)</f>
        <v>8457.931818181818</v>
      </c>
      <c r="F141" s="523">
        <f t="shared" si="65"/>
        <v>2023.3663164834688</v>
      </c>
      <c r="G141" s="523">
        <f t="shared" si="66"/>
        <v>6252.3322255743778</v>
      </c>
      <c r="H141" s="526">
        <f t="shared" si="63"/>
        <v>9236.5118660839198</v>
      </c>
      <c r="I141" s="577">
        <f t="shared" si="64"/>
        <v>9236.5118660839198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38"/>
        <v/>
      </c>
      <c r="C142" s="507">
        <f>IF(D93="","-",+C141+1)</f>
        <v>2050</v>
      </c>
      <c r="D142" s="374">
        <f>IF(F141+SUM(E$99:E141)=D$92,F141,D$92-SUM(E$99:E141))</f>
        <v>2023.3663164834688</v>
      </c>
      <c r="E142" s="522">
        <f>IF(+J96&lt;F141,J96,D142)</f>
        <v>2023.3663164834688</v>
      </c>
      <c r="F142" s="523">
        <f t="shared" si="65"/>
        <v>0</v>
      </c>
      <c r="G142" s="523">
        <f t="shared" si="66"/>
        <v>1011.6831582417344</v>
      </c>
      <c r="H142" s="526">
        <f t="shared" si="63"/>
        <v>2149.3475173198076</v>
      </c>
      <c r="I142" s="577">
        <f t="shared" si="64"/>
        <v>2149.3475173198076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38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5"/>
        <v>0</v>
      </c>
      <c r="G143" s="523">
        <f t="shared" si="66"/>
        <v>0</v>
      </c>
      <c r="H143" s="526">
        <f t="shared" si="63"/>
        <v>0</v>
      </c>
      <c r="I143" s="577">
        <f t="shared" si="64"/>
        <v>0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38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66"/>
        <v>0</v>
      </c>
      <c r="H144" s="526">
        <f t="shared" si="63"/>
        <v>0</v>
      </c>
      <c r="I144" s="577">
        <f t="shared" si="64"/>
        <v>0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38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38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38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38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38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38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38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38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38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38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372149.00000000012</v>
      </c>
      <c r="F155" s="375"/>
      <c r="G155" s="375"/>
      <c r="H155" s="375">
        <f>SUM(H99:H154)</f>
        <v>1397796.5561960421</v>
      </c>
      <c r="I155" s="375">
        <f>SUM(I99:I154)</f>
        <v>1397796.5561960421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18" width="9.1796875" style="183" customWidth="1"/>
    <col min="19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16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37059.805631951043</v>
      </c>
      <c r="P5" s="269"/>
    </row>
    <row r="6" spans="1:17" ht="15.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37059.805631951043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478" t="s">
        <v>494</v>
      </c>
      <c r="F9" s="672">
        <v>227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8848.318181818182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 t="shared" ref="K25:K30" si="10">G25</f>
        <v>50522.11947752475</v>
      </c>
      <c r="L25" s="519">
        <f t="shared" si="7"/>
        <v>0</v>
      </c>
      <c r="M25" s="518">
        <f t="shared" ref="M25:M30" si="11"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 t="shared" si="10"/>
        <v>47783.446226544533</v>
      </c>
      <c r="L26" s="519">
        <f t="shared" si="7"/>
        <v>0</v>
      </c>
      <c r="M26" s="518">
        <f t="shared" si="11"/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173">
        <v>308077.3701774287</v>
      </c>
      <c r="E27" s="609">
        <v>9495.7560975609758</v>
      </c>
      <c r="F27" s="173">
        <v>298581.61407986772</v>
      </c>
      <c r="G27" s="609">
        <v>48047.144578018066</v>
      </c>
      <c r="H27" s="610">
        <v>48047.144578018066</v>
      </c>
      <c r="I27" s="511">
        <f t="shared" si="0"/>
        <v>0</v>
      </c>
      <c r="J27" s="511"/>
      <c r="K27" s="518">
        <f t="shared" si="10"/>
        <v>48047.144578018066</v>
      </c>
      <c r="L27" s="519">
        <f t="shared" si="7"/>
        <v>0</v>
      </c>
      <c r="M27" s="518">
        <f t="shared" si="11"/>
        <v>48047.144578018066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173">
        <v>298581.61407986772</v>
      </c>
      <c r="E28" s="609">
        <v>9495.7560975609758</v>
      </c>
      <c r="F28" s="173">
        <v>289085.85798230674</v>
      </c>
      <c r="G28" s="609">
        <v>46840.290013156024</v>
      </c>
      <c r="H28" s="610">
        <v>46840.290013156024</v>
      </c>
      <c r="I28" s="511">
        <f t="shared" si="0"/>
        <v>0</v>
      </c>
      <c r="J28" s="511"/>
      <c r="K28" s="518">
        <f t="shared" si="10"/>
        <v>46840.290013156024</v>
      </c>
      <c r="L28" s="519">
        <f t="shared" ref="L28" si="12">IF(K28&lt;&gt;0,+G28-K28,0)</f>
        <v>0</v>
      </c>
      <c r="M28" s="518">
        <f t="shared" si="11"/>
        <v>46840.290013156024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173">
        <v>289085.85798230674</v>
      </c>
      <c r="E29" s="609">
        <v>9495.7560975609758</v>
      </c>
      <c r="F29" s="173">
        <v>279590.10188474576</v>
      </c>
      <c r="G29" s="609">
        <v>38593.612729387853</v>
      </c>
      <c r="H29" s="610">
        <v>38593.612729387853</v>
      </c>
      <c r="I29" s="511">
        <f t="shared" si="0"/>
        <v>0</v>
      </c>
      <c r="J29" s="511"/>
      <c r="K29" s="518">
        <f t="shared" si="10"/>
        <v>38593.612729387853</v>
      </c>
      <c r="L29" s="519">
        <f t="shared" ref="L29" si="13">IF(K29&lt;&gt;0,+G29-K29,0)</f>
        <v>0</v>
      </c>
      <c r="M29" s="518">
        <f t="shared" si="11"/>
        <v>38593.612729387853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173">
        <v>280031.76495905104</v>
      </c>
      <c r="E30" s="609">
        <v>9269.6666666666661</v>
      </c>
      <c r="F30" s="173">
        <v>270762.09829238435</v>
      </c>
      <c r="G30" s="609">
        <v>38462.993109784969</v>
      </c>
      <c r="H30" s="610">
        <v>38462.993109784969</v>
      </c>
      <c r="I30" s="511">
        <f t="shared" si="0"/>
        <v>0</v>
      </c>
      <c r="J30" s="511"/>
      <c r="K30" s="518">
        <f t="shared" si="10"/>
        <v>38462.993109784969</v>
      </c>
      <c r="L30" s="519">
        <f t="shared" ref="L30" si="14">IF(K30&lt;&gt;0,+G30-K30,0)</f>
        <v>0</v>
      </c>
      <c r="M30" s="518">
        <f t="shared" si="11"/>
        <v>38462.993109784969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173">
        <v>270320.43521807925</v>
      </c>
      <c r="E31" s="609">
        <v>9269.6666666666661</v>
      </c>
      <c r="F31" s="173">
        <v>261050.76855141259</v>
      </c>
      <c r="G31" s="609">
        <v>39144.444225431915</v>
      </c>
      <c r="H31" s="610">
        <v>39144.444225431915</v>
      </c>
      <c r="I31" s="511">
        <f t="shared" si="0"/>
        <v>0</v>
      </c>
      <c r="J31" s="511"/>
      <c r="K31" s="518">
        <f t="shared" ref="K31" si="15">G31</f>
        <v>39144.444225431915</v>
      </c>
      <c r="L31" s="519">
        <f t="shared" ref="L31" si="16">IF(K31&lt;&gt;0,+G31-K31,0)</f>
        <v>0</v>
      </c>
      <c r="M31" s="518">
        <f t="shared" ref="M31" si="17">H31</f>
        <v>39144.444225431915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173">
        <v>261050.76855141259</v>
      </c>
      <c r="E32" s="609">
        <v>9269.6666666666661</v>
      </c>
      <c r="F32" s="173">
        <v>251781.10188474593</v>
      </c>
      <c r="G32" s="609">
        <v>41661.868149558737</v>
      </c>
      <c r="H32" s="610">
        <v>41661.868149558737</v>
      </c>
      <c r="I32" s="511">
        <f t="shared" si="0"/>
        <v>0</v>
      </c>
      <c r="J32" s="511"/>
      <c r="K32" s="518">
        <f t="shared" ref="K32" si="18">G32</f>
        <v>41661.868149558737</v>
      </c>
      <c r="L32" s="519">
        <f t="shared" ref="L32" si="19">IF(K32&lt;&gt;0,+G32-K32,0)</f>
        <v>0</v>
      </c>
      <c r="M32" s="518">
        <f t="shared" ref="M32" si="20">H32</f>
        <v>41661.868149558737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173">
        <v>251781.10188474593</v>
      </c>
      <c r="E33" s="609">
        <v>9269.6666666666661</v>
      </c>
      <c r="F33" s="173">
        <v>242511.43521807928</v>
      </c>
      <c r="G33" s="609">
        <v>37059.805631951043</v>
      </c>
      <c r="H33" s="610">
        <v>37059.805631951043</v>
      </c>
      <c r="I33" s="511">
        <f t="shared" si="0"/>
        <v>0</v>
      </c>
      <c r="J33" s="511"/>
      <c r="K33" s="518">
        <f t="shared" ref="K33" si="21">G33</f>
        <v>37059.805631951043</v>
      </c>
      <c r="L33" s="519">
        <f t="shared" ref="L33" si="22">IF(K33&lt;&gt;0,+G33-K33,0)</f>
        <v>0</v>
      </c>
      <c r="M33" s="518">
        <f t="shared" ref="M33" si="23">H33</f>
        <v>37059.805631951043</v>
      </c>
      <c r="N33" s="514">
        <f t="shared" ref="N33" si="24">IF(M33&lt;&gt;0,+H33-M33,0)</f>
        <v>0</v>
      </c>
      <c r="O33" s="514">
        <f t="shared" ref="O33" si="25">+N33-L33</f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242511.43521807928</v>
      </c>
      <c r="E34" s="522">
        <f>IF(+I14&lt;F33,I14,D34)</f>
        <v>8848.318181818182</v>
      </c>
      <c r="F34" s="523">
        <f t="shared" ref="F34:F48" si="26">+D34-E34</f>
        <v>233663.1170362611</v>
      </c>
      <c r="G34" s="524">
        <f t="shared" ref="G34:G72" si="27">+I$12*((D34+F34)/2)+E34</f>
        <v>37306.207380621141</v>
      </c>
      <c r="H34" s="491">
        <f t="shared" ref="H34:H72" si="28">+I$13*((D34+F34)/2)+E34</f>
        <v>37306.207380621141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233663.1170362611</v>
      </c>
      <c r="E35" s="522">
        <f>IF(+I14&lt;F34,I14,D35)</f>
        <v>8848.318181818182</v>
      </c>
      <c r="F35" s="523">
        <f t="shared" si="26"/>
        <v>224814.79885444292</v>
      </c>
      <c r="G35" s="524">
        <f t="shared" si="27"/>
        <v>36248.593288386168</v>
      </c>
      <c r="H35" s="491">
        <f t="shared" si="28"/>
        <v>36248.593288386168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224814.79885444292</v>
      </c>
      <c r="E36" s="522">
        <f>IF(+I14&lt;F35,I14,D36)</f>
        <v>8848.318181818182</v>
      </c>
      <c r="F36" s="523">
        <f t="shared" si="26"/>
        <v>215966.48067262475</v>
      </c>
      <c r="G36" s="524">
        <f t="shared" si="27"/>
        <v>35190.979196151187</v>
      </c>
      <c r="H36" s="491">
        <f t="shared" si="28"/>
        <v>35190.979196151187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215966.48067262475</v>
      </c>
      <c r="E37" s="522">
        <f>IF(+I14&lt;F36,I14,D37)</f>
        <v>8848.318181818182</v>
      </c>
      <c r="F37" s="523">
        <f t="shared" si="26"/>
        <v>207118.16249080657</v>
      </c>
      <c r="G37" s="524">
        <f t="shared" si="27"/>
        <v>34133.365103916214</v>
      </c>
      <c r="H37" s="491">
        <f t="shared" si="28"/>
        <v>34133.365103916214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207118.16249080657</v>
      </c>
      <c r="E38" s="522">
        <f>IF(+I14&lt;F37,I14,D38)</f>
        <v>8848.318181818182</v>
      </c>
      <c r="F38" s="523">
        <f t="shared" si="26"/>
        <v>198269.84430898839</v>
      </c>
      <c r="G38" s="524">
        <f t="shared" si="27"/>
        <v>33075.751011681234</v>
      </c>
      <c r="H38" s="491">
        <f t="shared" si="28"/>
        <v>33075.751011681234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198269.84430898839</v>
      </c>
      <c r="E39" s="522">
        <f>IF(+I14&lt;F38,I14,D39)</f>
        <v>8848.318181818182</v>
      </c>
      <c r="F39" s="523">
        <f t="shared" si="26"/>
        <v>189421.52612717022</v>
      </c>
      <c r="G39" s="524">
        <f t="shared" si="27"/>
        <v>32018.13691944626</v>
      </c>
      <c r="H39" s="491">
        <f t="shared" si="28"/>
        <v>32018.13691944626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189421.52612717022</v>
      </c>
      <c r="E40" s="522">
        <f>IF(+I14&lt;F39,I14,D40)</f>
        <v>8848.318181818182</v>
      </c>
      <c r="F40" s="523">
        <f t="shared" si="26"/>
        <v>180573.20794535204</v>
      </c>
      <c r="G40" s="524">
        <f t="shared" si="27"/>
        <v>30960.52282721128</v>
      </c>
      <c r="H40" s="491">
        <f t="shared" si="28"/>
        <v>30960.52282721128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180573.20794535204</v>
      </c>
      <c r="E41" s="522">
        <f>IF(+I14&lt;F40,I14,D41)</f>
        <v>8848.318181818182</v>
      </c>
      <c r="F41" s="523">
        <f t="shared" si="26"/>
        <v>171724.88976353387</v>
      </c>
      <c r="G41" s="524">
        <f t="shared" si="27"/>
        <v>29902.908734976307</v>
      </c>
      <c r="H41" s="491">
        <f t="shared" si="28"/>
        <v>29902.908734976307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171724.88976353387</v>
      </c>
      <c r="E42" s="522">
        <f>IF(+I14&lt;F41,I14,D42)</f>
        <v>8848.318181818182</v>
      </c>
      <c r="F42" s="523">
        <f t="shared" si="26"/>
        <v>162876.57158171569</v>
      </c>
      <c r="G42" s="524">
        <f t="shared" si="27"/>
        <v>28845.294642741326</v>
      </c>
      <c r="H42" s="491">
        <f t="shared" si="28"/>
        <v>28845.294642741326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162876.57158171569</v>
      </c>
      <c r="E43" s="522">
        <f>IF(+I14&lt;F42,I14,D43)</f>
        <v>8848.318181818182</v>
      </c>
      <c r="F43" s="523">
        <f t="shared" si="26"/>
        <v>154028.25339989751</v>
      </c>
      <c r="G43" s="524">
        <f t="shared" si="27"/>
        <v>27787.680550506353</v>
      </c>
      <c r="H43" s="491">
        <f t="shared" si="28"/>
        <v>27787.680550506353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154028.25339989751</v>
      </c>
      <c r="E44" s="522">
        <f>IF(+I14&lt;F43,I14,D44)</f>
        <v>8848.318181818182</v>
      </c>
      <c r="F44" s="523">
        <f t="shared" si="26"/>
        <v>145179.93521807934</v>
      </c>
      <c r="G44" s="524">
        <f t="shared" si="27"/>
        <v>26730.06645827138</v>
      </c>
      <c r="H44" s="491">
        <f t="shared" si="28"/>
        <v>26730.06645827138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145179.93521807934</v>
      </c>
      <c r="E45" s="522">
        <f>IF(+I14&lt;F44,I14,D45)</f>
        <v>8848.318181818182</v>
      </c>
      <c r="F45" s="523">
        <f t="shared" si="26"/>
        <v>136331.61703626116</v>
      </c>
      <c r="G45" s="524">
        <f t="shared" si="27"/>
        <v>25672.452366036399</v>
      </c>
      <c r="H45" s="491">
        <f t="shared" si="28"/>
        <v>25672.452366036399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136331.61703626116</v>
      </c>
      <c r="E46" s="522">
        <f>IF(+I14&lt;F45,I14,D46)</f>
        <v>8848.318181818182</v>
      </c>
      <c r="F46" s="523">
        <f t="shared" si="26"/>
        <v>127483.29885444298</v>
      </c>
      <c r="G46" s="524">
        <f t="shared" si="27"/>
        <v>24614.838273801422</v>
      </c>
      <c r="H46" s="491">
        <f t="shared" si="28"/>
        <v>24614.838273801422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127483.29885444298</v>
      </c>
      <c r="E47" s="522">
        <f>IF(+I14&lt;F46,I14,D47)</f>
        <v>8848.318181818182</v>
      </c>
      <c r="F47" s="523">
        <f t="shared" si="26"/>
        <v>118634.98067262481</v>
      </c>
      <c r="G47" s="524">
        <f t="shared" si="27"/>
        <v>23557.224181566446</v>
      </c>
      <c r="H47" s="491">
        <f t="shared" si="28"/>
        <v>23557.224181566446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118634.98067262481</v>
      </c>
      <c r="E48" s="522">
        <f>IF(+I14&lt;F47,I14,D48)</f>
        <v>8848.318181818182</v>
      </c>
      <c r="F48" s="523">
        <f t="shared" si="26"/>
        <v>109786.66249080663</v>
      </c>
      <c r="G48" s="524">
        <f t="shared" si="27"/>
        <v>22499.610089331469</v>
      </c>
      <c r="H48" s="491">
        <f t="shared" si="28"/>
        <v>22499.610089331469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109786.66249080663</v>
      </c>
      <c r="E49" s="522">
        <f>IF(+I14&lt;F48,I14,D49)</f>
        <v>8848.318181818182</v>
      </c>
      <c r="F49" s="523">
        <f t="shared" ref="F49:F72" si="29">+D49-E49</f>
        <v>100938.34430898845</v>
      </c>
      <c r="G49" s="524">
        <f t="shared" si="27"/>
        <v>21441.995997096492</v>
      </c>
      <c r="H49" s="491">
        <f t="shared" si="28"/>
        <v>21441.995997096492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100938.34430898845</v>
      </c>
      <c r="E50" s="522">
        <f>IF(+I14&lt;F49,I14,D50)</f>
        <v>8848.318181818182</v>
      </c>
      <c r="F50" s="523">
        <f t="shared" si="29"/>
        <v>92090.026127170277</v>
      </c>
      <c r="G50" s="524">
        <f t="shared" si="27"/>
        <v>20384.381904861515</v>
      </c>
      <c r="H50" s="491">
        <f t="shared" si="28"/>
        <v>20384.381904861515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92090.026127170277</v>
      </c>
      <c r="E51" s="522">
        <f>IF(+I14&lt;F50,I14,D51)</f>
        <v>8848.318181818182</v>
      </c>
      <c r="F51" s="523">
        <f t="shared" si="29"/>
        <v>83241.7079453521</v>
      </c>
      <c r="G51" s="524">
        <f t="shared" si="27"/>
        <v>19326.767812626538</v>
      </c>
      <c r="H51" s="491">
        <f t="shared" si="28"/>
        <v>19326.767812626538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83241.7079453521</v>
      </c>
      <c r="E52" s="522">
        <f>IF(+I14&lt;F51,I14,D52)</f>
        <v>8848.318181818182</v>
      </c>
      <c r="F52" s="523">
        <f t="shared" si="29"/>
        <v>74393.389763533924</v>
      </c>
      <c r="G52" s="524">
        <f t="shared" si="27"/>
        <v>18269.153720391565</v>
      </c>
      <c r="H52" s="491">
        <f t="shared" si="28"/>
        <v>18269.153720391565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74393.389763533924</v>
      </c>
      <c r="E53" s="522">
        <f>IF(+I14&lt;F52,I14,D53)</f>
        <v>8848.318181818182</v>
      </c>
      <c r="F53" s="523">
        <f t="shared" si="29"/>
        <v>65545.071581715747</v>
      </c>
      <c r="G53" s="524">
        <f t="shared" si="27"/>
        <v>17211.539628156585</v>
      </c>
      <c r="H53" s="491">
        <f t="shared" si="28"/>
        <v>17211.539628156585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65545.071581715747</v>
      </c>
      <c r="E54" s="522">
        <f>IF(+I14&lt;F53,I14,D54)</f>
        <v>8848.318181818182</v>
      </c>
      <c r="F54" s="523">
        <f t="shared" si="29"/>
        <v>56696.753399897563</v>
      </c>
      <c r="G54" s="524">
        <f t="shared" si="27"/>
        <v>16153.925535921608</v>
      </c>
      <c r="H54" s="491">
        <f t="shared" si="28"/>
        <v>16153.925535921608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56696.753399897563</v>
      </c>
      <c r="E55" s="522">
        <f>IF(+I14&lt;F54,I14,D55)</f>
        <v>8848.318181818182</v>
      </c>
      <c r="F55" s="523">
        <f t="shared" si="29"/>
        <v>47848.435218079379</v>
      </c>
      <c r="G55" s="524">
        <f t="shared" si="27"/>
        <v>15096.311443686631</v>
      </c>
      <c r="H55" s="491">
        <f t="shared" si="28"/>
        <v>15096.311443686631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47848.435218079379</v>
      </c>
      <c r="E56" s="522">
        <f>IF(+I14&lt;F55,I14,D56)</f>
        <v>8848.318181818182</v>
      </c>
      <c r="F56" s="523">
        <f t="shared" si="29"/>
        <v>39000.117036261196</v>
      </c>
      <c r="G56" s="524">
        <f t="shared" si="27"/>
        <v>14038.697351451654</v>
      </c>
      <c r="H56" s="491">
        <f t="shared" si="28"/>
        <v>14038.697351451654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39000.117036261196</v>
      </c>
      <c r="E57" s="522">
        <f>IF(+I14&lt;F56,I14,D57)</f>
        <v>8848.318181818182</v>
      </c>
      <c r="F57" s="523">
        <f t="shared" si="29"/>
        <v>30151.798854443012</v>
      </c>
      <c r="G57" s="524">
        <f t="shared" si="27"/>
        <v>12981.083259216675</v>
      </c>
      <c r="H57" s="491">
        <f t="shared" si="28"/>
        <v>12981.083259216675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30151.798854443012</v>
      </c>
      <c r="E58" s="522">
        <f>IF(+I14&lt;F57,I14,D58)</f>
        <v>8848.318181818182</v>
      </c>
      <c r="F58" s="523">
        <f t="shared" si="29"/>
        <v>21303.480672624828</v>
      </c>
      <c r="G58" s="524">
        <f t="shared" si="27"/>
        <v>11923.469166981698</v>
      </c>
      <c r="H58" s="491">
        <f t="shared" si="28"/>
        <v>11923.469166981698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21303.480672624828</v>
      </c>
      <c r="E59" s="522">
        <f>IF(+I14&lt;F58,I14,D59)</f>
        <v>8848.318181818182</v>
      </c>
      <c r="F59" s="523">
        <f t="shared" si="29"/>
        <v>12455.162490806646</v>
      </c>
      <c r="G59" s="524">
        <f t="shared" si="27"/>
        <v>10865.85507474672</v>
      </c>
      <c r="H59" s="491">
        <f t="shared" si="28"/>
        <v>10865.85507474672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12455.162490806646</v>
      </c>
      <c r="E60" s="522">
        <f>IF(+I14&lt;F59,I14,D60)</f>
        <v>8848.318181818182</v>
      </c>
      <c r="F60" s="523">
        <f t="shared" si="29"/>
        <v>3606.844308988464</v>
      </c>
      <c r="G60" s="524">
        <f t="shared" si="27"/>
        <v>9808.2409825117429</v>
      </c>
      <c r="H60" s="491">
        <f t="shared" si="28"/>
        <v>9808.2409825117429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3606.844308988464</v>
      </c>
      <c r="E61" s="522">
        <f>IF(+I14&lt;F60,I14,D61)</f>
        <v>3606.844308988464</v>
      </c>
      <c r="F61" s="523">
        <f t="shared" si="29"/>
        <v>0</v>
      </c>
      <c r="G61" s="526">
        <f t="shared" si="27"/>
        <v>3822.4021862765003</v>
      </c>
      <c r="H61" s="491">
        <f t="shared" si="28"/>
        <v>3822.4021862765003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27"/>
        <v>0</v>
      </c>
      <c r="H62" s="491">
        <f t="shared" si="28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389326.00000000006</v>
      </c>
      <c r="F73" s="375"/>
      <c r="G73" s="375">
        <f>SUM(G17:G72)</f>
        <v>1467383.6744009908</v>
      </c>
      <c r="H73" s="375">
        <f>SUM(H17:H72)</f>
        <v>1467383.6744009908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37059.805631951043</v>
      </c>
      <c r="N87" s="546">
        <f>IF(J92&lt;D11,0,VLOOKUP(J92,C17:O72,11))</f>
        <v>37059.805631951043</v>
      </c>
      <c r="O87" s="547">
        <f>+N87-M87</f>
        <v>0</v>
      </c>
      <c r="P87" s="269"/>
      <c r="Q87" s="269"/>
    </row>
    <row r="88" spans="1:17" ht="15.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40574.837780930859</v>
      </c>
      <c r="N88" s="550">
        <f>IF(J92&lt;D11,0,VLOOKUP(J92,C99:P154,7))</f>
        <v>40574.837780930859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3515.0321489798152</v>
      </c>
      <c r="N89" s="555">
        <f>+N88-N87</f>
        <v>3515.0321489798152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 t="str">
        <f>E9</f>
        <v xml:space="preserve">SPP Project ID = </v>
      </c>
      <c r="F91" s="674">
        <f>F9</f>
        <v>227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8848.318181818182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34">+I99-H99</f>
        <v>0</v>
      </c>
      <c r="K99" s="514"/>
      <c r="L99" s="512">
        <v>0</v>
      </c>
      <c r="M99" s="513">
        <f t="shared" ref="M99:M130" si="35">IF(L99&lt;&gt;0,+H99-L99,0)</f>
        <v>0</v>
      </c>
      <c r="N99" s="512">
        <v>0</v>
      </c>
      <c r="O99" s="513">
        <f t="shared" ref="O99:O130" si="36">IF(N99&lt;&gt;0,+I99-N99,0)</f>
        <v>0</v>
      </c>
      <c r="P99" s="513">
        <f t="shared" ref="P99:P130" si="37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34"/>
        <v>0</v>
      </c>
      <c r="K100" s="514"/>
      <c r="L100" s="518">
        <f t="shared" ref="L100:L105" si="38">H100</f>
        <v>0</v>
      </c>
      <c r="M100" s="519">
        <f t="shared" si="35"/>
        <v>0</v>
      </c>
      <c r="N100" s="518">
        <f t="shared" ref="N100:N105" si="39">I100</f>
        <v>0</v>
      </c>
      <c r="O100" s="514">
        <f t="shared" si="36"/>
        <v>0</v>
      </c>
      <c r="P100" s="514">
        <f t="shared" si="37"/>
        <v>0</v>
      </c>
      <c r="Q100" s="269"/>
    </row>
    <row r="101" spans="1:17" ht="12.5">
      <c r="B101" s="195" t="str">
        <f t="shared" ref="B101:B154" si="40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34"/>
        <v>0</v>
      </c>
      <c r="K101" s="514"/>
      <c r="L101" s="518">
        <f t="shared" si="38"/>
        <v>73671.650548973092</v>
      </c>
      <c r="M101" s="519">
        <f t="shared" si="35"/>
        <v>0</v>
      </c>
      <c r="N101" s="518">
        <f t="shared" si="39"/>
        <v>73671.650548973092</v>
      </c>
      <c r="O101" s="514">
        <f t="shared" si="36"/>
        <v>0</v>
      </c>
      <c r="P101" s="514">
        <f t="shared" si="37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34"/>
        <v>0</v>
      </c>
      <c r="K102" s="514"/>
      <c r="L102" s="518">
        <f t="shared" si="38"/>
        <v>65578.844240085236</v>
      </c>
      <c r="M102" s="519">
        <f t="shared" si="35"/>
        <v>0</v>
      </c>
      <c r="N102" s="518">
        <f t="shared" si="39"/>
        <v>65578.844240085236</v>
      </c>
      <c r="O102" s="514">
        <f t="shared" si="36"/>
        <v>0</v>
      </c>
      <c r="P102" s="514">
        <f t="shared" si="37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34"/>
        <v>0</v>
      </c>
      <c r="K103" s="514"/>
      <c r="L103" s="518">
        <f t="shared" si="38"/>
        <v>63006.82444122398</v>
      </c>
      <c r="M103" s="519">
        <f t="shared" si="35"/>
        <v>0</v>
      </c>
      <c r="N103" s="518">
        <f t="shared" si="39"/>
        <v>63006.82444122398</v>
      </c>
      <c r="O103" s="514">
        <f t="shared" si="36"/>
        <v>0</v>
      </c>
      <c r="P103" s="514">
        <f t="shared" si="37"/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38"/>
        <v>57420.908011898166</v>
      </c>
      <c r="M104" s="519">
        <f t="shared" ref="M104:M109" si="41">IF(L104&lt;&gt;0,+H104-L104,0)</f>
        <v>0</v>
      </c>
      <c r="N104" s="518">
        <f t="shared" si="39"/>
        <v>57420.908011898166</v>
      </c>
      <c r="O104" s="514">
        <f t="shared" ref="O104:O109" si="42">IF(N104&lt;&gt;0,+I104-N104,0)</f>
        <v>0</v>
      </c>
      <c r="P104" s="514">
        <f t="shared" ref="P104:P109" si="43">+O104-M104</f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38"/>
        <v>56385.789642955569</v>
      </c>
      <c r="M105" s="519">
        <f t="shared" si="41"/>
        <v>0</v>
      </c>
      <c r="N105" s="518">
        <f t="shared" si="39"/>
        <v>56385.789642955569</v>
      </c>
      <c r="O105" s="514">
        <f t="shared" si="42"/>
        <v>0</v>
      </c>
      <c r="P105" s="514">
        <f t="shared" si="43"/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34"/>
        <v>0</v>
      </c>
      <c r="K106" s="514"/>
      <c r="L106" s="518">
        <f t="shared" ref="L106:L111" si="44">H106</f>
        <v>53724.203573157785</v>
      </c>
      <c r="M106" s="519">
        <f t="shared" si="41"/>
        <v>0</v>
      </c>
      <c r="N106" s="518">
        <f t="shared" ref="N106:N111" si="45">I106</f>
        <v>53724.203573157785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34"/>
        <v>0</v>
      </c>
      <c r="K107" s="514"/>
      <c r="L107" s="518">
        <f t="shared" si="44"/>
        <v>50719.792658112536</v>
      </c>
      <c r="M107" s="519">
        <f t="shared" si="41"/>
        <v>0</v>
      </c>
      <c r="N107" s="518">
        <f t="shared" si="45"/>
        <v>50719.792658112536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34"/>
        <v>0</v>
      </c>
      <c r="K108" s="514"/>
      <c r="L108" s="518">
        <f t="shared" si="44"/>
        <v>48024.374867081598</v>
      </c>
      <c r="M108" s="519">
        <f t="shared" si="41"/>
        <v>0</v>
      </c>
      <c r="N108" s="518">
        <f t="shared" si="45"/>
        <v>48024.374867081598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34"/>
        <v>0</v>
      </c>
      <c r="K109" s="514"/>
      <c r="L109" s="518">
        <f t="shared" si="44"/>
        <v>41983.22941148797</v>
      </c>
      <c r="M109" s="519">
        <f t="shared" si="41"/>
        <v>0</v>
      </c>
      <c r="N109" s="518">
        <f t="shared" si="45"/>
        <v>41983.22941148797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2019</v>
      </c>
      <c r="D110" s="508">
        <v>305139.24031007738</v>
      </c>
      <c r="E110" s="516">
        <v>9054.0930232558148</v>
      </c>
      <c r="F110" s="515">
        <v>296085.14728682156</v>
      </c>
      <c r="G110" s="515">
        <v>300612.19379844947</v>
      </c>
      <c r="H110" s="516">
        <v>41231.786544650007</v>
      </c>
      <c r="I110" s="510">
        <v>41231.786544650007</v>
      </c>
      <c r="J110" s="514">
        <f t="shared" si="34"/>
        <v>0</v>
      </c>
      <c r="K110" s="514"/>
      <c r="L110" s="518">
        <f t="shared" si="44"/>
        <v>41231.786544650007</v>
      </c>
      <c r="M110" s="519">
        <f t="shared" ref="M110" si="46">IF(L110&lt;&gt;0,+H110-L110,0)</f>
        <v>0</v>
      </c>
      <c r="N110" s="518">
        <f t="shared" si="45"/>
        <v>41231.786544650007</v>
      </c>
      <c r="O110" s="514">
        <f t="shared" si="36"/>
        <v>0</v>
      </c>
      <c r="P110" s="514">
        <f t="shared" si="37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2020</v>
      </c>
      <c r="D111" s="508">
        <v>296085.14728682156</v>
      </c>
      <c r="E111" s="516">
        <v>9269.6666666666661</v>
      </c>
      <c r="F111" s="515">
        <v>286815.48062015488</v>
      </c>
      <c r="G111" s="515">
        <v>291450.31395348825</v>
      </c>
      <c r="H111" s="516">
        <v>40622.093922186577</v>
      </c>
      <c r="I111" s="510">
        <v>40622.093922186577</v>
      </c>
      <c r="J111" s="514">
        <f t="shared" si="34"/>
        <v>0</v>
      </c>
      <c r="K111" s="514"/>
      <c r="L111" s="518">
        <f t="shared" si="44"/>
        <v>40622.093922186577</v>
      </c>
      <c r="M111" s="519">
        <f t="shared" ref="M111" si="47">IF(L111&lt;&gt;0,+H111-L111,0)</f>
        <v>0</v>
      </c>
      <c r="N111" s="518">
        <f t="shared" si="45"/>
        <v>40622.093922186577</v>
      </c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2021</v>
      </c>
      <c r="D112" s="508">
        <v>286815.48062015488</v>
      </c>
      <c r="E112" s="516">
        <v>9495.7560975609758</v>
      </c>
      <c r="F112" s="515">
        <v>277319.7245225939</v>
      </c>
      <c r="G112" s="515">
        <v>282067.60257137439</v>
      </c>
      <c r="H112" s="516">
        <v>41514.441787998621</v>
      </c>
      <c r="I112" s="510">
        <v>41514.441787998621</v>
      </c>
      <c r="J112" s="514">
        <f t="shared" si="34"/>
        <v>0</v>
      </c>
      <c r="K112" s="514"/>
      <c r="L112" s="518">
        <f t="shared" ref="L112" si="48">H112</f>
        <v>41514.441787998621</v>
      </c>
      <c r="M112" s="519">
        <f t="shared" ref="M112" si="49">IF(L112&lt;&gt;0,+H112-L112,0)</f>
        <v>0</v>
      </c>
      <c r="N112" s="518">
        <f t="shared" ref="N112" si="50">I112</f>
        <v>41514.441787998621</v>
      </c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2022</v>
      </c>
      <c r="D113" s="508">
        <v>277319.7245225939</v>
      </c>
      <c r="E113" s="516">
        <v>9269.6666666666661</v>
      </c>
      <c r="F113" s="515">
        <v>268050.05785592721</v>
      </c>
      <c r="G113" s="515">
        <v>272684.89118926052</v>
      </c>
      <c r="H113" s="516">
        <v>41298.645816011769</v>
      </c>
      <c r="I113" s="510">
        <v>41298.645816011769</v>
      </c>
      <c r="J113" s="514">
        <f t="shared" si="34"/>
        <v>0</v>
      </c>
      <c r="K113" s="514"/>
      <c r="L113" s="518">
        <f t="shared" ref="L113" si="51">H113</f>
        <v>41298.645816011769</v>
      </c>
      <c r="M113" s="519">
        <f t="shared" ref="M113" si="52">IF(L113&lt;&gt;0,+H113-L113,0)</f>
        <v>0</v>
      </c>
      <c r="N113" s="518">
        <f t="shared" ref="N113" si="53">I113</f>
        <v>41298.645816011769</v>
      </c>
      <c r="O113" s="514">
        <f t="shared" ref="O113" si="54">IF(N113&lt;&gt;0,+I113-N113,0)</f>
        <v>0</v>
      </c>
      <c r="P113" s="514">
        <f t="shared" ref="P113" si="55">+O113-M113</f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2023</v>
      </c>
      <c r="D114" s="508">
        <v>268050.05785592721</v>
      </c>
      <c r="E114" s="516">
        <v>8848.318181818182</v>
      </c>
      <c r="F114" s="515">
        <v>259201.73967410903</v>
      </c>
      <c r="G114" s="515">
        <v>263625.89876501809</v>
      </c>
      <c r="H114" s="516">
        <v>41370.542002717222</v>
      </c>
      <c r="I114" s="510">
        <v>41370.542002717222</v>
      </c>
      <c r="J114" s="514">
        <f t="shared" si="34"/>
        <v>0</v>
      </c>
      <c r="K114" s="514"/>
      <c r="L114" s="518">
        <f t="shared" ref="L114" si="56">H114</f>
        <v>41370.542002717222</v>
      </c>
      <c r="M114" s="519">
        <f t="shared" ref="M114" si="57">IF(L114&lt;&gt;0,+H114-L114,0)</f>
        <v>0</v>
      </c>
      <c r="N114" s="518">
        <f t="shared" ref="N114" si="58">I114</f>
        <v>41370.542002717222</v>
      </c>
      <c r="O114" s="514">
        <f t="shared" ref="O114" si="59">IF(N114&lt;&gt;0,+I114-N114,0)</f>
        <v>0</v>
      </c>
      <c r="P114" s="514">
        <f t="shared" ref="P114" si="60">+O114-M114</f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2024</v>
      </c>
      <c r="D115" s="374">
        <f>IF(F114+SUM(E$99:E114)=D$92,F114,D$92-SUM(E$99:E114))</f>
        <v>259201.73967410903</v>
      </c>
      <c r="E115" s="522">
        <f>IF(+J96&lt;F114,J96,D115)</f>
        <v>8848.318181818182</v>
      </c>
      <c r="F115" s="523">
        <f t="shared" ref="F115:F130" si="61">+D115-E115</f>
        <v>250353.42149229086</v>
      </c>
      <c r="G115" s="523">
        <f t="shared" ref="G115:G130" si="62">+(F115+D115)/2</f>
        <v>254777.58058319995</v>
      </c>
      <c r="H115" s="526">
        <f t="shared" ref="H115:H154" si="63">+J$94*G115+E115</f>
        <v>40574.837780930859</v>
      </c>
      <c r="I115" s="577">
        <f t="shared" ref="I115:I154" si="64">+J$95*G115+E115</f>
        <v>40574.837780930859</v>
      </c>
      <c r="J115" s="514">
        <f t="shared" si="34"/>
        <v>0</v>
      </c>
      <c r="K115" s="514"/>
      <c r="L115" s="525"/>
      <c r="M115" s="514">
        <f t="shared" si="35"/>
        <v>0</v>
      </c>
      <c r="N115" s="525"/>
      <c r="O115" s="514">
        <f t="shared" si="36"/>
        <v>0</v>
      </c>
      <c r="P115" s="514">
        <f t="shared" si="37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2025</v>
      </c>
      <c r="D116" s="374">
        <f>IF(F115+SUM(E$99:E115)=D$92,F115,D$92-SUM(E$99:E115))</f>
        <v>250353.42149229086</v>
      </c>
      <c r="E116" s="522">
        <f>IF(+J96&lt;F115,J96,D116)</f>
        <v>8848.318181818182</v>
      </c>
      <c r="F116" s="523">
        <f t="shared" si="61"/>
        <v>241505.10331047268</v>
      </c>
      <c r="G116" s="523">
        <f t="shared" si="62"/>
        <v>245929.26240138177</v>
      </c>
      <c r="H116" s="526">
        <f t="shared" si="63"/>
        <v>39472.989103460721</v>
      </c>
      <c r="I116" s="577">
        <f t="shared" si="64"/>
        <v>39472.989103460721</v>
      </c>
      <c r="J116" s="514">
        <f t="shared" si="34"/>
        <v>0</v>
      </c>
      <c r="K116" s="514"/>
      <c r="L116" s="525"/>
      <c r="M116" s="514">
        <f t="shared" si="35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2026</v>
      </c>
      <c r="D117" s="374">
        <f>IF(F116+SUM(E$99:E116)=D$92,F116,D$92-SUM(E$99:E116))</f>
        <v>241505.10331047268</v>
      </c>
      <c r="E117" s="522">
        <f>IF(+J96&lt;F116,J96,D117)</f>
        <v>8848.318181818182</v>
      </c>
      <c r="F117" s="523">
        <f t="shared" si="61"/>
        <v>232656.7851286545</v>
      </c>
      <c r="G117" s="523">
        <f t="shared" si="62"/>
        <v>237080.94421956359</v>
      </c>
      <c r="H117" s="526">
        <f t="shared" si="63"/>
        <v>38371.14042599059</v>
      </c>
      <c r="I117" s="577">
        <f t="shared" si="64"/>
        <v>38371.14042599059</v>
      </c>
      <c r="J117" s="514">
        <f t="shared" si="34"/>
        <v>0</v>
      </c>
      <c r="K117" s="514"/>
      <c r="L117" s="525"/>
      <c r="M117" s="514">
        <f t="shared" si="35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2027</v>
      </c>
      <c r="D118" s="374">
        <f>IF(F117+SUM(E$99:E117)=D$92,F117,D$92-SUM(E$99:E117))</f>
        <v>232656.7851286545</v>
      </c>
      <c r="E118" s="522">
        <f>IF(+J96&lt;F117,J96,D118)</f>
        <v>8848.318181818182</v>
      </c>
      <c r="F118" s="523">
        <f t="shared" si="61"/>
        <v>223808.46694683633</v>
      </c>
      <c r="G118" s="523">
        <f t="shared" si="62"/>
        <v>228232.62603774542</v>
      </c>
      <c r="H118" s="526">
        <f t="shared" si="63"/>
        <v>37269.291748520453</v>
      </c>
      <c r="I118" s="577">
        <f t="shared" si="64"/>
        <v>37269.291748520453</v>
      </c>
      <c r="J118" s="514">
        <f t="shared" si="34"/>
        <v>0</v>
      </c>
      <c r="K118" s="514"/>
      <c r="L118" s="525"/>
      <c r="M118" s="514">
        <f t="shared" si="35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2028</v>
      </c>
      <c r="D119" s="374">
        <f>IF(F118+SUM(E$99:E118)=D$92,F118,D$92-SUM(E$99:E118))</f>
        <v>223808.46694683633</v>
      </c>
      <c r="E119" s="522">
        <f>IF(+J96&lt;F118,J96,D119)</f>
        <v>8848.318181818182</v>
      </c>
      <c r="F119" s="523">
        <f t="shared" si="61"/>
        <v>214960.14876501815</v>
      </c>
      <c r="G119" s="523">
        <f t="shared" si="62"/>
        <v>219384.30785592724</v>
      </c>
      <c r="H119" s="526">
        <f t="shared" si="63"/>
        <v>36167.443071050322</v>
      </c>
      <c r="I119" s="577">
        <f t="shared" si="64"/>
        <v>36167.443071050322</v>
      </c>
      <c r="J119" s="514">
        <f t="shared" si="34"/>
        <v>0</v>
      </c>
      <c r="K119" s="514"/>
      <c r="L119" s="525"/>
      <c r="M119" s="514">
        <f t="shared" si="35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2029</v>
      </c>
      <c r="D120" s="374">
        <f>IF(F119+SUM(E$99:E119)=D$92,F119,D$92-SUM(E$99:E119))</f>
        <v>214960.14876501815</v>
      </c>
      <c r="E120" s="522">
        <f>IF(+J96&lt;F119,J96,D120)</f>
        <v>8848.318181818182</v>
      </c>
      <c r="F120" s="523">
        <f t="shared" si="61"/>
        <v>206111.83058319998</v>
      </c>
      <c r="G120" s="523">
        <f t="shared" si="62"/>
        <v>210535.98967410906</v>
      </c>
      <c r="H120" s="526">
        <f t="shared" si="63"/>
        <v>35065.594393580184</v>
      </c>
      <c r="I120" s="577">
        <f t="shared" si="64"/>
        <v>35065.594393580184</v>
      </c>
      <c r="J120" s="514">
        <f t="shared" si="34"/>
        <v>0</v>
      </c>
      <c r="K120" s="514"/>
      <c r="L120" s="525"/>
      <c r="M120" s="514">
        <f t="shared" si="35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2030</v>
      </c>
      <c r="D121" s="374">
        <f>IF(F120+SUM(E$99:E120)=D$92,F120,D$92-SUM(E$99:E120))</f>
        <v>206111.83058319998</v>
      </c>
      <c r="E121" s="522">
        <f>IF(+J96&lt;F120,J96,D121)</f>
        <v>8848.318181818182</v>
      </c>
      <c r="F121" s="523">
        <f t="shared" si="61"/>
        <v>197263.5124013818</v>
      </c>
      <c r="G121" s="523">
        <f t="shared" si="62"/>
        <v>201687.67149229089</v>
      </c>
      <c r="H121" s="526">
        <f t="shared" si="63"/>
        <v>33963.745716110054</v>
      </c>
      <c r="I121" s="577">
        <f t="shared" si="64"/>
        <v>33963.745716110054</v>
      </c>
      <c r="J121" s="514">
        <f t="shared" si="34"/>
        <v>0</v>
      </c>
      <c r="K121" s="514"/>
      <c r="L121" s="525"/>
      <c r="M121" s="514">
        <f t="shared" si="35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2031</v>
      </c>
      <c r="D122" s="374">
        <f>IF(F121+SUM(E$99:E121)=D$92,F121,D$92-SUM(E$99:E121))</f>
        <v>197263.5124013818</v>
      </c>
      <c r="E122" s="522">
        <f>IF(+J96&lt;F121,J96,D122)</f>
        <v>8848.318181818182</v>
      </c>
      <c r="F122" s="523">
        <f t="shared" si="61"/>
        <v>188415.19421956362</v>
      </c>
      <c r="G122" s="523">
        <f t="shared" si="62"/>
        <v>192839.35331047271</v>
      </c>
      <c r="H122" s="526">
        <f t="shared" si="63"/>
        <v>32861.897038639916</v>
      </c>
      <c r="I122" s="577">
        <f t="shared" si="64"/>
        <v>32861.897038639916</v>
      </c>
      <c r="J122" s="514">
        <f t="shared" si="34"/>
        <v>0</v>
      </c>
      <c r="K122" s="514"/>
      <c r="L122" s="525"/>
      <c r="M122" s="514">
        <f t="shared" si="35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2032</v>
      </c>
      <c r="D123" s="374">
        <f>IF(F122+SUM(E$99:E122)=D$92,F122,D$92-SUM(E$99:E122))</f>
        <v>188415.19421956362</v>
      </c>
      <c r="E123" s="522">
        <f>IF(+J96&lt;F122,J96,D123)</f>
        <v>8848.318181818182</v>
      </c>
      <c r="F123" s="523">
        <f t="shared" si="61"/>
        <v>179566.87603774545</v>
      </c>
      <c r="G123" s="523">
        <f t="shared" si="62"/>
        <v>183991.03512865453</v>
      </c>
      <c r="H123" s="526">
        <f t="shared" si="63"/>
        <v>31760.048361169785</v>
      </c>
      <c r="I123" s="577">
        <f t="shared" si="64"/>
        <v>31760.048361169785</v>
      </c>
      <c r="J123" s="514">
        <f t="shared" si="34"/>
        <v>0</v>
      </c>
      <c r="K123" s="514"/>
      <c r="L123" s="525"/>
      <c r="M123" s="514">
        <f t="shared" si="35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2033</v>
      </c>
      <c r="D124" s="374">
        <f>IF(F123+SUM(E$99:E123)=D$92,F123,D$92-SUM(E$99:E123))</f>
        <v>179566.87603774545</v>
      </c>
      <c r="E124" s="522">
        <f>IF(+J96&lt;F123,J96,D124)</f>
        <v>8848.318181818182</v>
      </c>
      <c r="F124" s="523">
        <f t="shared" si="61"/>
        <v>170718.55785592727</v>
      </c>
      <c r="G124" s="523">
        <f t="shared" si="62"/>
        <v>175142.71694683636</v>
      </c>
      <c r="H124" s="526">
        <f t="shared" si="63"/>
        <v>30658.199683699648</v>
      </c>
      <c r="I124" s="577">
        <f t="shared" si="64"/>
        <v>30658.199683699648</v>
      </c>
      <c r="J124" s="514">
        <f t="shared" si="34"/>
        <v>0</v>
      </c>
      <c r="K124" s="514"/>
      <c r="L124" s="525"/>
      <c r="M124" s="514">
        <f t="shared" si="35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2034</v>
      </c>
      <c r="D125" s="374">
        <f>IF(F124+SUM(E$99:E124)=D$92,F124,D$92-SUM(E$99:E124))</f>
        <v>170718.55785592727</v>
      </c>
      <c r="E125" s="522">
        <f>IF(+J96&lt;F124,J96,D125)</f>
        <v>8848.318181818182</v>
      </c>
      <c r="F125" s="523">
        <f t="shared" si="61"/>
        <v>161870.23967410909</v>
      </c>
      <c r="G125" s="523">
        <f t="shared" si="62"/>
        <v>166294.39876501818</v>
      </c>
      <c r="H125" s="526">
        <f t="shared" si="63"/>
        <v>29556.351006229517</v>
      </c>
      <c r="I125" s="577">
        <f t="shared" si="64"/>
        <v>29556.351006229517</v>
      </c>
      <c r="J125" s="514">
        <f t="shared" si="34"/>
        <v>0</v>
      </c>
      <c r="K125" s="514"/>
      <c r="L125" s="525"/>
      <c r="M125" s="514">
        <f t="shared" si="35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2035</v>
      </c>
      <c r="D126" s="374">
        <f>IF(F125+SUM(E$99:E125)=D$92,F125,D$92-SUM(E$99:E125))</f>
        <v>161870.23967410909</v>
      </c>
      <c r="E126" s="522">
        <f>IF(+J96&lt;F125,J96,D126)</f>
        <v>8848.318181818182</v>
      </c>
      <c r="F126" s="523">
        <f t="shared" si="61"/>
        <v>153021.92149229092</v>
      </c>
      <c r="G126" s="523">
        <f t="shared" si="62"/>
        <v>157446.0805832</v>
      </c>
      <c r="H126" s="526">
        <f t="shared" si="63"/>
        <v>28454.502328759379</v>
      </c>
      <c r="I126" s="577">
        <f t="shared" si="64"/>
        <v>28454.502328759379</v>
      </c>
      <c r="J126" s="514">
        <f t="shared" si="34"/>
        <v>0</v>
      </c>
      <c r="K126" s="514"/>
      <c r="L126" s="525"/>
      <c r="M126" s="514">
        <f t="shared" si="35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2036</v>
      </c>
      <c r="D127" s="374">
        <f>IF(F126+SUM(E$99:E126)=D$92,F126,D$92-SUM(E$99:E126))</f>
        <v>153021.92149229092</v>
      </c>
      <c r="E127" s="522">
        <f>IF(+J96&lt;F126,J96,D127)</f>
        <v>8848.318181818182</v>
      </c>
      <c r="F127" s="523">
        <f t="shared" si="61"/>
        <v>144173.60331047274</v>
      </c>
      <c r="G127" s="523">
        <f t="shared" si="62"/>
        <v>148597.76240138183</v>
      </c>
      <c r="H127" s="526">
        <f t="shared" si="63"/>
        <v>27352.653651289249</v>
      </c>
      <c r="I127" s="577">
        <f t="shared" si="64"/>
        <v>27352.653651289249</v>
      </c>
      <c r="J127" s="514">
        <f t="shared" si="34"/>
        <v>0</v>
      </c>
      <c r="K127" s="514"/>
      <c r="L127" s="525"/>
      <c r="M127" s="514">
        <f t="shared" si="35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2037</v>
      </c>
      <c r="D128" s="374">
        <f>IF(F127+SUM(E$99:E127)=D$92,F127,D$92-SUM(E$99:E127))</f>
        <v>144173.60331047274</v>
      </c>
      <c r="E128" s="522">
        <f>IF(+J96&lt;F127,J96,D128)</f>
        <v>8848.318181818182</v>
      </c>
      <c r="F128" s="523">
        <f t="shared" si="61"/>
        <v>135325.28512865456</v>
      </c>
      <c r="G128" s="523">
        <f t="shared" si="62"/>
        <v>139749.44421956365</v>
      </c>
      <c r="H128" s="526">
        <f t="shared" si="63"/>
        <v>26250.804973819111</v>
      </c>
      <c r="I128" s="577">
        <f t="shared" si="64"/>
        <v>26250.804973819111</v>
      </c>
      <c r="J128" s="514">
        <f t="shared" si="34"/>
        <v>0</v>
      </c>
      <c r="K128" s="514"/>
      <c r="L128" s="525"/>
      <c r="M128" s="514">
        <f t="shared" si="35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2038</v>
      </c>
      <c r="D129" s="374">
        <f>IF(F128+SUM(E$99:E128)=D$92,F128,D$92-SUM(E$99:E128))</f>
        <v>135325.28512865456</v>
      </c>
      <c r="E129" s="522">
        <f>IF(+J96&lt;F128,J96,D129)</f>
        <v>8848.318181818182</v>
      </c>
      <c r="F129" s="523">
        <f t="shared" si="61"/>
        <v>126476.96694683639</v>
      </c>
      <c r="G129" s="523">
        <f t="shared" si="62"/>
        <v>130901.12603774547</v>
      </c>
      <c r="H129" s="526">
        <f t="shared" si="63"/>
        <v>25148.956296348977</v>
      </c>
      <c r="I129" s="577">
        <f t="shared" si="64"/>
        <v>25148.956296348977</v>
      </c>
      <c r="J129" s="514">
        <f t="shared" si="34"/>
        <v>0</v>
      </c>
      <c r="K129" s="514"/>
      <c r="L129" s="525"/>
      <c r="M129" s="514">
        <f t="shared" si="35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2039</v>
      </c>
      <c r="D130" s="374">
        <f>IF(F129+SUM(E$99:E129)=D$92,F129,D$92-SUM(E$99:E129))</f>
        <v>126476.96694683639</v>
      </c>
      <c r="E130" s="522">
        <f>IF(+J96&lt;F129,J96,D130)</f>
        <v>8848.318181818182</v>
      </c>
      <c r="F130" s="523">
        <f t="shared" si="61"/>
        <v>117628.64876501821</v>
      </c>
      <c r="G130" s="523">
        <f t="shared" si="62"/>
        <v>122052.8078559273</v>
      </c>
      <c r="H130" s="526">
        <f t="shared" si="63"/>
        <v>24047.107618878843</v>
      </c>
      <c r="I130" s="577">
        <f t="shared" si="64"/>
        <v>24047.107618878843</v>
      </c>
      <c r="J130" s="514">
        <f t="shared" si="34"/>
        <v>0</v>
      </c>
      <c r="K130" s="514"/>
      <c r="L130" s="525"/>
      <c r="M130" s="514">
        <f t="shared" si="35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2040</v>
      </c>
      <c r="D131" s="374">
        <f>IF(F130+SUM(E$99:E130)=D$92,F130,D$92-SUM(E$99:E130))</f>
        <v>117628.64876501821</v>
      </c>
      <c r="E131" s="522">
        <f>IF(+J96&lt;F130,J96,D131)</f>
        <v>8848.318181818182</v>
      </c>
      <c r="F131" s="523">
        <f t="shared" ref="F131:F154" si="65">+D131-E131</f>
        <v>108780.33058320003</v>
      </c>
      <c r="G131" s="523">
        <f t="shared" ref="G131:G154" si="66">+(F131+D131)/2</f>
        <v>113204.48967410912</v>
      </c>
      <c r="H131" s="526">
        <f t="shared" si="63"/>
        <v>22945.258941408709</v>
      </c>
      <c r="I131" s="577">
        <f t="shared" si="64"/>
        <v>22945.258941408709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2041</v>
      </c>
      <c r="D132" s="374">
        <f>IF(F131+SUM(E$99:E131)=D$92,F131,D$92-SUM(E$99:E131))</f>
        <v>108780.33058320003</v>
      </c>
      <c r="E132" s="522">
        <f>IF(+J96&lt;F131,J96,D132)</f>
        <v>8848.318181818182</v>
      </c>
      <c r="F132" s="523">
        <f t="shared" si="65"/>
        <v>99932.012401381857</v>
      </c>
      <c r="G132" s="523">
        <f t="shared" si="66"/>
        <v>104356.17149229095</v>
      </c>
      <c r="H132" s="526">
        <f t="shared" si="63"/>
        <v>21843.410263938575</v>
      </c>
      <c r="I132" s="577">
        <f t="shared" si="64"/>
        <v>21843.410263938575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2042</v>
      </c>
      <c r="D133" s="374">
        <f>IF(F132+SUM(E$99:E132)=D$92,F132,D$92-SUM(E$99:E132))</f>
        <v>99932.012401381857</v>
      </c>
      <c r="E133" s="522">
        <f>IF(+J96&lt;F132,J96,D133)</f>
        <v>8848.318181818182</v>
      </c>
      <c r="F133" s="523">
        <f t="shared" si="65"/>
        <v>91083.69421956368</v>
      </c>
      <c r="G133" s="523">
        <f t="shared" si="66"/>
        <v>95507.853310472768</v>
      </c>
      <c r="H133" s="526">
        <f t="shared" si="63"/>
        <v>20741.561586468441</v>
      </c>
      <c r="I133" s="577">
        <f t="shared" si="64"/>
        <v>20741.561586468441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2043</v>
      </c>
      <c r="D134" s="374">
        <f>IF(F133+SUM(E$99:E133)=D$92,F133,D$92-SUM(E$99:E133))</f>
        <v>91083.69421956368</v>
      </c>
      <c r="E134" s="522">
        <f>IF(+J96&lt;F133,J96,D134)</f>
        <v>8848.318181818182</v>
      </c>
      <c r="F134" s="523">
        <f t="shared" si="65"/>
        <v>82235.376037745504</v>
      </c>
      <c r="G134" s="523">
        <f t="shared" si="66"/>
        <v>86659.535128654592</v>
      </c>
      <c r="H134" s="526">
        <f t="shared" si="63"/>
        <v>19639.712908998306</v>
      </c>
      <c r="I134" s="577">
        <f t="shared" si="64"/>
        <v>19639.712908998306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2044</v>
      </c>
      <c r="D135" s="374">
        <f>IF(F134+SUM(E$99:E134)=D$92,F134,D$92-SUM(E$99:E134))</f>
        <v>82235.376037745504</v>
      </c>
      <c r="E135" s="522">
        <f>IF(+J96&lt;F134,J96,D135)</f>
        <v>8848.318181818182</v>
      </c>
      <c r="F135" s="523">
        <f t="shared" si="65"/>
        <v>73387.057855927327</v>
      </c>
      <c r="G135" s="523">
        <f t="shared" si="66"/>
        <v>77811.216946836415</v>
      </c>
      <c r="H135" s="526">
        <f t="shared" si="63"/>
        <v>18537.864231528172</v>
      </c>
      <c r="I135" s="577">
        <f t="shared" si="64"/>
        <v>18537.864231528172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2045</v>
      </c>
      <c r="D136" s="374">
        <f>IF(F135+SUM(E$99:E135)=D$92,F135,D$92-SUM(E$99:E135))</f>
        <v>73387.057855927327</v>
      </c>
      <c r="E136" s="522">
        <f>IF(+J96&lt;F135,J96,D136)</f>
        <v>8848.318181818182</v>
      </c>
      <c r="F136" s="523">
        <f t="shared" si="65"/>
        <v>64538.739674109143</v>
      </c>
      <c r="G136" s="523">
        <f t="shared" si="66"/>
        <v>68962.898765018239</v>
      </c>
      <c r="H136" s="526">
        <f t="shared" si="63"/>
        <v>17436.015554058038</v>
      </c>
      <c r="I136" s="577">
        <f t="shared" si="64"/>
        <v>17436.015554058038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2046</v>
      </c>
      <c r="D137" s="374">
        <f>IF(F136+SUM(E$99:E136)=D$92,F136,D$92-SUM(E$99:E136))</f>
        <v>64538.739674109143</v>
      </c>
      <c r="E137" s="522">
        <f>IF(+J96&lt;F136,J96,D137)</f>
        <v>8848.318181818182</v>
      </c>
      <c r="F137" s="523">
        <f t="shared" si="65"/>
        <v>55690.42149229096</v>
      </c>
      <c r="G137" s="523">
        <f t="shared" si="66"/>
        <v>60114.580583200048</v>
      </c>
      <c r="H137" s="526">
        <f t="shared" si="63"/>
        <v>16334.166876587902</v>
      </c>
      <c r="I137" s="577">
        <f t="shared" si="64"/>
        <v>16334.166876587902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2047</v>
      </c>
      <c r="D138" s="374">
        <f>IF(F137+SUM(E$99:E137)=D$92,F137,D$92-SUM(E$99:E137))</f>
        <v>55690.42149229096</v>
      </c>
      <c r="E138" s="522">
        <f>IF(+J96&lt;F137,J96,D138)</f>
        <v>8848.318181818182</v>
      </c>
      <c r="F138" s="523">
        <f t="shared" si="65"/>
        <v>46842.103310472776</v>
      </c>
      <c r="G138" s="523">
        <f t="shared" si="66"/>
        <v>51266.262401381871</v>
      </c>
      <c r="H138" s="526">
        <f t="shared" si="63"/>
        <v>15232.318199117768</v>
      </c>
      <c r="I138" s="577">
        <f t="shared" si="64"/>
        <v>15232.318199117768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2048</v>
      </c>
      <c r="D139" s="374">
        <f>IF(F138+SUM(E$99:E138)=D$92,F138,D$92-SUM(E$99:E138))</f>
        <v>46842.103310472776</v>
      </c>
      <c r="E139" s="522">
        <f>IF(+J96&lt;F138,J96,D139)</f>
        <v>8848.318181818182</v>
      </c>
      <c r="F139" s="523">
        <f t="shared" si="65"/>
        <v>37993.785128654592</v>
      </c>
      <c r="G139" s="523">
        <f t="shared" si="66"/>
        <v>42417.94421956368</v>
      </c>
      <c r="H139" s="526">
        <f t="shared" si="63"/>
        <v>14130.469521647632</v>
      </c>
      <c r="I139" s="577">
        <f t="shared" si="64"/>
        <v>14130.469521647632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2049</v>
      </c>
      <c r="D140" s="374">
        <f>IF(F139+SUM(E$99:E139)=D$92,F139,D$92-SUM(E$99:E139))</f>
        <v>37993.785128654592</v>
      </c>
      <c r="E140" s="522">
        <f>IF(+J96&lt;F139,J96,D140)</f>
        <v>8848.318181818182</v>
      </c>
      <c r="F140" s="523">
        <f t="shared" si="65"/>
        <v>29145.466946836408</v>
      </c>
      <c r="G140" s="523">
        <f t="shared" si="66"/>
        <v>33569.626037745504</v>
      </c>
      <c r="H140" s="526">
        <f t="shared" si="63"/>
        <v>13028.620844177498</v>
      </c>
      <c r="I140" s="577">
        <f t="shared" si="64"/>
        <v>13028.620844177498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2050</v>
      </c>
      <c r="D141" s="374">
        <f>IF(F140+SUM(E$99:E140)=D$92,F140,D$92-SUM(E$99:E140))</f>
        <v>29145.466946836408</v>
      </c>
      <c r="E141" s="522">
        <f>IF(+J96&lt;F140,J96,D141)</f>
        <v>8848.318181818182</v>
      </c>
      <c r="F141" s="523">
        <f t="shared" si="65"/>
        <v>20297.148765018224</v>
      </c>
      <c r="G141" s="523">
        <f t="shared" si="66"/>
        <v>24721.307855927316</v>
      </c>
      <c r="H141" s="526">
        <f t="shared" si="63"/>
        <v>11926.772166707362</v>
      </c>
      <c r="I141" s="577">
        <f t="shared" si="64"/>
        <v>11926.772166707362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2051</v>
      </c>
      <c r="D142" s="374">
        <f>IF(F141+SUM(E$99:E141)=D$92,F141,D$92-SUM(E$99:E141))</f>
        <v>20297.148765018224</v>
      </c>
      <c r="E142" s="522">
        <f>IF(+J96&lt;F141,J96,D142)</f>
        <v>8848.318181818182</v>
      </c>
      <c r="F142" s="523">
        <f t="shared" si="65"/>
        <v>11448.830583200042</v>
      </c>
      <c r="G142" s="523">
        <f t="shared" si="66"/>
        <v>15872.989674109132</v>
      </c>
      <c r="H142" s="526">
        <f t="shared" si="63"/>
        <v>10824.923489237228</v>
      </c>
      <c r="I142" s="577">
        <f t="shared" si="64"/>
        <v>10824.923489237228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2052</v>
      </c>
      <c r="D143" s="374">
        <f>IF(F142+SUM(E$99:E142)=D$92,F142,D$92-SUM(E$99:E142))</f>
        <v>11448.830583200042</v>
      </c>
      <c r="E143" s="522">
        <f>IF(+J96&lt;F142,J96,D143)</f>
        <v>8848.318181818182</v>
      </c>
      <c r="F143" s="523">
        <f t="shared" si="65"/>
        <v>2600.5124013818604</v>
      </c>
      <c r="G143" s="523">
        <f t="shared" si="66"/>
        <v>7024.6714922909514</v>
      </c>
      <c r="H143" s="526">
        <f t="shared" si="63"/>
        <v>9723.0748117670919</v>
      </c>
      <c r="I143" s="577">
        <f t="shared" si="64"/>
        <v>9723.0748117670919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2053</v>
      </c>
      <c r="D144" s="374">
        <f>IF(F143+SUM(E$99:E143)=D$92,F143,D$92-SUM(E$99:E143))</f>
        <v>2600.5124013818604</v>
      </c>
      <c r="E144" s="522">
        <f>IF(+J96&lt;F143,J96,D144)</f>
        <v>2600.5124013818604</v>
      </c>
      <c r="F144" s="523">
        <f t="shared" si="65"/>
        <v>0</v>
      </c>
      <c r="G144" s="523">
        <f t="shared" si="66"/>
        <v>1300.2562006909302</v>
      </c>
      <c r="H144" s="526">
        <f t="shared" si="63"/>
        <v>2762.4285469887818</v>
      </c>
      <c r="I144" s="577">
        <f t="shared" si="64"/>
        <v>2762.4285469887818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389325.99999999977</v>
      </c>
      <c r="F155" s="375"/>
      <c r="G155" s="375"/>
      <c r="H155" s="375">
        <f>SUM(H99:H154)</f>
        <v>1448635.2886096493</v>
      </c>
      <c r="I155" s="375">
        <f>SUM(I99:I154)</f>
        <v>1448635.2886096493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A70" zoomScale="70" zoomScaleNormal="70" zoomScaleSheetLayoutView="7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16.1796875" style="183" customWidth="1"/>
    <col min="10" max="10" width="2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.54296875" style="183" bestFit="1" customWidth="1"/>
    <col min="17" max="17" width="4.7265625" style="183" customWidth="1"/>
    <col min="18" max="18" width="15.453125" style="183" customWidth="1"/>
    <col min="19" max="19" width="81.81640625" style="183" bestFit="1" customWidth="1"/>
    <col min="20" max="22" width="8.7265625" style="183"/>
    <col min="23" max="23" width="9.1796875" style="183" customWidth="1"/>
    <col min="24" max="16384" width="8.7265625" style="183"/>
  </cols>
  <sheetData>
    <row r="1" spans="1:18" ht="17.5">
      <c r="A1" s="690" t="s">
        <v>110</v>
      </c>
      <c r="B1" s="691"/>
      <c r="C1" s="691"/>
      <c r="D1" s="691"/>
      <c r="E1" s="691"/>
      <c r="F1" s="691"/>
      <c r="G1" s="691"/>
      <c r="H1" s="691"/>
      <c r="I1" s="691"/>
      <c r="J1" s="691"/>
    </row>
    <row r="2" spans="1:18" ht="17.5">
      <c r="A2" s="692" t="str">
        <f>L19&amp;" Cost of Service Formula Rate Projected on "&amp;L19&amp;" FF1 Balances"</f>
        <v>2024 Cost of Service Formula Rate Projected on 2024 FF1 Balances</v>
      </c>
      <c r="B2" s="692"/>
      <c r="C2" s="692"/>
      <c r="D2" s="692"/>
      <c r="E2" s="692"/>
      <c r="F2" s="692"/>
      <c r="G2" s="692"/>
      <c r="H2" s="692"/>
      <c r="I2" s="692"/>
      <c r="J2" s="692"/>
    </row>
    <row r="3" spans="1:18" ht="18">
      <c r="A3" s="693" t="s">
        <v>125</v>
      </c>
      <c r="B3" s="692"/>
      <c r="C3" s="692"/>
      <c r="D3" s="692"/>
      <c r="E3" s="692"/>
      <c r="F3" s="692"/>
      <c r="G3" s="692"/>
      <c r="H3" s="692"/>
      <c r="I3" s="692"/>
      <c r="J3" s="692"/>
      <c r="Q3" s="267" t="s">
        <v>111</v>
      </c>
    </row>
    <row r="4" spans="1:18" ht="17.5">
      <c r="A4" s="692" t="str">
        <f>"Based on a Carrying Charge Derived from ""Historic"" "&amp;L19&amp;" Data"</f>
        <v>Based on a Carrying Charge Derived from "Historic" 2024 Data</v>
      </c>
      <c r="B4" s="692"/>
      <c r="C4" s="692"/>
      <c r="D4" s="692"/>
      <c r="E4" s="692"/>
      <c r="F4" s="692"/>
      <c r="G4" s="692"/>
      <c r="H4" s="692"/>
      <c r="I4" s="692"/>
      <c r="J4" s="692"/>
    </row>
    <row r="5" spans="1:18" ht="18">
      <c r="A5" s="694" t="s">
        <v>135</v>
      </c>
      <c r="B5" s="695"/>
      <c r="C5" s="695"/>
      <c r="D5" s="695"/>
      <c r="E5" s="695"/>
      <c r="F5" s="695"/>
      <c r="G5" s="695"/>
      <c r="H5" s="695"/>
      <c r="I5" s="695"/>
      <c r="J5" s="695"/>
      <c r="R5" s="268"/>
    </row>
    <row r="6" spans="1:18" ht="12.5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 ht="12.5">
      <c r="D7" s="195"/>
      <c r="H7" s="247"/>
      <c r="J7" s="233"/>
    </row>
    <row r="8" spans="1:18" ht="17.5">
      <c r="B8" s="273" t="s">
        <v>0</v>
      </c>
      <c r="C8" s="687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8"/>
      <c r="E8" s="688"/>
      <c r="F8" s="688"/>
      <c r="G8" s="688"/>
      <c r="H8" s="688"/>
      <c r="J8" s="233"/>
    </row>
    <row r="9" spans="1:18" ht="12.5">
      <c r="D9" s="195"/>
      <c r="H9" s="247"/>
      <c r="J9" s="233"/>
    </row>
    <row r="10" spans="1:18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 ht="12.5">
      <c r="D11" s="195"/>
      <c r="H11" s="247"/>
      <c r="J11" s="233"/>
    </row>
    <row r="12" spans="1:18" ht="12.5">
      <c r="C12" s="277" t="str">
        <f>S105</f>
        <v xml:space="preserve">   ROE w/o incentives  (Projected TCOS, ln 148)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 ht="12.5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 ht="12.5">
      <c r="C15" s="277" t="s">
        <v>3</v>
      </c>
      <c r="D15" s="195"/>
      <c r="E15" s="278"/>
      <c r="F15" s="285"/>
      <c r="G15" s="278"/>
      <c r="H15" s="282"/>
      <c r="I15" s="282"/>
      <c r="J15" s="283"/>
      <c r="K15" s="681" t="s">
        <v>4</v>
      </c>
      <c r="L15" s="682"/>
      <c r="M15" s="682"/>
      <c r="N15" s="682"/>
      <c r="O15" s="683"/>
      <c r="P15" s="282"/>
      <c r="Q15" s="269"/>
    </row>
    <row r="16" spans="1:18" ht="12.5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84"/>
      <c r="L16" s="685"/>
      <c r="M16" s="685"/>
      <c r="N16" s="685"/>
      <c r="O16" s="686"/>
      <c r="P16" s="282"/>
      <c r="Q16" s="269"/>
    </row>
    <row r="17" spans="3:17" ht="12.5">
      <c r="C17" s="289" t="s">
        <v>8</v>
      </c>
      <c r="D17" s="290">
        <f>+R107</f>
        <v>0.49562326074845731</v>
      </c>
      <c r="E17" s="291">
        <f>+R108</f>
        <v>4.253997333266353E-2</v>
      </c>
      <c r="F17" s="292">
        <f>E17*D17</f>
        <v>2.1083800295287117E-2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 ht="12.5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" thickBot="1">
      <c r="C19" s="303" t="s">
        <v>13</v>
      </c>
      <c r="D19" s="290">
        <f>+R111</f>
        <v>0.50437673925154269</v>
      </c>
      <c r="E19" s="291">
        <f>+F14</f>
        <v>0.105</v>
      </c>
      <c r="F19" s="304">
        <f>E19*D19</f>
        <v>5.2959557621411982E-2</v>
      </c>
      <c r="G19" s="298"/>
      <c r="H19" s="298"/>
      <c r="I19" s="285"/>
      <c r="J19" s="300"/>
      <c r="K19" s="305" t="s">
        <v>14</v>
      </c>
      <c r="L19" s="306">
        <f>R104</f>
        <v>2024</v>
      </c>
      <c r="M19" s="307">
        <f>SUM(S.001:S.075!N5)</f>
        <v>77784449.719411984</v>
      </c>
      <c r="N19" s="307">
        <f>SUM(S.001:S.075!N6)</f>
        <v>77784449.719411984</v>
      </c>
      <c r="O19" s="308">
        <f>+N19-M19</f>
        <v>0</v>
      </c>
      <c r="P19" s="299"/>
      <c r="Q19" s="269"/>
    </row>
    <row r="20" spans="3:17" ht="12.5">
      <c r="C20" s="277"/>
      <c r="D20" s="278"/>
      <c r="E20" s="309" t="s">
        <v>15</v>
      </c>
      <c r="F20" s="292">
        <f>SUM(F17:F19)</f>
        <v>7.4043357916699096E-2</v>
      </c>
      <c r="G20" s="298"/>
      <c r="H20" s="298"/>
      <c r="I20" s="299"/>
      <c r="J20" s="300"/>
      <c r="M20" s="310" t="str">
        <f>IF(M19=SUM(S.001:S.075!N5),"","ERROR")</f>
        <v/>
      </c>
      <c r="N20" s="310" t="str">
        <f>IF(N19=SUM(S.001:S.075!N6),"","ERROR")</f>
        <v/>
      </c>
      <c r="O20" s="310" t="str">
        <f>IF(O19=SUM(S.001:S.075!N7),"","ERROR")</f>
        <v/>
      </c>
      <c r="P20" s="298"/>
      <c r="Q20" s="269"/>
    </row>
    <row r="21" spans="3:17" ht="13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 ht="12.5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 ht="12.5">
      <c r="C24" s="277" t="str">
        <f>+S112</f>
        <v xml:space="preserve">   Rate Base  (TCOS, ln 62)</v>
      </c>
      <c r="D24" s="278"/>
      <c r="E24" s="315">
        <f>+R112</f>
        <v>1842574536.7079628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 ht="12.5">
      <c r="C25" s="283" t="s">
        <v>18</v>
      </c>
      <c r="D25" s="280"/>
      <c r="E25" s="317">
        <f>F20</f>
        <v>7.4043357916699096E-2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 ht="12.5">
      <c r="C26" s="318" t="s">
        <v>19</v>
      </c>
      <c r="D26" s="318"/>
      <c r="E26" s="299">
        <f>E24*E25</f>
        <v>136430405.90966371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 ht="12.5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 ht="12.5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 ht="12.5">
      <c r="C30" s="283" t="s">
        <v>20</v>
      </c>
      <c r="D30" s="309"/>
      <c r="E30" s="323">
        <f>E26</f>
        <v>136430405.90966371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 ht="12.5">
      <c r="C31" s="277" t="str">
        <f>+S113</f>
        <v xml:space="preserve">   Tax Rate  (TCOS, ln 97)</v>
      </c>
      <c r="D31" s="309"/>
      <c r="E31" s="324">
        <f>+R113</f>
        <v>0.24278499999999992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 ht="12.5">
      <c r="C32" s="283" t="s">
        <v>21</v>
      </c>
      <c r="D32" s="270"/>
      <c r="E32" s="285">
        <f>IF(F17&gt;0,($E31/(1-$E31))*(1-$F17/$F20),0)</f>
        <v>0.22933000754166397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 ht="12.5">
      <c r="C33" s="318" t="s">
        <v>22</v>
      </c>
      <c r="D33" s="325"/>
      <c r="E33" s="326">
        <f>E30*E32</f>
        <v>31287586.016175453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.5">
      <c r="C34" s="277" t="str">
        <f>+S114</f>
        <v xml:space="preserve">   ITC Adjustment  (TCOS, ln 106)</v>
      </c>
      <c r="D34" s="327"/>
      <c r="E34" s="328">
        <f>+R114</f>
        <v>-186082.76315122988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.5">
      <c r="C35" s="277" t="str">
        <f>+S115</f>
        <v xml:space="preserve">   Excess DFIT Adjustment  (TCOS, ln 107)</v>
      </c>
      <c r="D35" s="327"/>
      <c r="E35" s="328">
        <f>+R115</f>
        <v>-601214.01727575471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.5">
      <c r="C36" s="277" t="str">
        <f>+S116</f>
        <v xml:space="preserve">   Tax Effect of Permanent and Flow Through Differences  (TCOS, ln 108)</v>
      </c>
      <c r="D36" s="327"/>
      <c r="E36" s="328">
        <f>+R116</f>
        <v>226004.69760900139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.5">
      <c r="C37" s="319" t="s">
        <v>23</v>
      </c>
      <c r="D37" s="327"/>
      <c r="E37" s="328">
        <f>E33+E34+E35+E36</f>
        <v>30726293.93335747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115)</v>
      </c>
      <c r="D44" s="335"/>
      <c r="E44" s="335"/>
      <c r="F44" s="328">
        <f>+R117</f>
        <v>303351471.94286269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 ht="12.5">
      <c r="B45" s="269"/>
      <c r="C45" s="277" t="str">
        <f>+S118</f>
        <v xml:space="preserve">   Return  (TCOS, ln 110)</v>
      </c>
      <c r="D45" s="335"/>
      <c r="E45" s="335"/>
      <c r="F45" s="336">
        <f>+R118</f>
        <v>136430405.90966371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 ht="12.5">
      <c r="B46" s="269"/>
      <c r="C46" s="277" t="str">
        <f>+S119</f>
        <v xml:space="preserve">   Income Taxes  (TCOS, ln 109)</v>
      </c>
      <c r="D46" s="335"/>
      <c r="E46" s="335"/>
      <c r="F46" s="328">
        <f>+R119</f>
        <v>30726293.93335747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 ht="12.5">
      <c r="B47" s="269"/>
      <c r="C47" s="334" t="str">
        <f>+S120</f>
        <v xml:space="preserve">  Gross Margin Taxes  (TCOS, ln 114)</v>
      </c>
      <c r="D47" s="335"/>
      <c r="E47" s="335"/>
      <c r="F47" s="339">
        <f>+R120</f>
        <v>136681.70445528976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136058090.39538622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 ht="12.5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 ht="12.5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136058090.39538622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 ht="13">
      <c r="B53" s="269"/>
      <c r="C53" s="283" t="s">
        <v>93</v>
      </c>
      <c r="D53" s="349"/>
      <c r="E53" s="340"/>
      <c r="F53" s="350">
        <f>E26</f>
        <v>136430405.90966371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30726293.93335747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303214790.23840737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295004.06060197059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303509794.29900932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 ht="12.5">
      <c r="B58" s="269"/>
      <c r="C58" s="277" t="str">
        <f>+S121</f>
        <v xml:space="preserve">   Less: Depreciation  (TCOS, ln 84)</v>
      </c>
      <c r="D58" s="270"/>
      <c r="E58" s="269"/>
      <c r="F58" s="356">
        <f>+R121</f>
        <v>61993630.053569101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241516164.24544021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 ht="12.5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 ht="12.5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303214790.23840737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 ht="12.5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 ht="12.5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0.44180361742045854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 ht="12.5">
      <c r="B65" s="357"/>
      <c r="C65" s="340" t="s">
        <v>30</v>
      </c>
      <c r="D65" s="325"/>
      <c r="E65" s="357"/>
      <c r="F65" s="360">
        <f>+F62*F64</f>
        <v>133961391.18271391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 ht="12.5">
      <c r="B66" s="357"/>
      <c r="C66" s="340" t="s">
        <v>396</v>
      </c>
      <c r="D66" s="325"/>
      <c r="E66" s="357"/>
      <c r="F66" s="363">
        <v>0.22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 ht="12.5">
      <c r="B67" s="357"/>
      <c r="C67" s="340" t="s">
        <v>31</v>
      </c>
      <c r="D67" s="325"/>
      <c r="E67" s="357"/>
      <c r="F67" s="360">
        <f>+F65*F66</f>
        <v>29471506.060197059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 ht="12.5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 ht="12.5">
      <c r="B69" s="357"/>
      <c r="C69" s="340" t="s">
        <v>33</v>
      </c>
      <c r="D69" s="325"/>
      <c r="E69" s="357"/>
      <c r="F69" s="360">
        <f>+F67*F68</f>
        <v>294715.06060197059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 ht="12.5">
      <c r="B70" s="357"/>
      <c r="C70" s="340" t="s">
        <v>34</v>
      </c>
      <c r="D70" s="325"/>
      <c r="E70" s="357"/>
      <c r="F70" s="364">
        <f>+ROUND((F69*F66*F64)/(1-F68)*F68,0)</f>
        <v>289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 ht="12.5">
      <c r="B71" s="357"/>
      <c r="C71" s="340" t="s">
        <v>35</v>
      </c>
      <c r="D71" s="325"/>
      <c r="E71" s="357"/>
      <c r="F71" s="360">
        <f>+F69+F70</f>
        <v>295004.06060197059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 ht="12.5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 ht="12.5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 ht="12.5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2019272432.5376625</v>
      </c>
      <c r="G75" s="275"/>
      <c r="H75" s="247"/>
      <c r="J75" s="233"/>
      <c r="P75" s="269"/>
      <c r="Q75" s="269"/>
      <c r="R75" s="269"/>
      <c r="S75" s="269"/>
    </row>
    <row r="76" spans="2:19" ht="12.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303214790.23840737</v>
      </c>
      <c r="H76" s="247"/>
      <c r="J76" s="233"/>
      <c r="P76" s="269"/>
      <c r="Q76" s="269"/>
      <c r="R76" s="269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0.15016041686725298</v>
      </c>
      <c r="H77" s="247"/>
      <c r="J77" s="233"/>
      <c r="P77" s="269"/>
      <c r="Q77" s="269"/>
      <c r="R77" s="269"/>
      <c r="S77" s="269"/>
    </row>
    <row r="78" spans="2:19" ht="12.5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241516164.24544021</v>
      </c>
      <c r="G79" s="275"/>
      <c r="H79" s="247"/>
      <c r="J79" s="233"/>
      <c r="P79" s="269"/>
      <c r="Q79" s="269"/>
      <c r="R79" s="269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0.11960553729836332</v>
      </c>
      <c r="G80" s="366"/>
      <c r="H80" s="247"/>
      <c r="J80" s="233"/>
      <c r="P80" s="269"/>
      <c r="Q80" s="269"/>
      <c r="R80" s="269"/>
      <c r="S80" s="269"/>
    </row>
    <row r="81" spans="2:19" ht="12.5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0.11952713165403545</v>
      </c>
      <c r="H81" s="247"/>
      <c r="J81" s="233"/>
      <c r="P81" s="269"/>
      <c r="Q81" s="269"/>
      <c r="R81" s="269"/>
      <c r="S81" s="269"/>
    </row>
    <row r="82" spans="2:19" ht="12.5">
      <c r="B82" s="269"/>
      <c r="C82" s="689" t="str">
        <f>"   Incremental FCR with "&amp;F13&amp;" Basis Point ROE increase, less Depreciation"</f>
        <v xml:space="preserve">   Incremental FCR with 0 Basis Point ROE increase, less Depreciation</v>
      </c>
      <c r="D82" s="688"/>
      <c r="E82" s="688"/>
      <c r="F82" s="366">
        <f>F80-F81</f>
        <v>7.8405644327872448E-5</v>
      </c>
      <c r="H82" s="247"/>
      <c r="J82" s="233"/>
      <c r="P82" s="269"/>
      <c r="Q82" s="269"/>
      <c r="R82" s="269"/>
      <c r="S82" s="269"/>
    </row>
    <row r="83" spans="2:19" ht="12.5">
      <c r="B83" s="269"/>
      <c r="C83" s="688"/>
      <c r="D83" s="688"/>
      <c r="E83" s="688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2668092993.9039097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2970701633.5158801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 ht="12.5">
      <c r="B88" s="269"/>
      <c r="C88" s="340"/>
      <c r="D88" s="270"/>
      <c r="F88" s="271">
        <f>+F87+F86</f>
        <v>5638794627.4197903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 ht="12.5">
      <c r="B89" s="269"/>
      <c r="C89" s="340" t="str">
        <f>S127</f>
        <v xml:space="preserve">Transmission Plant Average Balance for 2017 </v>
      </c>
      <c r="D89" s="325"/>
      <c r="E89" s="191"/>
      <c r="F89" s="351">
        <f>+F88/2</f>
        <v>2819397313.7098951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 ht="12.5">
      <c r="B90" s="269"/>
      <c r="C90" s="277" t="str">
        <f>S128</f>
        <v>Annual Depreciation Expense  (Historic TCOS, ln 244)</v>
      </c>
      <c r="D90" s="325"/>
      <c r="E90" s="357"/>
      <c r="F90" s="351">
        <f>R128</f>
        <v>64680383.276527703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2.2941209088199854E-2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43.589681614225142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44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 ht="12.5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 ht="12.5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 ht="12.5">
      <c r="J96" s="233"/>
      <c r="P96" s="269"/>
      <c r="Q96" s="269"/>
      <c r="R96" s="269"/>
      <c r="S96" s="269"/>
    </row>
    <row r="97" spans="3:19" ht="13">
      <c r="J97" s="233"/>
      <c r="P97" s="269"/>
      <c r="Q97" s="269"/>
      <c r="R97" s="377" t="s">
        <v>112</v>
      </c>
      <c r="S97" s="183" t="s">
        <v>113</v>
      </c>
    </row>
    <row r="98" spans="3:19" ht="12.5">
      <c r="J98" s="233"/>
      <c r="P98" s="269"/>
      <c r="Q98" s="269"/>
    </row>
    <row r="99" spans="3:19" ht="13">
      <c r="C99" s="267" t="s">
        <v>109</v>
      </c>
      <c r="J99" s="233"/>
      <c r="L99" s="267" t="s">
        <v>108</v>
      </c>
      <c r="P99" s="269"/>
      <c r="Q99" s="269"/>
    </row>
    <row r="100" spans="3:19" ht="12.5">
      <c r="J100" s="233"/>
      <c r="P100" s="269"/>
      <c r="Q100" s="269"/>
      <c r="S100" s="262" t="s">
        <v>106</v>
      </c>
    </row>
    <row r="101" spans="3:19" ht="13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 ht="12.5">
      <c r="J103" s="233"/>
      <c r="P103" s="269"/>
      <c r="Q103" s="269"/>
      <c r="R103" s="379" t="s">
        <v>397</v>
      </c>
      <c r="S103" s="380" t="s">
        <v>127</v>
      </c>
    </row>
    <row r="104" spans="3:19" ht="12.5">
      <c r="J104" s="233"/>
      <c r="P104" s="269"/>
      <c r="Q104" s="269"/>
      <c r="R104" s="381">
        <v>2024</v>
      </c>
      <c r="S104" s="382" t="s">
        <v>14</v>
      </c>
    </row>
    <row r="105" spans="3:19" ht="12.5">
      <c r="J105" s="233"/>
      <c r="P105" s="269"/>
      <c r="Q105" s="269"/>
      <c r="R105" s="383">
        <v>0.105</v>
      </c>
      <c r="S105" s="382" t="s">
        <v>438</v>
      </c>
    </row>
    <row r="106" spans="3:19" ht="12.5">
      <c r="J106" s="233"/>
      <c r="P106" s="269"/>
      <c r="Q106" s="269"/>
      <c r="R106" s="384">
        <v>0</v>
      </c>
      <c r="S106" s="382" t="s">
        <v>1</v>
      </c>
    </row>
    <row r="107" spans="3:19" ht="12.5">
      <c r="J107" s="233"/>
      <c r="P107" s="269"/>
      <c r="Q107" s="269"/>
      <c r="R107" s="383">
        <v>0.49562326074845731</v>
      </c>
      <c r="S107" s="385" t="s">
        <v>98</v>
      </c>
    </row>
    <row r="108" spans="3:19" ht="12.5">
      <c r="J108" s="233"/>
      <c r="P108" s="269"/>
      <c r="Q108" s="269"/>
      <c r="R108" s="386">
        <v>4.253997333266353E-2</v>
      </c>
      <c r="S108" s="385" t="s">
        <v>99</v>
      </c>
    </row>
    <row r="109" spans="3:19" ht="12.5">
      <c r="J109" s="233"/>
      <c r="P109" s="269"/>
      <c r="Q109" s="269"/>
      <c r="R109" s="383">
        <v>0</v>
      </c>
      <c r="S109" s="385" t="s">
        <v>100</v>
      </c>
    </row>
    <row r="110" spans="3:19" ht="12.5">
      <c r="J110" s="233"/>
      <c r="P110" s="269"/>
      <c r="Q110" s="269"/>
      <c r="R110" s="386">
        <v>0</v>
      </c>
      <c r="S110" s="385" t="s">
        <v>101</v>
      </c>
    </row>
    <row r="111" spans="3:19" ht="12.5">
      <c r="J111" s="233"/>
      <c r="P111" s="269"/>
      <c r="Q111" s="269"/>
      <c r="R111" s="383">
        <v>0.50437673925154269</v>
      </c>
      <c r="S111" s="387" t="s">
        <v>102</v>
      </c>
    </row>
    <row r="112" spans="3:19" ht="12.5">
      <c r="J112" s="233"/>
      <c r="P112" s="269"/>
      <c r="Q112" s="269"/>
      <c r="R112" s="388">
        <v>1842574536.7079628</v>
      </c>
      <c r="S112" s="389" t="s">
        <v>443</v>
      </c>
    </row>
    <row r="113" spans="3:19" ht="12.5">
      <c r="J113" s="233"/>
      <c r="P113" s="269"/>
      <c r="Q113" s="269"/>
      <c r="R113" s="390">
        <v>0.24278499999999992</v>
      </c>
      <c r="S113" s="391" t="s">
        <v>444</v>
      </c>
    </row>
    <row r="114" spans="3:19" ht="12.5">
      <c r="J114" s="233"/>
      <c r="P114" s="269"/>
      <c r="Q114" s="269"/>
      <c r="R114" s="392">
        <v>-186082.76315122988</v>
      </c>
      <c r="S114" s="391" t="s">
        <v>445</v>
      </c>
    </row>
    <row r="115" spans="3:19" ht="12.5">
      <c r="J115" s="233"/>
      <c r="P115" s="269"/>
      <c r="Q115" s="269"/>
      <c r="R115" s="392">
        <v>-601214.01727575471</v>
      </c>
      <c r="S115" s="391" t="s">
        <v>446</v>
      </c>
    </row>
    <row r="116" spans="3:19" ht="12.5">
      <c r="J116" s="233"/>
      <c r="P116" s="269"/>
      <c r="Q116" s="269"/>
      <c r="R116" s="392">
        <v>226004.69760900139</v>
      </c>
      <c r="S116" s="391" t="s">
        <v>447</v>
      </c>
    </row>
    <row r="117" spans="3:19" ht="12.5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303351471.94286269</v>
      </c>
      <c r="S117" s="391" t="s">
        <v>448</v>
      </c>
    </row>
    <row r="118" spans="3:19" ht="12.5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136430405.90966371</v>
      </c>
      <c r="S118" s="391" t="s">
        <v>449</v>
      </c>
    </row>
    <row r="119" spans="3:19" ht="12.5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30726293.93335747</v>
      </c>
      <c r="S119" s="391" t="s">
        <v>450</v>
      </c>
    </row>
    <row r="120" spans="3:19" ht="12.5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136681.70445528976</v>
      </c>
      <c r="S120" s="391" t="s">
        <v>451</v>
      </c>
    </row>
    <row r="121" spans="3:19" ht="12.5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61993630.053569101</v>
      </c>
      <c r="S121" s="391" t="s">
        <v>452</v>
      </c>
    </row>
    <row r="122" spans="3:19" ht="12.5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0.44180361742045854</v>
      </c>
      <c r="S122" s="391" t="s">
        <v>105</v>
      </c>
    </row>
    <row r="123" spans="3:19" ht="12.5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2019272432.5376625</v>
      </c>
      <c r="S123" s="391" t="s">
        <v>453</v>
      </c>
    </row>
    <row r="124" spans="3:19" ht="12.5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5">
        <v>0.11952713165403545</v>
      </c>
      <c r="S124" s="393" t="s">
        <v>454</v>
      </c>
    </row>
    <row r="125" spans="3:19" ht="12.5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2668092993.9039097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2970701633.5158801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2774115269.2523141</v>
      </c>
      <c r="S127" s="395" t="s">
        <v>437</v>
      </c>
    </row>
    <row r="128" spans="3:19" ht="13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64680383.276527703</v>
      </c>
      <c r="S128" s="397" t="s">
        <v>439</v>
      </c>
    </row>
    <row r="129" spans="3:19" ht="12.5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 ht="13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 ht="12.5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77784449.719411984</v>
      </c>
      <c r="S132" s="269" t="str">
        <f>+K19&amp;" "&amp;M17</f>
        <v>PROJECTED YEAR Rev Require</v>
      </c>
    </row>
    <row r="133" spans="3:19" ht="12.5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77784449.719411984</v>
      </c>
      <c r="S133" s="269" t="str">
        <f>K19&amp;" "&amp;N17</f>
        <v>PROJECTED YEAR  W Incentives</v>
      </c>
    </row>
    <row r="134" spans="3:19" ht="13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 ht="12.5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17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183114.33907147709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183114.33907147709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478" t="s">
        <v>496</v>
      </c>
      <c r="F9" s="672">
        <v>120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44314.466136363633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 t="shared" ref="K25:K30" si="10">G25</f>
        <v>250146.26304105911</v>
      </c>
      <c r="L25" s="519">
        <f t="shared" si="7"/>
        <v>0</v>
      </c>
      <c r="M25" s="518">
        <f t="shared" ref="M25:M30" si="11"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 t="shared" si="10"/>
        <v>236567.35307267582</v>
      </c>
      <c r="L26" s="519">
        <f t="shared" si="7"/>
        <v>0</v>
      </c>
      <c r="M26" s="518">
        <f t="shared" si="11"/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237817.12252361333</v>
      </c>
      <c r="H27" s="610">
        <v>237817.12252361333</v>
      </c>
      <c r="I27" s="511">
        <f t="shared" si="0"/>
        <v>0</v>
      </c>
      <c r="J27" s="511"/>
      <c r="K27" s="518">
        <f t="shared" si="10"/>
        <v>237817.12252361333</v>
      </c>
      <c r="L27" s="519">
        <f t="shared" si="7"/>
        <v>0</v>
      </c>
      <c r="M27" s="518">
        <f t="shared" si="11"/>
        <v>237817.12252361333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47556.988048780491</v>
      </c>
      <c r="F28" s="608">
        <v>1425666.6295844973</v>
      </c>
      <c r="G28" s="609">
        <v>231772.90997981158</v>
      </c>
      <c r="H28" s="610">
        <v>231772.90997981158</v>
      </c>
      <c r="I28" s="511">
        <f t="shared" si="0"/>
        <v>0</v>
      </c>
      <c r="J28" s="511"/>
      <c r="K28" s="518">
        <f t="shared" si="10"/>
        <v>231772.90997981158</v>
      </c>
      <c r="L28" s="519">
        <f t="shared" ref="L28" si="12">IF(K28&lt;&gt;0,+G28-K28,0)</f>
        <v>0</v>
      </c>
      <c r="M28" s="518">
        <f t="shared" si="11"/>
        <v>231772.90997981158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191019.8486624895</v>
      </c>
      <c r="H29" s="610">
        <v>191019.8486624895</v>
      </c>
      <c r="I29" s="511">
        <f t="shared" si="0"/>
        <v>0</v>
      </c>
      <c r="J29" s="511"/>
      <c r="K29" s="518">
        <f t="shared" si="10"/>
        <v>191019.8486624895</v>
      </c>
      <c r="L29" s="519">
        <f t="shared" ref="L29" si="13">IF(K29&lt;&gt;0,+G29-K29,0)</f>
        <v>0</v>
      </c>
      <c r="M29" s="518">
        <f t="shared" si="11"/>
        <v>191019.8486624895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608">
        <v>1380321.5944682183</v>
      </c>
      <c r="E30" s="609">
        <v>46424.678809523808</v>
      </c>
      <c r="F30" s="608">
        <v>1333896.9156586945</v>
      </c>
      <c r="G30" s="609">
        <v>190284.42796565729</v>
      </c>
      <c r="H30" s="610">
        <v>190284.42796565729</v>
      </c>
      <c r="I30" s="511">
        <f t="shared" si="0"/>
        <v>0</v>
      </c>
      <c r="J30" s="511"/>
      <c r="K30" s="518">
        <f t="shared" si="10"/>
        <v>190284.42796565729</v>
      </c>
      <c r="L30" s="519">
        <f t="shared" ref="L30" si="14">IF(K30&lt;&gt;0,+G30-K30,0)</f>
        <v>0</v>
      </c>
      <c r="M30" s="518">
        <f t="shared" si="11"/>
        <v>190284.42796565729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608">
        <v>1331684.962726193</v>
      </c>
      <c r="E31" s="609">
        <v>46424.678809523808</v>
      </c>
      <c r="F31" s="608">
        <v>1285260.2839166692</v>
      </c>
      <c r="G31" s="609">
        <v>193554.70123512414</v>
      </c>
      <c r="H31" s="610">
        <v>193554.70123512414</v>
      </c>
      <c r="I31" s="511">
        <f t="shared" si="0"/>
        <v>0</v>
      </c>
      <c r="J31" s="511"/>
      <c r="K31" s="518">
        <f t="shared" ref="K31" si="15">G31</f>
        <v>193554.70123512414</v>
      </c>
      <c r="L31" s="519">
        <f t="shared" ref="L31" si="16">IF(K31&lt;&gt;0,+G31-K31,0)</f>
        <v>0</v>
      </c>
      <c r="M31" s="518">
        <f t="shared" ref="M31" si="17">H31</f>
        <v>193554.70123512414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608">
        <v>1285260.2839166692</v>
      </c>
      <c r="E32" s="609">
        <v>46424.678809523808</v>
      </c>
      <c r="F32" s="608">
        <v>1238835.6051071454</v>
      </c>
      <c r="G32" s="609">
        <v>205855.1419160036</v>
      </c>
      <c r="H32" s="610">
        <v>205855.1419160036</v>
      </c>
      <c r="I32" s="511">
        <f t="shared" si="0"/>
        <v>0</v>
      </c>
      <c r="J32" s="511"/>
      <c r="K32" s="518">
        <f t="shared" ref="K32" si="18">G32</f>
        <v>205855.1419160036</v>
      </c>
      <c r="L32" s="519">
        <f t="shared" ref="L32" si="19">IF(K32&lt;&gt;0,+G32-K32,0)</f>
        <v>0</v>
      </c>
      <c r="M32" s="518">
        <f t="shared" ref="M32" si="20">H32</f>
        <v>205855.1419160036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608">
        <v>1238835.6051071454</v>
      </c>
      <c r="E33" s="609">
        <v>46424.678809523808</v>
      </c>
      <c r="F33" s="608">
        <v>1192410.9262976216</v>
      </c>
      <c r="G33" s="609">
        <v>183114.33907147709</v>
      </c>
      <c r="H33" s="610">
        <v>183114.33907147709</v>
      </c>
      <c r="I33" s="511">
        <f t="shared" si="0"/>
        <v>0</v>
      </c>
      <c r="J33" s="511"/>
      <c r="K33" s="518">
        <f t="shared" ref="K33" si="21">G33</f>
        <v>183114.33907147709</v>
      </c>
      <c r="L33" s="519">
        <f t="shared" ref="L33" si="22">IF(K33&lt;&gt;0,+G33-K33,0)</f>
        <v>0</v>
      </c>
      <c r="M33" s="518">
        <f t="shared" ref="M33" si="23">H33</f>
        <v>183114.33907147709</v>
      </c>
      <c r="N33" s="514">
        <f t="shared" ref="N33" si="24">IF(M33&lt;&gt;0,+H33-M33,0)</f>
        <v>0</v>
      </c>
      <c r="O33" s="514">
        <f t="shared" ref="O33" si="25">+N33-L33</f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1192410.9262976216</v>
      </c>
      <c r="E34" s="522">
        <f>IF(+I14&lt;F33,I14,D34)</f>
        <v>44314.466136363633</v>
      </c>
      <c r="F34" s="523">
        <f t="shared" ref="F34:F48" si="26">+D34-E34</f>
        <v>1148096.460161258</v>
      </c>
      <c r="G34" s="524">
        <f t="shared" ref="G34:G72" si="27">+I$12*((D34+F34)/2)+E34</f>
        <v>184191.53339562006</v>
      </c>
      <c r="H34" s="491">
        <f t="shared" ref="H34:H72" si="28">+I$13*((D34+F34)/2)+E34</f>
        <v>184191.53339562006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1148096.460161258</v>
      </c>
      <c r="E35" s="522">
        <f>IF(+I14&lt;F34,I14,D35)</f>
        <v>44314.466136363633</v>
      </c>
      <c r="F35" s="523">
        <f t="shared" si="26"/>
        <v>1103781.9940248944</v>
      </c>
      <c r="G35" s="524">
        <f t="shared" si="27"/>
        <v>178894.75236756066</v>
      </c>
      <c r="H35" s="491">
        <f t="shared" si="28"/>
        <v>178894.75236756066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1103781.9940248944</v>
      </c>
      <c r="E36" s="522">
        <f>IF(+I14&lt;F35,I14,D36)</f>
        <v>44314.466136363633</v>
      </c>
      <c r="F36" s="523">
        <f t="shared" si="26"/>
        <v>1059467.5278885309</v>
      </c>
      <c r="G36" s="524">
        <f t="shared" si="27"/>
        <v>173597.97133950124</v>
      </c>
      <c r="H36" s="491">
        <f t="shared" si="28"/>
        <v>173597.97133950124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1059467.5278885309</v>
      </c>
      <c r="E37" s="522">
        <f>IF(+I14&lt;F36,I14,D37)</f>
        <v>44314.466136363633</v>
      </c>
      <c r="F37" s="523">
        <f t="shared" si="26"/>
        <v>1015153.0617521672</v>
      </c>
      <c r="G37" s="524">
        <f t="shared" si="27"/>
        <v>168301.19031144181</v>
      </c>
      <c r="H37" s="491">
        <f t="shared" si="28"/>
        <v>168301.19031144181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1015153.0617521672</v>
      </c>
      <c r="E38" s="522">
        <f>IF(+I14&lt;F37,I14,D38)</f>
        <v>44314.466136363633</v>
      </c>
      <c r="F38" s="523">
        <f t="shared" si="26"/>
        <v>970838.5956158035</v>
      </c>
      <c r="G38" s="524">
        <f t="shared" si="27"/>
        <v>163004.40928338238</v>
      </c>
      <c r="H38" s="491">
        <f t="shared" si="28"/>
        <v>163004.40928338238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970838.5956158035</v>
      </c>
      <c r="E39" s="522">
        <f>IF(+I14&lt;F38,I14,D39)</f>
        <v>44314.466136363633</v>
      </c>
      <c r="F39" s="523">
        <f t="shared" si="26"/>
        <v>926524.12947943981</v>
      </c>
      <c r="G39" s="524">
        <f t="shared" si="27"/>
        <v>157707.62825532292</v>
      </c>
      <c r="H39" s="491">
        <f t="shared" si="28"/>
        <v>157707.62825532292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926524.12947943981</v>
      </c>
      <c r="E40" s="522">
        <f>IF(+I14&lt;F39,I14,D40)</f>
        <v>44314.466136363633</v>
      </c>
      <c r="F40" s="523">
        <f t="shared" si="26"/>
        <v>882209.66334307613</v>
      </c>
      <c r="G40" s="524">
        <f t="shared" si="27"/>
        <v>152410.8472272635</v>
      </c>
      <c r="H40" s="491">
        <f t="shared" si="28"/>
        <v>152410.8472272635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882209.66334307613</v>
      </c>
      <c r="E41" s="522">
        <f>IF(+I14&lt;F40,I14,D41)</f>
        <v>44314.466136363633</v>
      </c>
      <c r="F41" s="523">
        <f t="shared" si="26"/>
        <v>837895.19720671244</v>
      </c>
      <c r="G41" s="524">
        <f t="shared" si="27"/>
        <v>147114.06619920407</v>
      </c>
      <c r="H41" s="491">
        <f t="shared" si="28"/>
        <v>147114.06619920407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837895.19720671244</v>
      </c>
      <c r="E42" s="522">
        <f>IF(+I14&lt;F41,I14,D42)</f>
        <v>44314.466136363633</v>
      </c>
      <c r="F42" s="523">
        <f t="shared" si="26"/>
        <v>793580.73107034876</v>
      </c>
      <c r="G42" s="524">
        <f t="shared" si="27"/>
        <v>141817.28517114464</v>
      </c>
      <c r="H42" s="491">
        <f t="shared" si="28"/>
        <v>141817.28517114464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793580.73107034876</v>
      </c>
      <c r="E43" s="522">
        <f>IF(+I14&lt;F42,I14,D43)</f>
        <v>44314.466136363633</v>
      </c>
      <c r="F43" s="523">
        <f t="shared" si="26"/>
        <v>749266.26493398508</v>
      </c>
      <c r="G43" s="524">
        <f t="shared" si="27"/>
        <v>136520.50414308519</v>
      </c>
      <c r="H43" s="491">
        <f t="shared" si="28"/>
        <v>136520.50414308519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749266.26493398508</v>
      </c>
      <c r="E44" s="522">
        <f>IF(+I14&lt;F43,I14,D44)</f>
        <v>44314.466136363633</v>
      </c>
      <c r="F44" s="523">
        <f t="shared" si="26"/>
        <v>704951.79879762139</v>
      </c>
      <c r="G44" s="524">
        <f t="shared" si="27"/>
        <v>131223.72311502576</v>
      </c>
      <c r="H44" s="491">
        <f t="shared" si="28"/>
        <v>131223.72311502576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704951.79879762139</v>
      </c>
      <c r="E45" s="522">
        <f>IF(+I14&lt;F44,I14,D45)</f>
        <v>44314.466136363633</v>
      </c>
      <c r="F45" s="523">
        <f t="shared" si="26"/>
        <v>660637.33266125771</v>
      </c>
      <c r="G45" s="524">
        <f t="shared" si="27"/>
        <v>125926.9420869663</v>
      </c>
      <c r="H45" s="491">
        <f t="shared" si="28"/>
        <v>125926.9420869663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660637.33266125771</v>
      </c>
      <c r="E46" s="522">
        <f>IF(+I14&lt;F45,I14,D46)</f>
        <v>44314.466136363633</v>
      </c>
      <c r="F46" s="523">
        <f t="shared" si="26"/>
        <v>616322.86652489402</v>
      </c>
      <c r="G46" s="524">
        <f t="shared" si="27"/>
        <v>120630.16105890687</v>
      </c>
      <c r="H46" s="491">
        <f t="shared" si="28"/>
        <v>120630.16105890687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616322.86652489402</v>
      </c>
      <c r="E47" s="522">
        <f>IF(+I14&lt;F46,I14,D47)</f>
        <v>44314.466136363633</v>
      </c>
      <c r="F47" s="523">
        <f t="shared" si="26"/>
        <v>572008.40038853034</v>
      </c>
      <c r="G47" s="524">
        <f t="shared" si="27"/>
        <v>115333.38003084742</v>
      </c>
      <c r="H47" s="491">
        <f t="shared" si="28"/>
        <v>115333.38003084742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572008.40038853034</v>
      </c>
      <c r="E48" s="522">
        <f>IF(+I14&lt;F47,I14,D48)</f>
        <v>44314.466136363633</v>
      </c>
      <c r="F48" s="523">
        <f t="shared" si="26"/>
        <v>527693.93425216665</v>
      </c>
      <c r="G48" s="524">
        <f t="shared" si="27"/>
        <v>110036.59900278802</v>
      </c>
      <c r="H48" s="491">
        <f t="shared" si="28"/>
        <v>110036.59900278802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527693.93425216665</v>
      </c>
      <c r="E49" s="522">
        <f>IF(+I14&lt;F48,I14,D49)</f>
        <v>44314.466136363633</v>
      </c>
      <c r="F49" s="523">
        <f t="shared" ref="F49:F72" si="29">+D49-E49</f>
        <v>483379.46811580303</v>
      </c>
      <c r="G49" s="524">
        <f t="shared" si="27"/>
        <v>104739.81797472856</v>
      </c>
      <c r="H49" s="491">
        <f t="shared" si="28"/>
        <v>104739.81797472856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483379.46811580303</v>
      </c>
      <c r="E50" s="522">
        <f>IF(+I14&lt;F49,I14,D50)</f>
        <v>44314.466136363633</v>
      </c>
      <c r="F50" s="523">
        <f t="shared" si="29"/>
        <v>439065.0019794394</v>
      </c>
      <c r="G50" s="524">
        <f t="shared" si="27"/>
        <v>99443.036946669134</v>
      </c>
      <c r="H50" s="491">
        <f t="shared" si="28"/>
        <v>99443.036946669134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439065.0019794394</v>
      </c>
      <c r="E51" s="522">
        <f>IF(+I14&lt;F50,I14,D51)</f>
        <v>44314.466136363633</v>
      </c>
      <c r="F51" s="523">
        <f t="shared" si="29"/>
        <v>394750.53584307578</v>
      </c>
      <c r="G51" s="524">
        <f t="shared" si="27"/>
        <v>94146.255918609706</v>
      </c>
      <c r="H51" s="491">
        <f t="shared" si="28"/>
        <v>94146.255918609706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394750.53584307578</v>
      </c>
      <c r="E52" s="522">
        <f>IF(+I14&lt;F51,I14,D52)</f>
        <v>44314.466136363633</v>
      </c>
      <c r="F52" s="523">
        <f t="shared" si="29"/>
        <v>350436.06970671215</v>
      </c>
      <c r="G52" s="524">
        <f t="shared" si="27"/>
        <v>88849.474890550278</v>
      </c>
      <c r="H52" s="491">
        <f t="shared" si="28"/>
        <v>88849.474890550278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350436.06970671215</v>
      </c>
      <c r="E53" s="522">
        <f>IF(+I14&lt;F52,I14,D53)</f>
        <v>44314.466136363633</v>
      </c>
      <c r="F53" s="523">
        <f t="shared" si="29"/>
        <v>306121.60357034852</v>
      </c>
      <c r="G53" s="524">
        <f t="shared" si="27"/>
        <v>83552.693862490851</v>
      </c>
      <c r="H53" s="491">
        <f t="shared" si="28"/>
        <v>83552.693862490851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306121.60357034852</v>
      </c>
      <c r="E54" s="522">
        <f>IF(+I14&lt;F53,I14,D54)</f>
        <v>44314.466136363633</v>
      </c>
      <c r="F54" s="523">
        <f t="shared" si="29"/>
        <v>261807.1374339849</v>
      </c>
      <c r="G54" s="524">
        <f t="shared" si="27"/>
        <v>78255.912834431409</v>
      </c>
      <c r="H54" s="491">
        <f t="shared" si="28"/>
        <v>78255.912834431409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261807.1374339849</v>
      </c>
      <c r="E55" s="522">
        <f>IF(+I14&lt;F54,I14,D55)</f>
        <v>44314.466136363633</v>
      </c>
      <c r="F55" s="523">
        <f t="shared" si="29"/>
        <v>217492.67129762127</v>
      </c>
      <c r="G55" s="524">
        <f t="shared" si="27"/>
        <v>72959.131806371981</v>
      </c>
      <c r="H55" s="491">
        <f t="shared" si="28"/>
        <v>72959.131806371981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217492.67129762127</v>
      </c>
      <c r="E56" s="522">
        <f>IF(+I14&lt;F55,I14,D56)</f>
        <v>44314.466136363633</v>
      </c>
      <c r="F56" s="523">
        <f t="shared" si="29"/>
        <v>173178.20516125765</v>
      </c>
      <c r="G56" s="524">
        <f t="shared" si="27"/>
        <v>67662.350778312553</v>
      </c>
      <c r="H56" s="491">
        <f t="shared" si="28"/>
        <v>67662.350778312553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173178.20516125765</v>
      </c>
      <c r="E57" s="522">
        <f>IF(+I14&lt;F56,I14,D57)</f>
        <v>44314.466136363633</v>
      </c>
      <c r="F57" s="523">
        <f t="shared" si="29"/>
        <v>128863.73902489402</v>
      </c>
      <c r="G57" s="524">
        <f t="shared" si="27"/>
        <v>62365.569750253126</v>
      </c>
      <c r="H57" s="491">
        <f t="shared" si="28"/>
        <v>62365.569750253126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128863.73902489402</v>
      </c>
      <c r="E58" s="522">
        <f>IF(+I14&lt;F57,I14,D58)</f>
        <v>44314.466136363633</v>
      </c>
      <c r="F58" s="523">
        <f t="shared" si="29"/>
        <v>84549.272888530395</v>
      </c>
      <c r="G58" s="524">
        <f t="shared" si="27"/>
        <v>57068.788722193691</v>
      </c>
      <c r="H58" s="491">
        <f t="shared" si="28"/>
        <v>57068.788722193691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84549.272888530395</v>
      </c>
      <c r="E59" s="522">
        <f>IF(+I14&lt;F58,I14,D59)</f>
        <v>44314.466136363633</v>
      </c>
      <c r="F59" s="523">
        <f t="shared" si="29"/>
        <v>40234.806752166762</v>
      </c>
      <c r="G59" s="524">
        <f t="shared" si="27"/>
        <v>51772.007694134263</v>
      </c>
      <c r="H59" s="491">
        <f t="shared" si="28"/>
        <v>51772.007694134263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40234.806752166762</v>
      </c>
      <c r="E60" s="522">
        <f>IF(+I14&lt;F59,I14,D60)</f>
        <v>40234.806752166762</v>
      </c>
      <c r="F60" s="523">
        <f t="shared" si="29"/>
        <v>0</v>
      </c>
      <c r="G60" s="524">
        <f t="shared" si="27"/>
        <v>42639.38227403722</v>
      </c>
      <c r="H60" s="491">
        <f t="shared" si="28"/>
        <v>42639.38227403722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27"/>
        <v>0</v>
      </c>
      <c r="H61" s="491">
        <f t="shared" si="28"/>
        <v>0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27"/>
        <v>0</v>
      </c>
      <c r="H62" s="491">
        <f t="shared" si="28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1949836.5099999988</v>
      </c>
      <c r="F73" s="375"/>
      <c r="G73" s="375">
        <f>SUM(G17:G72)</f>
        <v>7155186.7279029805</v>
      </c>
      <c r="H73" s="375">
        <f>SUM(H17:H72)</f>
        <v>7155186.7279029805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183114.33907147709</v>
      </c>
      <c r="N87" s="546">
        <f>IF(J92&lt;D11,0,VLOOKUP(J92,C17:O72,11))</f>
        <v>183114.33907147709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195097.70384174422</v>
      </c>
      <c r="N88" s="550">
        <f>IF(J92&lt;D11,0,VLOOKUP(J92,C99:P154,7))</f>
        <v>195097.70384174422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11983.36477026713</v>
      </c>
      <c r="N89" s="555">
        <f>+N88-N87</f>
        <v>11983.36477026713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 t="str">
        <f>E9</f>
        <v>SPP Project ID =</v>
      </c>
      <c r="F91" s="674">
        <f>F9</f>
        <v>120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1949836.51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44314.466136363633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34">+I99-H99</f>
        <v>0</v>
      </c>
      <c r="K99" s="514"/>
      <c r="L99" s="512">
        <v>119814</v>
      </c>
      <c r="M99" s="513">
        <f t="shared" ref="M99:M130" si="35">IF(L99&lt;&gt;0,+H99-L99,0)</f>
        <v>0</v>
      </c>
      <c r="N99" s="512">
        <v>119814</v>
      </c>
      <c r="O99" s="513">
        <f t="shared" ref="O99:O130" si="36">IF(N99&lt;&gt;0,+I99-N99,0)</f>
        <v>0</v>
      </c>
      <c r="P99" s="513">
        <f t="shared" ref="P99:P130" si="3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34"/>
        <v>0</v>
      </c>
      <c r="K100" s="514"/>
      <c r="L100" s="518">
        <f t="shared" ref="L100:L105" si="38">H100</f>
        <v>327269.44030165928</v>
      </c>
      <c r="M100" s="519">
        <f t="shared" si="35"/>
        <v>0</v>
      </c>
      <c r="N100" s="518">
        <f t="shared" ref="N100:N105" si="39">I100</f>
        <v>327269.44030165928</v>
      </c>
      <c r="O100" s="514">
        <f t="shared" si="36"/>
        <v>0</v>
      </c>
      <c r="P100" s="514">
        <f t="shared" si="37"/>
        <v>0</v>
      </c>
      <c r="Q100" s="269"/>
    </row>
    <row r="101" spans="1:17" ht="12.5">
      <c r="B101" s="195" t="str">
        <f t="shared" ref="B101:B154" si="40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34"/>
        <v>0</v>
      </c>
      <c r="K101" s="514"/>
      <c r="L101" s="518">
        <f t="shared" si="38"/>
        <v>354150.48973333737</v>
      </c>
      <c r="M101" s="519">
        <f t="shared" si="35"/>
        <v>0</v>
      </c>
      <c r="N101" s="518">
        <f t="shared" si="39"/>
        <v>354150.48973333737</v>
      </c>
      <c r="O101" s="514">
        <f t="shared" si="36"/>
        <v>0</v>
      </c>
      <c r="P101" s="514">
        <f t="shared" si="37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34"/>
        <v>0</v>
      </c>
      <c r="K102" s="514"/>
      <c r="L102" s="518">
        <f t="shared" si="38"/>
        <v>318639.77382654941</v>
      </c>
      <c r="M102" s="519">
        <f t="shared" si="35"/>
        <v>0</v>
      </c>
      <c r="N102" s="518">
        <f t="shared" si="39"/>
        <v>318639.77382654941</v>
      </c>
      <c r="O102" s="514">
        <f t="shared" si="36"/>
        <v>0</v>
      </c>
      <c r="P102" s="514">
        <f t="shared" si="37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34"/>
        <v>0</v>
      </c>
      <c r="K103" s="514"/>
      <c r="L103" s="518">
        <f t="shared" si="38"/>
        <v>305968.60569385614</v>
      </c>
      <c r="M103" s="519">
        <f t="shared" si="35"/>
        <v>0</v>
      </c>
      <c r="N103" s="518">
        <f t="shared" si="39"/>
        <v>305968.60569385614</v>
      </c>
      <c r="O103" s="514">
        <f t="shared" si="36"/>
        <v>0</v>
      </c>
      <c r="P103" s="514">
        <f t="shared" si="37"/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38"/>
        <v>278765.62951624766</v>
      </c>
      <c r="M104" s="519">
        <f t="shared" ref="M104:M109" si="41">IF(L104&lt;&gt;0,+H104-L104,0)</f>
        <v>0</v>
      </c>
      <c r="N104" s="518">
        <f t="shared" si="39"/>
        <v>278765.62951624766</v>
      </c>
      <c r="O104" s="514">
        <f t="shared" ref="O104:O109" si="42">IF(N104&lt;&gt;0,+I104-N104,0)</f>
        <v>0</v>
      </c>
      <c r="P104" s="514">
        <f t="shared" ref="P104:P109" si="43">+O104-M104</f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38"/>
        <v>273540.36469294201</v>
      </c>
      <c r="M105" s="519">
        <f t="shared" si="41"/>
        <v>0</v>
      </c>
      <c r="N105" s="518">
        <f t="shared" si="39"/>
        <v>273540.36469294201</v>
      </c>
      <c r="O105" s="514">
        <f t="shared" si="42"/>
        <v>0</v>
      </c>
      <c r="P105" s="514">
        <f t="shared" si="43"/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34"/>
        <v>0</v>
      </c>
      <c r="K106" s="514"/>
      <c r="L106" s="518">
        <f t="shared" ref="L106:L111" si="44">H106</f>
        <v>260481.11000678584</v>
      </c>
      <c r="M106" s="519">
        <f t="shared" si="41"/>
        <v>0</v>
      </c>
      <c r="N106" s="518">
        <f t="shared" ref="N106:N111" si="45">I106</f>
        <v>260481.11000678584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34"/>
        <v>0</v>
      </c>
      <c r="K107" s="514"/>
      <c r="L107" s="518">
        <f t="shared" si="44"/>
        <v>245748.17532364058</v>
      </c>
      <c r="M107" s="519">
        <f t="shared" si="41"/>
        <v>0</v>
      </c>
      <c r="N107" s="518">
        <f t="shared" si="45"/>
        <v>245748.17532364058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34"/>
        <v>0</v>
      </c>
      <c r="K108" s="514"/>
      <c r="L108" s="518">
        <f t="shared" si="44"/>
        <v>232605.71494726205</v>
      </c>
      <c r="M108" s="519">
        <f t="shared" si="41"/>
        <v>0</v>
      </c>
      <c r="N108" s="518">
        <f t="shared" si="45"/>
        <v>232605.71494726205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34"/>
        <v>0</v>
      </c>
      <c r="K109" s="514"/>
      <c r="L109" s="518">
        <f t="shared" si="44"/>
        <v>203383.67510232344</v>
      </c>
      <c r="M109" s="519">
        <f t="shared" si="41"/>
        <v>0</v>
      </c>
      <c r="N109" s="518">
        <f t="shared" si="45"/>
        <v>203383.67510232344</v>
      </c>
      <c r="O109" s="514">
        <f t="shared" si="42"/>
        <v>0</v>
      </c>
      <c r="P109" s="514">
        <f t="shared" si="43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2019</v>
      </c>
      <c r="D110" s="508">
        <v>1463077.2480630106</v>
      </c>
      <c r="E110" s="516">
        <v>45345.035116279068</v>
      </c>
      <c r="F110" s="515">
        <v>1417732.2129467316</v>
      </c>
      <c r="G110" s="515">
        <v>1440404.7305048711</v>
      </c>
      <c r="H110" s="516">
        <v>199526.74471129151</v>
      </c>
      <c r="I110" s="510">
        <v>199526.74471129151</v>
      </c>
      <c r="J110" s="514">
        <f t="shared" si="34"/>
        <v>0</v>
      </c>
      <c r="K110" s="514"/>
      <c r="L110" s="518">
        <f t="shared" si="44"/>
        <v>199526.74471129151</v>
      </c>
      <c r="M110" s="519">
        <f t="shared" ref="M110" si="46">IF(L110&lt;&gt;0,+H110-L110,0)</f>
        <v>0</v>
      </c>
      <c r="N110" s="518">
        <f t="shared" si="45"/>
        <v>199526.74471129151</v>
      </c>
      <c r="O110" s="514">
        <f t="shared" si="36"/>
        <v>0</v>
      </c>
      <c r="P110" s="514">
        <f t="shared" si="37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2020</v>
      </c>
      <c r="D111" s="508">
        <v>1417732.2129467316</v>
      </c>
      <c r="E111" s="516">
        <v>46424.678809523808</v>
      </c>
      <c r="F111" s="515">
        <v>1371307.5341372078</v>
      </c>
      <c r="G111" s="515">
        <v>1394519.8735419698</v>
      </c>
      <c r="H111" s="516">
        <v>196438.52610487738</v>
      </c>
      <c r="I111" s="510">
        <v>196438.52610487738</v>
      </c>
      <c r="J111" s="514">
        <f t="shared" si="34"/>
        <v>0</v>
      </c>
      <c r="K111" s="514"/>
      <c r="L111" s="518">
        <f t="shared" si="44"/>
        <v>196438.52610487738</v>
      </c>
      <c r="M111" s="519">
        <f t="shared" ref="M111" si="47">IF(L111&lt;&gt;0,+H111-L111,0)</f>
        <v>0</v>
      </c>
      <c r="N111" s="518">
        <f t="shared" si="45"/>
        <v>196438.52610487738</v>
      </c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2021</v>
      </c>
      <c r="D112" s="508">
        <v>1371307.5341372078</v>
      </c>
      <c r="E112" s="516">
        <v>47556.988048780491</v>
      </c>
      <c r="F112" s="515">
        <v>1323750.5460884273</v>
      </c>
      <c r="G112" s="515">
        <v>1347529.0401128177</v>
      </c>
      <c r="H112" s="516">
        <v>200520.70455071999</v>
      </c>
      <c r="I112" s="510">
        <v>200520.70455071999</v>
      </c>
      <c r="J112" s="514">
        <f t="shared" si="34"/>
        <v>0</v>
      </c>
      <c r="K112" s="514"/>
      <c r="L112" s="518">
        <f t="shared" ref="L112" si="48">H112</f>
        <v>200520.70455071999</v>
      </c>
      <c r="M112" s="519">
        <f t="shared" ref="M112" si="49">IF(L112&lt;&gt;0,+H112-L112,0)</f>
        <v>0</v>
      </c>
      <c r="N112" s="518">
        <f t="shared" ref="N112" si="50">I112</f>
        <v>200520.70455071999</v>
      </c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2022</v>
      </c>
      <c r="D113" s="508">
        <v>1323750.5460884273</v>
      </c>
      <c r="E113" s="516">
        <v>46424.678809523808</v>
      </c>
      <c r="F113" s="515">
        <v>1277325.8672789035</v>
      </c>
      <c r="G113" s="515">
        <v>1300538.2066836655</v>
      </c>
      <c r="H113" s="516">
        <v>199183.09136083254</v>
      </c>
      <c r="I113" s="510">
        <v>199183.09136083254</v>
      </c>
      <c r="J113" s="514">
        <f t="shared" si="34"/>
        <v>0</v>
      </c>
      <c r="K113" s="514"/>
      <c r="L113" s="518">
        <f t="shared" ref="L113" si="51">H113</f>
        <v>199183.09136083254</v>
      </c>
      <c r="M113" s="519">
        <f t="shared" ref="M113" si="52">IF(L113&lt;&gt;0,+H113-L113,0)</f>
        <v>0</v>
      </c>
      <c r="N113" s="518">
        <f t="shared" ref="N113" si="53">I113</f>
        <v>199183.09136083254</v>
      </c>
      <c r="O113" s="514">
        <f t="shared" ref="O113" si="54">IF(N113&lt;&gt;0,+I113-N113,0)</f>
        <v>0</v>
      </c>
      <c r="P113" s="514">
        <f t="shared" ref="P113" si="55">+O113-M113</f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2023</v>
      </c>
      <c r="D114" s="508">
        <v>1277325.8672789035</v>
      </c>
      <c r="E114" s="516">
        <v>44314.466136363633</v>
      </c>
      <c r="F114" s="515">
        <v>1233011.4011425399</v>
      </c>
      <c r="G114" s="515">
        <v>1255168.6342107216</v>
      </c>
      <c r="H114" s="516">
        <v>199158.41525518207</v>
      </c>
      <c r="I114" s="510">
        <v>199158.41525518207</v>
      </c>
      <c r="J114" s="514">
        <f t="shared" si="34"/>
        <v>0</v>
      </c>
      <c r="K114" s="514"/>
      <c r="L114" s="518">
        <f t="shared" ref="L114" si="56">H114</f>
        <v>199158.41525518207</v>
      </c>
      <c r="M114" s="519">
        <f t="shared" ref="M114" si="57">IF(L114&lt;&gt;0,+H114-L114,0)</f>
        <v>0</v>
      </c>
      <c r="N114" s="518">
        <f t="shared" ref="N114" si="58">I114</f>
        <v>199158.41525518207</v>
      </c>
      <c r="O114" s="514">
        <f t="shared" ref="O114" si="59">IF(N114&lt;&gt;0,+I114-N114,0)</f>
        <v>0</v>
      </c>
      <c r="P114" s="514">
        <f t="shared" ref="P114" si="60">+O114-M114</f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2024</v>
      </c>
      <c r="D115" s="374">
        <f>IF(F114+SUM(E$99:E114)=D$92,F114,D$92-SUM(E$99:E114))</f>
        <v>1233011.4011425399</v>
      </c>
      <c r="E115" s="522">
        <f>IF(+J96&lt;F114,J96,D115)</f>
        <v>44314.466136363633</v>
      </c>
      <c r="F115" s="523">
        <f t="shared" ref="F115:F130" si="61">+D115-E115</f>
        <v>1188696.9350061764</v>
      </c>
      <c r="G115" s="523">
        <f t="shared" ref="G115:G130" si="62">+(F115+D115)/2</f>
        <v>1210854.1680743583</v>
      </c>
      <c r="H115" s="526">
        <f t="shared" ref="H115:H154" si="63">+J$94*G115+E115</f>
        <v>195097.70384174422</v>
      </c>
      <c r="I115" s="577">
        <f t="shared" ref="I115:I154" si="64">+J$95*G115+E115</f>
        <v>195097.70384174422</v>
      </c>
      <c r="J115" s="514">
        <f t="shared" si="34"/>
        <v>0</v>
      </c>
      <c r="K115" s="514"/>
      <c r="L115" s="525"/>
      <c r="M115" s="514">
        <f t="shared" si="35"/>
        <v>0</v>
      </c>
      <c r="N115" s="525"/>
      <c r="O115" s="514">
        <f t="shared" si="36"/>
        <v>0</v>
      </c>
      <c r="P115" s="514">
        <f t="shared" si="37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2025</v>
      </c>
      <c r="D116" s="374">
        <f>IF(F115+SUM(E$99:E115)=D$92,F115,D$92-SUM(E$99:E115))</f>
        <v>1188696.9350061764</v>
      </c>
      <c r="E116" s="522">
        <f>IF(+J96&lt;F115,J96,D116)</f>
        <v>44314.466136363633</v>
      </c>
      <c r="F116" s="523">
        <f t="shared" si="61"/>
        <v>1144382.4688698128</v>
      </c>
      <c r="G116" s="523">
        <f t="shared" si="62"/>
        <v>1166539.7019379945</v>
      </c>
      <c r="H116" s="526">
        <f t="shared" si="63"/>
        <v>189579.38556907175</v>
      </c>
      <c r="I116" s="577">
        <f t="shared" si="64"/>
        <v>189579.38556907175</v>
      </c>
      <c r="J116" s="514">
        <f t="shared" si="34"/>
        <v>0</v>
      </c>
      <c r="K116" s="514"/>
      <c r="L116" s="525"/>
      <c r="M116" s="514">
        <f t="shared" si="35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2026</v>
      </c>
      <c r="D117" s="374">
        <f>IF(F116+SUM(E$99:E116)=D$92,F116,D$92-SUM(E$99:E116))</f>
        <v>1144382.4688698128</v>
      </c>
      <c r="E117" s="522">
        <f>IF(+J96&lt;F116,J96,D117)</f>
        <v>44314.466136363633</v>
      </c>
      <c r="F117" s="523">
        <f t="shared" si="61"/>
        <v>1100068.0027334492</v>
      </c>
      <c r="G117" s="523">
        <f t="shared" si="62"/>
        <v>1122225.2358016311</v>
      </c>
      <c r="H117" s="526">
        <f t="shared" si="63"/>
        <v>184061.0672963993</v>
      </c>
      <c r="I117" s="577">
        <f t="shared" si="64"/>
        <v>184061.0672963993</v>
      </c>
      <c r="J117" s="514">
        <f t="shared" si="34"/>
        <v>0</v>
      </c>
      <c r="K117" s="514"/>
      <c r="L117" s="525"/>
      <c r="M117" s="514">
        <f t="shared" si="35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2027</v>
      </c>
      <c r="D118" s="374">
        <f>IF(F117+SUM(E$99:E117)=D$92,F117,D$92-SUM(E$99:E117))</f>
        <v>1100068.0027334492</v>
      </c>
      <c r="E118" s="522">
        <f>IF(+J96&lt;F117,J96,D118)</f>
        <v>44314.466136363633</v>
      </c>
      <c r="F118" s="523">
        <f t="shared" si="61"/>
        <v>1055753.5365970857</v>
      </c>
      <c r="G118" s="523">
        <f t="shared" si="62"/>
        <v>1077910.7696652673</v>
      </c>
      <c r="H118" s="526">
        <f t="shared" si="63"/>
        <v>178542.74902372682</v>
      </c>
      <c r="I118" s="577">
        <f t="shared" si="64"/>
        <v>178542.74902372682</v>
      </c>
      <c r="J118" s="514">
        <f t="shared" si="34"/>
        <v>0</v>
      </c>
      <c r="K118" s="514"/>
      <c r="L118" s="525"/>
      <c r="M118" s="514">
        <f t="shared" si="35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2028</v>
      </c>
      <c r="D119" s="374">
        <f>IF(F118+SUM(E$99:E118)=D$92,F118,D$92-SUM(E$99:E118))</f>
        <v>1055753.5365970857</v>
      </c>
      <c r="E119" s="522">
        <f>IF(+J96&lt;F118,J96,D119)</f>
        <v>44314.466136363633</v>
      </c>
      <c r="F119" s="523">
        <f t="shared" si="61"/>
        <v>1011439.070460722</v>
      </c>
      <c r="G119" s="523">
        <f t="shared" si="62"/>
        <v>1033596.3035289038</v>
      </c>
      <c r="H119" s="526">
        <f t="shared" si="63"/>
        <v>173024.43075105434</v>
      </c>
      <c r="I119" s="577">
        <f t="shared" si="64"/>
        <v>173024.43075105434</v>
      </c>
      <c r="J119" s="514">
        <f t="shared" si="34"/>
        <v>0</v>
      </c>
      <c r="K119" s="514"/>
      <c r="L119" s="525"/>
      <c r="M119" s="514">
        <f t="shared" si="35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2029</v>
      </c>
      <c r="D120" s="374">
        <f>IF(F119+SUM(E$99:E119)=D$92,F119,D$92-SUM(E$99:E119))</f>
        <v>1011439.070460722</v>
      </c>
      <c r="E120" s="522">
        <f>IF(+J96&lt;F119,J96,D120)</f>
        <v>44314.466136363633</v>
      </c>
      <c r="F120" s="523">
        <f t="shared" si="61"/>
        <v>967124.60432435828</v>
      </c>
      <c r="G120" s="523">
        <f t="shared" si="62"/>
        <v>989281.83739254018</v>
      </c>
      <c r="H120" s="526">
        <f t="shared" si="63"/>
        <v>167506.1124783819</v>
      </c>
      <c r="I120" s="577">
        <f t="shared" si="64"/>
        <v>167506.1124783819</v>
      </c>
      <c r="J120" s="514">
        <f t="shared" si="34"/>
        <v>0</v>
      </c>
      <c r="K120" s="514"/>
      <c r="L120" s="525"/>
      <c r="M120" s="514">
        <f t="shared" si="35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2030</v>
      </c>
      <c r="D121" s="374">
        <f>IF(F120+SUM(E$99:E120)=D$92,F120,D$92-SUM(E$99:E120))</f>
        <v>967124.60432435828</v>
      </c>
      <c r="E121" s="522">
        <f>IF(+J96&lt;F120,J96,D121)</f>
        <v>44314.466136363633</v>
      </c>
      <c r="F121" s="523">
        <f t="shared" si="61"/>
        <v>922810.1381879946</v>
      </c>
      <c r="G121" s="523">
        <f t="shared" si="62"/>
        <v>944967.37125617638</v>
      </c>
      <c r="H121" s="526">
        <f t="shared" si="63"/>
        <v>161987.79420570939</v>
      </c>
      <c r="I121" s="577">
        <f t="shared" si="64"/>
        <v>161987.79420570939</v>
      </c>
      <c r="J121" s="514">
        <f t="shared" si="34"/>
        <v>0</v>
      </c>
      <c r="K121" s="514"/>
      <c r="L121" s="525"/>
      <c r="M121" s="514">
        <f t="shared" si="35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2031</v>
      </c>
      <c r="D122" s="374">
        <f>IF(F121+SUM(E$99:E121)=D$92,F121,D$92-SUM(E$99:E121))</f>
        <v>922810.1381879946</v>
      </c>
      <c r="E122" s="522">
        <f>IF(+J96&lt;F121,J96,D122)</f>
        <v>44314.466136363633</v>
      </c>
      <c r="F122" s="523">
        <f t="shared" si="61"/>
        <v>878495.67205163091</v>
      </c>
      <c r="G122" s="523">
        <f t="shared" si="62"/>
        <v>900652.90511981281</v>
      </c>
      <c r="H122" s="526">
        <f t="shared" si="63"/>
        <v>156469.47593303691</v>
      </c>
      <c r="I122" s="577">
        <f t="shared" si="64"/>
        <v>156469.47593303691</v>
      </c>
      <c r="J122" s="514">
        <f t="shared" si="34"/>
        <v>0</v>
      </c>
      <c r="K122" s="514"/>
      <c r="L122" s="525"/>
      <c r="M122" s="514">
        <f t="shared" si="35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2032</v>
      </c>
      <c r="D123" s="374">
        <f>IF(F122+SUM(E$99:E122)=D$92,F122,D$92-SUM(E$99:E122))</f>
        <v>878495.67205163091</v>
      </c>
      <c r="E123" s="522">
        <f>IF(+J96&lt;F122,J96,D123)</f>
        <v>44314.466136363633</v>
      </c>
      <c r="F123" s="523">
        <f t="shared" si="61"/>
        <v>834181.20591526723</v>
      </c>
      <c r="G123" s="523">
        <f t="shared" si="62"/>
        <v>856338.43898344901</v>
      </c>
      <c r="H123" s="526">
        <f t="shared" si="63"/>
        <v>150951.15766036444</v>
      </c>
      <c r="I123" s="577">
        <f t="shared" si="64"/>
        <v>150951.15766036444</v>
      </c>
      <c r="J123" s="514">
        <f t="shared" si="34"/>
        <v>0</v>
      </c>
      <c r="K123" s="514"/>
      <c r="L123" s="525"/>
      <c r="M123" s="514">
        <f t="shared" si="35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2033</v>
      </c>
      <c r="D124" s="374">
        <f>IF(F123+SUM(E$99:E123)=D$92,F123,D$92-SUM(E$99:E123))</f>
        <v>834181.20591526723</v>
      </c>
      <c r="E124" s="522">
        <f>IF(+J96&lt;F123,J96,D124)</f>
        <v>44314.466136363633</v>
      </c>
      <c r="F124" s="523">
        <f t="shared" si="61"/>
        <v>789866.73977890355</v>
      </c>
      <c r="G124" s="523">
        <f t="shared" si="62"/>
        <v>812023.97284708545</v>
      </c>
      <c r="H124" s="526">
        <f t="shared" si="63"/>
        <v>145432.83938769196</v>
      </c>
      <c r="I124" s="577">
        <f t="shared" si="64"/>
        <v>145432.83938769196</v>
      </c>
      <c r="J124" s="514">
        <f t="shared" si="34"/>
        <v>0</v>
      </c>
      <c r="K124" s="514"/>
      <c r="L124" s="525"/>
      <c r="M124" s="514">
        <f t="shared" si="35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2034</v>
      </c>
      <c r="D125" s="374">
        <f>IF(F124+SUM(E$99:E124)=D$92,F124,D$92-SUM(E$99:E124))</f>
        <v>789866.73977890355</v>
      </c>
      <c r="E125" s="522">
        <f>IF(+J96&lt;F124,J96,D125)</f>
        <v>44314.466136363633</v>
      </c>
      <c r="F125" s="523">
        <f t="shared" si="61"/>
        <v>745552.27364253986</v>
      </c>
      <c r="G125" s="523">
        <f t="shared" si="62"/>
        <v>767709.50671072165</v>
      </c>
      <c r="H125" s="526">
        <f t="shared" si="63"/>
        <v>139914.52111501948</v>
      </c>
      <c r="I125" s="577">
        <f t="shared" si="64"/>
        <v>139914.52111501948</v>
      </c>
      <c r="J125" s="514">
        <f t="shared" si="34"/>
        <v>0</v>
      </c>
      <c r="K125" s="514"/>
      <c r="L125" s="525"/>
      <c r="M125" s="514">
        <f t="shared" si="35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2035</v>
      </c>
      <c r="D126" s="374">
        <f>IF(F125+SUM(E$99:E125)=D$92,F125,D$92-SUM(E$99:E125))</f>
        <v>745552.27364253986</v>
      </c>
      <c r="E126" s="522">
        <f>IF(+J96&lt;F125,J96,D126)</f>
        <v>44314.466136363633</v>
      </c>
      <c r="F126" s="523">
        <f t="shared" si="61"/>
        <v>701237.80750617618</v>
      </c>
      <c r="G126" s="523">
        <f t="shared" si="62"/>
        <v>723395.04057435808</v>
      </c>
      <c r="H126" s="526">
        <f t="shared" si="63"/>
        <v>134396.202842347</v>
      </c>
      <c r="I126" s="577">
        <f t="shared" si="64"/>
        <v>134396.202842347</v>
      </c>
      <c r="J126" s="514">
        <f t="shared" si="34"/>
        <v>0</v>
      </c>
      <c r="K126" s="514"/>
      <c r="L126" s="525"/>
      <c r="M126" s="514">
        <f t="shared" si="35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2036</v>
      </c>
      <c r="D127" s="374">
        <f>IF(F126+SUM(E$99:E126)=D$92,F126,D$92-SUM(E$99:E126))</f>
        <v>701237.80750617618</v>
      </c>
      <c r="E127" s="522">
        <f>IF(+J96&lt;F126,J96,D127)</f>
        <v>44314.466136363633</v>
      </c>
      <c r="F127" s="523">
        <f t="shared" si="61"/>
        <v>656923.34136981249</v>
      </c>
      <c r="G127" s="523">
        <f t="shared" si="62"/>
        <v>679080.57443799428</v>
      </c>
      <c r="H127" s="526">
        <f t="shared" si="63"/>
        <v>128877.88456967453</v>
      </c>
      <c r="I127" s="577">
        <f t="shared" si="64"/>
        <v>128877.88456967453</v>
      </c>
      <c r="J127" s="514">
        <f t="shared" si="34"/>
        <v>0</v>
      </c>
      <c r="K127" s="514"/>
      <c r="L127" s="525"/>
      <c r="M127" s="514">
        <f t="shared" si="35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2037</v>
      </c>
      <c r="D128" s="374">
        <f>IF(F127+SUM(E$99:E127)=D$92,F127,D$92-SUM(E$99:E127))</f>
        <v>656923.34136981249</v>
      </c>
      <c r="E128" s="522">
        <f>IF(+J96&lt;F127,J96,D128)</f>
        <v>44314.466136363633</v>
      </c>
      <c r="F128" s="523">
        <f t="shared" si="61"/>
        <v>612608.87523344881</v>
      </c>
      <c r="G128" s="523">
        <f t="shared" si="62"/>
        <v>634766.10830163071</v>
      </c>
      <c r="H128" s="526">
        <f t="shared" si="63"/>
        <v>123359.56629700205</v>
      </c>
      <c r="I128" s="577">
        <f t="shared" si="64"/>
        <v>123359.56629700205</v>
      </c>
      <c r="J128" s="514">
        <f t="shared" si="34"/>
        <v>0</v>
      </c>
      <c r="K128" s="514"/>
      <c r="L128" s="525"/>
      <c r="M128" s="514">
        <f t="shared" si="35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2038</v>
      </c>
      <c r="D129" s="374">
        <f>IF(F128+SUM(E$99:E128)=D$92,F128,D$92-SUM(E$99:E128))</f>
        <v>612608.87523344881</v>
      </c>
      <c r="E129" s="522">
        <f>IF(+J96&lt;F128,J96,D129)</f>
        <v>44314.466136363633</v>
      </c>
      <c r="F129" s="523">
        <f t="shared" si="61"/>
        <v>568294.40909708512</v>
      </c>
      <c r="G129" s="523">
        <f t="shared" si="62"/>
        <v>590451.64216526691</v>
      </c>
      <c r="H129" s="526">
        <f t="shared" si="63"/>
        <v>117841.24802432954</v>
      </c>
      <c r="I129" s="577">
        <f t="shared" si="64"/>
        <v>117841.24802432954</v>
      </c>
      <c r="J129" s="514">
        <f t="shared" si="34"/>
        <v>0</v>
      </c>
      <c r="K129" s="514"/>
      <c r="L129" s="525"/>
      <c r="M129" s="514">
        <f t="shared" si="35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2039</v>
      </c>
      <c r="D130" s="374">
        <f>IF(F129+SUM(E$99:E129)=D$92,F129,D$92-SUM(E$99:E129))</f>
        <v>568294.40909708512</v>
      </c>
      <c r="E130" s="522">
        <f>IF(+J96&lt;F129,J96,D130)</f>
        <v>44314.466136363633</v>
      </c>
      <c r="F130" s="523">
        <f t="shared" si="61"/>
        <v>523979.9429607215</v>
      </c>
      <c r="G130" s="523">
        <f t="shared" si="62"/>
        <v>546137.17602890334</v>
      </c>
      <c r="H130" s="526">
        <f t="shared" si="63"/>
        <v>112322.9297516571</v>
      </c>
      <c r="I130" s="577">
        <f t="shared" si="64"/>
        <v>112322.9297516571</v>
      </c>
      <c r="J130" s="514">
        <f t="shared" si="34"/>
        <v>0</v>
      </c>
      <c r="K130" s="514"/>
      <c r="L130" s="525"/>
      <c r="M130" s="514">
        <f t="shared" si="35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2040</v>
      </c>
      <c r="D131" s="374">
        <f>IF(F130+SUM(E$99:E130)=D$92,F130,D$92-SUM(E$99:E130))</f>
        <v>523979.9429607215</v>
      </c>
      <c r="E131" s="522">
        <f>IF(+J96&lt;F130,J96,D131)</f>
        <v>44314.466136363633</v>
      </c>
      <c r="F131" s="523">
        <f t="shared" ref="F131:F154" si="65">+D131-E131</f>
        <v>479665.47682435787</v>
      </c>
      <c r="G131" s="523">
        <f t="shared" ref="G131:G154" si="66">+(F131+D131)/2</f>
        <v>501822.70989253966</v>
      </c>
      <c r="H131" s="526">
        <f t="shared" si="63"/>
        <v>106804.61147898462</v>
      </c>
      <c r="I131" s="577">
        <f t="shared" si="64"/>
        <v>106804.61147898462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2041</v>
      </c>
      <c r="D132" s="374">
        <f>IF(F131+SUM(E$99:E131)=D$92,F131,D$92-SUM(E$99:E131))</f>
        <v>479665.47682435787</v>
      </c>
      <c r="E132" s="522">
        <f>IF(+J96&lt;F131,J96,D132)</f>
        <v>44314.466136363633</v>
      </c>
      <c r="F132" s="523">
        <f t="shared" si="65"/>
        <v>435351.01068799425</v>
      </c>
      <c r="G132" s="523">
        <f t="shared" si="66"/>
        <v>457508.24375617609</v>
      </c>
      <c r="H132" s="526">
        <f t="shared" si="63"/>
        <v>101286.29320631214</v>
      </c>
      <c r="I132" s="577">
        <f t="shared" si="64"/>
        <v>101286.29320631214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2042</v>
      </c>
      <c r="D133" s="374">
        <f>IF(F132+SUM(E$99:E132)=D$92,F132,D$92-SUM(E$99:E132))</f>
        <v>435351.01068799425</v>
      </c>
      <c r="E133" s="522">
        <f>IF(+J96&lt;F132,J96,D133)</f>
        <v>44314.466136363633</v>
      </c>
      <c r="F133" s="523">
        <f t="shared" si="65"/>
        <v>391036.54455163062</v>
      </c>
      <c r="G133" s="523">
        <f t="shared" si="66"/>
        <v>413193.7776198124</v>
      </c>
      <c r="H133" s="526">
        <f t="shared" si="63"/>
        <v>95767.974933639664</v>
      </c>
      <c r="I133" s="577">
        <f t="shared" si="64"/>
        <v>95767.974933639664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2043</v>
      </c>
      <c r="D134" s="374">
        <f>IF(F133+SUM(E$99:E133)=D$92,F133,D$92-SUM(E$99:E133))</f>
        <v>391036.54455163062</v>
      </c>
      <c r="E134" s="522">
        <f>IF(+J96&lt;F133,J96,D134)</f>
        <v>44314.466136363633</v>
      </c>
      <c r="F134" s="523">
        <f t="shared" si="65"/>
        <v>346722.07841526699</v>
      </c>
      <c r="G134" s="523">
        <f t="shared" si="66"/>
        <v>368879.31148344884</v>
      </c>
      <c r="H134" s="526">
        <f t="shared" si="63"/>
        <v>90249.656660967201</v>
      </c>
      <c r="I134" s="577">
        <f t="shared" si="64"/>
        <v>90249.656660967201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2044</v>
      </c>
      <c r="D135" s="374">
        <f>IF(F134+SUM(E$99:E134)=D$92,F134,D$92-SUM(E$99:E134))</f>
        <v>346722.07841526699</v>
      </c>
      <c r="E135" s="522">
        <f>IF(+J96&lt;F134,J96,D135)</f>
        <v>44314.466136363633</v>
      </c>
      <c r="F135" s="523">
        <f t="shared" si="65"/>
        <v>302407.61227890337</v>
      </c>
      <c r="G135" s="523">
        <f t="shared" si="66"/>
        <v>324564.84534708515</v>
      </c>
      <c r="H135" s="526">
        <f t="shared" si="63"/>
        <v>84731.338388294724</v>
      </c>
      <c r="I135" s="577">
        <f t="shared" si="64"/>
        <v>84731.338388294724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2045</v>
      </c>
      <c r="D136" s="374">
        <f>IF(F135+SUM(E$99:E135)=D$92,F135,D$92-SUM(E$99:E135))</f>
        <v>302407.61227890337</v>
      </c>
      <c r="E136" s="522">
        <f>IF(+J96&lt;F135,J96,D136)</f>
        <v>44314.466136363633</v>
      </c>
      <c r="F136" s="523">
        <f t="shared" si="65"/>
        <v>258093.14614253974</v>
      </c>
      <c r="G136" s="523">
        <f t="shared" si="66"/>
        <v>280250.37921072158</v>
      </c>
      <c r="H136" s="526">
        <f t="shared" si="63"/>
        <v>79213.020115622261</v>
      </c>
      <c r="I136" s="577">
        <f t="shared" si="64"/>
        <v>79213.020115622261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2046</v>
      </c>
      <c r="D137" s="374">
        <f>IF(F136+SUM(E$99:E136)=D$92,F136,D$92-SUM(E$99:E136))</f>
        <v>258093.14614253974</v>
      </c>
      <c r="E137" s="522">
        <f>IF(+J96&lt;F136,J96,D137)</f>
        <v>44314.466136363633</v>
      </c>
      <c r="F137" s="523">
        <f t="shared" si="65"/>
        <v>213778.68000617612</v>
      </c>
      <c r="G137" s="523">
        <f t="shared" si="66"/>
        <v>235935.91307435793</v>
      </c>
      <c r="H137" s="526">
        <f t="shared" si="63"/>
        <v>73694.701842949784</v>
      </c>
      <c r="I137" s="577">
        <f t="shared" si="64"/>
        <v>73694.701842949784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2047</v>
      </c>
      <c r="D138" s="374">
        <f>IF(F137+SUM(E$99:E137)=D$92,F137,D$92-SUM(E$99:E137))</f>
        <v>213778.68000617612</v>
      </c>
      <c r="E138" s="522">
        <f>IF(+J96&lt;F137,J96,D138)</f>
        <v>44314.466136363633</v>
      </c>
      <c r="F138" s="523">
        <f t="shared" si="65"/>
        <v>169464.21386981249</v>
      </c>
      <c r="G138" s="523">
        <f t="shared" si="66"/>
        <v>191621.4469379943</v>
      </c>
      <c r="H138" s="526">
        <f t="shared" si="63"/>
        <v>68176.383570277307</v>
      </c>
      <c r="I138" s="577">
        <f t="shared" si="64"/>
        <v>68176.383570277307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2048</v>
      </c>
      <c r="D139" s="374">
        <f>IF(F138+SUM(E$99:E138)=D$92,F138,D$92-SUM(E$99:E138))</f>
        <v>169464.21386981249</v>
      </c>
      <c r="E139" s="522">
        <f>IF(+J96&lt;F138,J96,D139)</f>
        <v>44314.466136363633</v>
      </c>
      <c r="F139" s="523">
        <f t="shared" si="65"/>
        <v>125149.74773344886</v>
      </c>
      <c r="G139" s="523">
        <f t="shared" si="66"/>
        <v>147306.98080163068</v>
      </c>
      <c r="H139" s="526">
        <f t="shared" si="63"/>
        <v>62658.065297604844</v>
      </c>
      <c r="I139" s="577">
        <f t="shared" si="64"/>
        <v>62658.065297604844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2049</v>
      </c>
      <c r="D140" s="374">
        <f>IF(F139+SUM(E$99:E139)=D$92,F139,D$92-SUM(E$99:E139))</f>
        <v>125149.74773344886</v>
      </c>
      <c r="E140" s="522">
        <f>IF(+J96&lt;F139,J96,D140)</f>
        <v>44314.466136363633</v>
      </c>
      <c r="F140" s="523">
        <f t="shared" si="65"/>
        <v>80835.281597085239</v>
      </c>
      <c r="G140" s="523">
        <f t="shared" si="66"/>
        <v>102992.51466526705</v>
      </c>
      <c r="H140" s="526">
        <f t="shared" si="63"/>
        <v>57139.747024932367</v>
      </c>
      <c r="I140" s="577">
        <f t="shared" si="64"/>
        <v>57139.747024932367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2050</v>
      </c>
      <c r="D141" s="374">
        <f>IF(F140+SUM(E$99:E140)=D$92,F140,D$92-SUM(E$99:E140))</f>
        <v>80835.281597085239</v>
      </c>
      <c r="E141" s="522">
        <f>IF(+J96&lt;F140,J96,D141)</f>
        <v>44314.466136363633</v>
      </c>
      <c r="F141" s="523">
        <f t="shared" si="65"/>
        <v>36520.815460721606</v>
      </c>
      <c r="G141" s="523">
        <f t="shared" si="66"/>
        <v>58678.048528903426</v>
      </c>
      <c r="H141" s="526">
        <f t="shared" si="63"/>
        <v>51621.428752259897</v>
      </c>
      <c r="I141" s="577">
        <f t="shared" si="64"/>
        <v>51621.428752259897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2051</v>
      </c>
      <c r="D142" s="374">
        <f>IF(F141+SUM(E$99:E141)=D$92,F141,D$92-SUM(E$99:E141))</f>
        <v>36520.815460721606</v>
      </c>
      <c r="E142" s="522">
        <f>IF(+J96&lt;F141,J96,D142)</f>
        <v>36520.815460721606</v>
      </c>
      <c r="F142" s="523">
        <f t="shared" si="65"/>
        <v>0</v>
      </c>
      <c r="G142" s="523">
        <f t="shared" si="66"/>
        <v>18260.407730360803</v>
      </c>
      <c r="H142" s="526">
        <f t="shared" si="63"/>
        <v>38794.717200501618</v>
      </c>
      <c r="I142" s="577">
        <f t="shared" si="64"/>
        <v>38794.717200501618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5"/>
        <v>0</v>
      </c>
      <c r="G143" s="523">
        <f t="shared" si="66"/>
        <v>0</v>
      </c>
      <c r="H143" s="526">
        <f t="shared" si="63"/>
        <v>0</v>
      </c>
      <c r="I143" s="577">
        <f t="shared" si="64"/>
        <v>0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66"/>
        <v>0</v>
      </c>
      <c r="H144" s="526">
        <f t="shared" si="63"/>
        <v>0</v>
      </c>
      <c r="I144" s="577">
        <f t="shared" si="64"/>
        <v>0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1949836.5099999991</v>
      </c>
      <c r="F155" s="375"/>
      <c r="G155" s="375"/>
      <c r="H155" s="375">
        <f>SUM(H99:H154)</f>
        <v>7284697.4683470642</v>
      </c>
      <c r="I155" s="375">
        <f>SUM(I99:I154)</f>
        <v>7284697.4683470642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zoomScaleNormal="100" zoomScaleSheetLayoutView="7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18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670">
        <v>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0</v>
      </c>
      <c r="L17" s="597">
        <f t="shared" ref="L17:L48" si="4">IF(K17&lt;&gt;0,+G17-K17,0)</f>
        <v>0</v>
      </c>
      <c r="M17" s="512">
        <v>0</v>
      </c>
      <c r="N17" s="513">
        <f t="shared" ref="N17:N48" si="5">IF(M17&lt;&gt;0,+H17-M17,0)</f>
        <v>0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2010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25"/>
      <c r="L18" s="514">
        <f t="shared" si="4"/>
        <v>0</v>
      </c>
      <c r="M18" s="525"/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2011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25"/>
      <c r="L19" s="514">
        <f t="shared" si="4"/>
        <v>0</v>
      </c>
      <c r="M19" s="525"/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2012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2013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2014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2015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2016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2017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2018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2019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2020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2021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2022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2023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2024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619"/>
      <c r="M99" s="513">
        <f t="shared" ref="M99:M130" si="20">IF(L99&lt;&gt;0,+H99-L99,0)</f>
        <v>0</v>
      </c>
      <c r="N99" s="619"/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25"/>
      <c r="M100" s="514">
        <f t="shared" si="20"/>
        <v>0</v>
      </c>
      <c r="N100" s="525"/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2011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2012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2013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2014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2015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2016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2017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2018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2019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zoomScaleNormal="100" zoomScaleSheetLayoutView="75" workbookViewId="0">
      <selection activeCell="S90" sqref="S90:S94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"&amp;COUNT(S.001:S.077!$P$3)</f>
        <v>SWEPCO Project 19 of 77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420834.6135486479</v>
      </c>
      <c r="P5" s="1"/>
    </row>
    <row r="6" spans="1:17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420834.6135486479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39" t="s">
        <v>496</v>
      </c>
      <c r="F9" s="673">
        <v>113</v>
      </c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4480168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101822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391</v>
      </c>
      <c r="H15" s="181" t="s">
        <v>392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 ht="12.5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 ht="12.5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 ht="12.5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 t="shared" ref="K25:K30" si="10">G25</f>
        <v>574868.91696308763</v>
      </c>
      <c r="L25" s="132">
        <f t="shared" si="7"/>
        <v>0</v>
      </c>
      <c r="M25" s="133">
        <f t="shared" ref="M25:M30" si="11"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 ht="12.5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 t="shared" si="10"/>
        <v>543663.50120193616</v>
      </c>
      <c r="L26" s="132">
        <f t="shared" si="7"/>
        <v>0</v>
      </c>
      <c r="M26" s="133">
        <f t="shared" si="11"/>
        <v>543663.50120193616</v>
      </c>
      <c r="N26" s="69">
        <f t="shared" si="8"/>
        <v>0</v>
      </c>
      <c r="O26" s="69">
        <f t="shared" si="9"/>
        <v>0</v>
      </c>
      <c r="P26" s="4"/>
    </row>
    <row r="27" spans="2:16" ht="12.5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546537.67971827346</v>
      </c>
      <c r="H27" s="172">
        <v>546537.67971827346</v>
      </c>
      <c r="I27" s="67">
        <f t="shared" si="0"/>
        <v>0</v>
      </c>
      <c r="J27" s="67"/>
      <c r="K27" s="133">
        <f t="shared" si="10"/>
        <v>546537.67971827346</v>
      </c>
      <c r="L27" s="132">
        <f t="shared" si="7"/>
        <v>0</v>
      </c>
      <c r="M27" s="133">
        <f t="shared" si="11"/>
        <v>546537.67971827346</v>
      </c>
      <c r="N27" s="69">
        <f t="shared" si="8"/>
        <v>0</v>
      </c>
      <c r="O27" s="69">
        <f t="shared" si="9"/>
        <v>0</v>
      </c>
      <c r="P27" s="4"/>
    </row>
    <row r="28" spans="2:16" ht="12.5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109272.38097560976</v>
      </c>
      <c r="F28" s="173">
        <v>3276576.0964320339</v>
      </c>
      <c r="G28" s="174">
        <v>532649.80492043286</v>
      </c>
      <c r="H28" s="172">
        <v>532649.80492043286</v>
      </c>
      <c r="I28" s="67">
        <f t="shared" si="0"/>
        <v>0</v>
      </c>
      <c r="J28" s="67"/>
      <c r="K28" s="133">
        <f t="shared" si="10"/>
        <v>532649.80492043286</v>
      </c>
      <c r="L28" s="132">
        <f t="shared" ref="L28" si="12">IF(K28&lt;&gt;0,+G28-K28,0)</f>
        <v>0</v>
      </c>
      <c r="M28" s="133">
        <f t="shared" si="11"/>
        <v>532649.80492043286</v>
      </c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6"/>
        <v/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438991.06815712724</v>
      </c>
      <c r="H29" s="172">
        <v>438991.06815712724</v>
      </c>
      <c r="I29" s="67">
        <f t="shared" si="0"/>
        <v>0</v>
      </c>
      <c r="J29" s="67"/>
      <c r="K29" s="133">
        <f t="shared" si="10"/>
        <v>438991.06815712724</v>
      </c>
      <c r="L29" s="132">
        <f t="shared" ref="L29" si="13">IF(K29&lt;&gt;0,+G29-K29,0)</f>
        <v>0</v>
      </c>
      <c r="M29" s="133">
        <f t="shared" si="11"/>
        <v>438991.06815712724</v>
      </c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6"/>
        <v>IU</v>
      </c>
      <c r="C30" s="64">
        <f>IF(D11="","-",+C29+1)</f>
        <v>2021</v>
      </c>
      <c r="D30" s="173">
        <v>3172386.1517808703</v>
      </c>
      <c r="E30" s="174">
        <v>106670.65761904762</v>
      </c>
      <c r="F30" s="173">
        <v>3065715.4941618228</v>
      </c>
      <c r="G30" s="174">
        <v>437304.22107294126</v>
      </c>
      <c r="H30" s="172">
        <v>437304.22107294126</v>
      </c>
      <c r="I30" s="67">
        <f t="shared" si="0"/>
        <v>0</v>
      </c>
      <c r="J30" s="67"/>
      <c r="K30" s="133">
        <f t="shared" si="10"/>
        <v>437304.22107294126</v>
      </c>
      <c r="L30" s="132">
        <f t="shared" ref="L30" si="14">IF(K30&lt;&gt;0,+G30-K30,0)</f>
        <v>0</v>
      </c>
      <c r="M30" s="133">
        <f t="shared" si="11"/>
        <v>437304.22107294126</v>
      </c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6"/>
        <v>IU</v>
      </c>
      <c r="C31" s="64">
        <f>IF(D11="","-",+C30+1)</f>
        <v>2022</v>
      </c>
      <c r="D31" s="173">
        <v>3060633.0578373754</v>
      </c>
      <c r="E31" s="174">
        <v>106670.65761904762</v>
      </c>
      <c r="F31" s="173">
        <v>2953962.400218328</v>
      </c>
      <c r="G31" s="174">
        <v>444823.534818093</v>
      </c>
      <c r="H31" s="172">
        <v>444823.534818093</v>
      </c>
      <c r="I31" s="67">
        <f t="shared" si="0"/>
        <v>0</v>
      </c>
      <c r="J31" s="67"/>
      <c r="K31" s="133">
        <f t="shared" ref="K31" si="15">G31</f>
        <v>444823.534818093</v>
      </c>
      <c r="L31" s="132">
        <f t="shared" ref="L31" si="16">IF(K31&lt;&gt;0,+G31-K31,0)</f>
        <v>0</v>
      </c>
      <c r="M31" s="133">
        <f t="shared" ref="M31" si="17">H31</f>
        <v>444823.534818093</v>
      </c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6"/>
        <v>IU</v>
      </c>
      <c r="C32" s="64">
        <f>IF(D11="","-",+C31+1)</f>
        <v>2023</v>
      </c>
      <c r="D32" s="173">
        <v>2953962.7802183279</v>
      </c>
      <c r="E32" s="174">
        <v>106670.66666666667</v>
      </c>
      <c r="F32" s="173">
        <v>2847292.1135516614</v>
      </c>
      <c r="G32" s="174">
        <v>473097.6151571942</v>
      </c>
      <c r="H32" s="172">
        <v>473097.6151571942</v>
      </c>
      <c r="I32" s="67">
        <f t="shared" si="0"/>
        <v>0</v>
      </c>
      <c r="J32" s="67"/>
      <c r="K32" s="133">
        <f t="shared" ref="K32" si="18">G32</f>
        <v>473097.6151571942</v>
      </c>
      <c r="L32" s="132">
        <f t="shared" ref="L32" si="19">IF(K32&lt;&gt;0,+G32-K32,0)</f>
        <v>0</v>
      </c>
      <c r="M32" s="133">
        <f t="shared" ref="M32" si="20">H32</f>
        <v>473097.6151571942</v>
      </c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6"/>
        <v/>
      </c>
      <c r="C33" s="64">
        <f>IF(D11="","-",+C32+1)</f>
        <v>2024</v>
      </c>
      <c r="D33" s="173">
        <v>2847292.1135516614</v>
      </c>
      <c r="E33" s="174">
        <v>106670.66666666667</v>
      </c>
      <c r="F33" s="173">
        <v>2740621.4468849949</v>
      </c>
      <c r="G33" s="174">
        <v>420834.6135486479</v>
      </c>
      <c r="H33" s="172">
        <v>420834.6135486479</v>
      </c>
      <c r="I33" s="67">
        <f t="shared" si="0"/>
        <v>0</v>
      </c>
      <c r="J33" s="67"/>
      <c r="K33" s="133">
        <f t="shared" ref="K33" si="21">G33</f>
        <v>420834.6135486479</v>
      </c>
      <c r="L33" s="132">
        <f t="shared" ref="L33" si="22">IF(K33&lt;&gt;0,+G33-K33,0)</f>
        <v>0</v>
      </c>
      <c r="M33" s="133">
        <f t="shared" ref="M33" si="23">H33</f>
        <v>420834.6135486479</v>
      </c>
      <c r="N33" s="69">
        <f t="shared" ref="N33" si="24">IF(M33&lt;&gt;0,+H33-M33,0)</f>
        <v>0</v>
      </c>
      <c r="O33" s="69">
        <f t="shared" ref="O33" si="25">+N33-L33</f>
        <v>0</v>
      </c>
      <c r="P33" s="4"/>
    </row>
    <row r="34" spans="2:16" ht="12.5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2740621.4468849949</v>
      </c>
      <c r="E34" s="71">
        <f>IF(+I14&lt;F33,I14,D34)</f>
        <v>101822</v>
      </c>
      <c r="F34" s="70">
        <f t="shared" ref="F34:F48" si="26">+D34-E34</f>
        <v>2638799.4468849949</v>
      </c>
      <c r="G34" s="72">
        <f t="shared" ref="G34:G72" si="27">+I$12*((D34+F34)/2)+E34</f>
        <v>423315.37469605729</v>
      </c>
      <c r="H34" s="53">
        <f t="shared" ref="H34:H72" si="28">+I$13*((D34+F34)/2)+E34</f>
        <v>423315.37469605729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2638799.4468849949</v>
      </c>
      <c r="E35" s="71">
        <f>IF(+I14&lt;F34,I14,D35)</f>
        <v>101822</v>
      </c>
      <c r="F35" s="70">
        <f t="shared" si="26"/>
        <v>2536977.4468849949</v>
      </c>
      <c r="G35" s="72">
        <f t="shared" si="27"/>
        <v>411144.8830967801</v>
      </c>
      <c r="H35" s="53">
        <f t="shared" si="28"/>
        <v>411144.8830967801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2536977.4468849949</v>
      </c>
      <c r="E36" s="71">
        <f>IF(+I14&lt;F35,I14,D36)</f>
        <v>101822</v>
      </c>
      <c r="F36" s="70">
        <f t="shared" si="26"/>
        <v>2435155.4468849949</v>
      </c>
      <c r="G36" s="72">
        <f t="shared" si="27"/>
        <v>398974.39149750292</v>
      </c>
      <c r="H36" s="53">
        <f t="shared" si="28"/>
        <v>398974.39149750292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2435155.4468849949</v>
      </c>
      <c r="E37" s="71">
        <f>IF(+I14&lt;F36,I14,D37)</f>
        <v>101822</v>
      </c>
      <c r="F37" s="70">
        <f t="shared" si="26"/>
        <v>2333333.4468849949</v>
      </c>
      <c r="G37" s="72">
        <f t="shared" si="27"/>
        <v>386803.89989822567</v>
      </c>
      <c r="H37" s="53">
        <f t="shared" si="28"/>
        <v>386803.89989822567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2333333.4468849949</v>
      </c>
      <c r="E38" s="71">
        <f>IF(+I14&lt;F37,I14,D38)</f>
        <v>101822</v>
      </c>
      <c r="F38" s="70">
        <f t="shared" si="26"/>
        <v>2231511.4468849949</v>
      </c>
      <c r="G38" s="72">
        <f t="shared" si="27"/>
        <v>374633.40829894849</v>
      </c>
      <c r="H38" s="53">
        <f t="shared" si="28"/>
        <v>374633.40829894849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2231511.4468849949</v>
      </c>
      <c r="E39" s="71">
        <f>IF(+I14&lt;F38,I14,D39)</f>
        <v>101822</v>
      </c>
      <c r="F39" s="70">
        <f t="shared" si="26"/>
        <v>2129689.4468849949</v>
      </c>
      <c r="G39" s="72">
        <f t="shared" si="27"/>
        <v>362462.9166996713</v>
      </c>
      <c r="H39" s="53">
        <f t="shared" si="28"/>
        <v>362462.9166996713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2129689.4468849949</v>
      </c>
      <c r="E40" s="71">
        <f>IF(+I14&lt;F39,I14,D40)</f>
        <v>101822</v>
      </c>
      <c r="F40" s="70">
        <f t="shared" si="26"/>
        <v>2027867.4468849949</v>
      </c>
      <c r="G40" s="72">
        <f t="shared" si="27"/>
        <v>350292.42510039412</v>
      </c>
      <c r="H40" s="53">
        <f t="shared" si="28"/>
        <v>350292.42510039412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2027867.4468849949</v>
      </c>
      <c r="E41" s="71">
        <f>IF(+I14&lt;F40,I14,D41)</f>
        <v>101822</v>
      </c>
      <c r="F41" s="70">
        <f t="shared" si="26"/>
        <v>1926045.4468849949</v>
      </c>
      <c r="G41" s="72">
        <f t="shared" si="27"/>
        <v>338121.93350111693</v>
      </c>
      <c r="H41" s="53">
        <f t="shared" si="28"/>
        <v>338121.93350111693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1926045.4468849949</v>
      </c>
      <c r="E42" s="71">
        <f>IF(+I14&lt;F41,I14,D42)</f>
        <v>101822</v>
      </c>
      <c r="F42" s="70">
        <f t="shared" si="26"/>
        <v>1824223.4468849949</v>
      </c>
      <c r="G42" s="72">
        <f t="shared" si="27"/>
        <v>325951.44190183969</v>
      </c>
      <c r="H42" s="53">
        <f t="shared" si="28"/>
        <v>325951.44190183969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1824223.4468849949</v>
      </c>
      <c r="E43" s="71">
        <f>IF(+I14&lt;F42,I14,D43)</f>
        <v>101822</v>
      </c>
      <c r="F43" s="70">
        <f t="shared" si="26"/>
        <v>1722401.4468849949</v>
      </c>
      <c r="G43" s="72">
        <f t="shared" si="27"/>
        <v>313780.95030256256</v>
      </c>
      <c r="H43" s="53">
        <f t="shared" si="28"/>
        <v>313780.95030256256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1722401.4468849949</v>
      </c>
      <c r="E44" s="71">
        <f>IF(+I14&lt;F43,I14,D44)</f>
        <v>101822</v>
      </c>
      <c r="F44" s="70">
        <f t="shared" si="26"/>
        <v>1620579.4468849949</v>
      </c>
      <c r="G44" s="72">
        <f t="shared" si="27"/>
        <v>301610.45870328532</v>
      </c>
      <c r="H44" s="53">
        <f t="shared" si="28"/>
        <v>301610.45870328532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1620579.4468849949</v>
      </c>
      <c r="E45" s="71">
        <f>IF(+I14&lt;F44,I14,D45)</f>
        <v>101822</v>
      </c>
      <c r="F45" s="70">
        <f t="shared" si="26"/>
        <v>1518757.4468849949</v>
      </c>
      <c r="G45" s="72">
        <f t="shared" si="27"/>
        <v>289439.96710400813</v>
      </c>
      <c r="H45" s="53">
        <f t="shared" si="28"/>
        <v>289439.96710400813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1518757.4468849949</v>
      </c>
      <c r="E46" s="71">
        <f>IF(+I14&lt;F45,I14,D46)</f>
        <v>101822</v>
      </c>
      <c r="F46" s="70">
        <f t="shared" si="26"/>
        <v>1416935.4468849949</v>
      </c>
      <c r="G46" s="72">
        <f t="shared" si="27"/>
        <v>277269.47550473094</v>
      </c>
      <c r="H46" s="53">
        <f t="shared" si="28"/>
        <v>277269.47550473094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1416935.4468849949</v>
      </c>
      <c r="E47" s="71">
        <f>IF(+I14&lt;F46,I14,D47)</f>
        <v>101822</v>
      </c>
      <c r="F47" s="70">
        <f t="shared" si="26"/>
        <v>1315113.4468849949</v>
      </c>
      <c r="G47" s="72">
        <f t="shared" si="27"/>
        <v>265098.9839054537</v>
      </c>
      <c r="H47" s="53">
        <f t="shared" si="28"/>
        <v>265098.9839054537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1315113.4468849949</v>
      </c>
      <c r="E48" s="71">
        <f>IF(+I14&lt;F47,I14,D48)</f>
        <v>101822</v>
      </c>
      <c r="F48" s="70">
        <f t="shared" si="26"/>
        <v>1213291.4468849949</v>
      </c>
      <c r="G48" s="72">
        <f t="shared" si="27"/>
        <v>252928.49230617654</v>
      </c>
      <c r="H48" s="53">
        <f t="shared" si="28"/>
        <v>252928.49230617654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1213291.4468849949</v>
      </c>
      <c r="E49" s="71">
        <f>IF(+I14&lt;F48,I14,D49)</f>
        <v>101822</v>
      </c>
      <c r="F49" s="70">
        <f t="shared" ref="F49:F72" si="29">+D49-E49</f>
        <v>1111469.4468849949</v>
      </c>
      <c r="G49" s="72">
        <f t="shared" si="27"/>
        <v>240758.00070689933</v>
      </c>
      <c r="H49" s="53">
        <f t="shared" si="28"/>
        <v>240758.00070689933</v>
      </c>
      <c r="I49" s="67">
        <f t="shared" ref="I49:I72" si="30">H49-G49</f>
        <v>0</v>
      </c>
      <c r="J49" s="67"/>
      <c r="K49" s="150"/>
      <c r="L49" s="69">
        <f t="shared" ref="L49:L72" si="31">IF(K49&lt;&gt;0,+G49-K49,0)</f>
        <v>0</v>
      </c>
      <c r="M49" s="150"/>
      <c r="N49" s="69">
        <f t="shared" ref="N49:N72" si="32">IF(M49&lt;&gt;0,+H49-M49,0)</f>
        <v>0</v>
      </c>
      <c r="O49" s="69">
        <f t="shared" ref="O49:O72" si="33">+N49-L49</f>
        <v>0</v>
      </c>
      <c r="P49" s="4"/>
    </row>
    <row r="50" spans="2:17" ht="12.5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1111469.4468849949</v>
      </c>
      <c r="E50" s="71">
        <f>IF(+I14&lt;F49,I14,D50)</f>
        <v>101822</v>
      </c>
      <c r="F50" s="70">
        <f t="shared" si="29"/>
        <v>1009647.4468849949</v>
      </c>
      <c r="G50" s="72">
        <f t="shared" si="27"/>
        <v>228587.50910762214</v>
      </c>
      <c r="H50" s="53">
        <f t="shared" si="28"/>
        <v>228587.50910762214</v>
      </c>
      <c r="I50" s="67">
        <f t="shared" si="30"/>
        <v>0</v>
      </c>
      <c r="J50" s="67"/>
      <c r="K50" s="150"/>
      <c r="L50" s="69">
        <f t="shared" si="31"/>
        <v>0</v>
      </c>
      <c r="M50" s="150"/>
      <c r="N50" s="69">
        <f t="shared" si="32"/>
        <v>0</v>
      </c>
      <c r="O50" s="69">
        <f t="shared" si="33"/>
        <v>0</v>
      </c>
      <c r="P50" s="4"/>
    </row>
    <row r="51" spans="2:17" ht="12.5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1009647.4468849949</v>
      </c>
      <c r="E51" s="71">
        <f>IF(+I14&lt;F50,I14,D51)</f>
        <v>101822</v>
      </c>
      <c r="F51" s="70">
        <f t="shared" si="29"/>
        <v>907825.44688499486</v>
      </c>
      <c r="G51" s="72">
        <f t="shared" si="27"/>
        <v>216417.01750834496</v>
      </c>
      <c r="H51" s="53">
        <f t="shared" si="28"/>
        <v>216417.01750834496</v>
      </c>
      <c r="I51" s="67">
        <f t="shared" si="30"/>
        <v>0</v>
      </c>
      <c r="J51" s="67"/>
      <c r="K51" s="150"/>
      <c r="L51" s="69">
        <f t="shared" si="31"/>
        <v>0</v>
      </c>
      <c r="M51" s="150"/>
      <c r="N51" s="69">
        <f t="shared" si="32"/>
        <v>0</v>
      </c>
      <c r="O51" s="69">
        <f t="shared" si="33"/>
        <v>0</v>
      </c>
      <c r="P51" s="4"/>
    </row>
    <row r="52" spans="2:17" ht="12.5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907825.44688499486</v>
      </c>
      <c r="E52" s="71">
        <f>IF(+I14&lt;F51,I14,D52)</f>
        <v>101822</v>
      </c>
      <c r="F52" s="70">
        <f t="shared" si="29"/>
        <v>806003.44688499486</v>
      </c>
      <c r="G52" s="72">
        <f t="shared" si="27"/>
        <v>204246.52590906774</v>
      </c>
      <c r="H52" s="53">
        <f t="shared" si="28"/>
        <v>204246.52590906774</v>
      </c>
      <c r="I52" s="67">
        <f t="shared" si="30"/>
        <v>0</v>
      </c>
      <c r="J52" s="67"/>
      <c r="K52" s="150"/>
      <c r="L52" s="69">
        <f t="shared" si="31"/>
        <v>0</v>
      </c>
      <c r="M52" s="150"/>
      <c r="N52" s="69">
        <f t="shared" si="32"/>
        <v>0</v>
      </c>
      <c r="O52" s="69">
        <f t="shared" si="33"/>
        <v>0</v>
      </c>
      <c r="P52" s="4"/>
    </row>
    <row r="53" spans="2:17" ht="12.5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806003.44688499486</v>
      </c>
      <c r="E53" s="71">
        <f>IF(+I14&lt;F52,I14,D53)</f>
        <v>101822</v>
      </c>
      <c r="F53" s="70">
        <f t="shared" si="29"/>
        <v>704181.44688499486</v>
      </c>
      <c r="G53" s="72">
        <f t="shared" si="27"/>
        <v>192076.03430979053</v>
      </c>
      <c r="H53" s="53">
        <f t="shared" si="28"/>
        <v>192076.03430979053</v>
      </c>
      <c r="I53" s="67">
        <f t="shared" si="30"/>
        <v>0</v>
      </c>
      <c r="J53" s="67"/>
      <c r="K53" s="150"/>
      <c r="L53" s="69">
        <f t="shared" si="31"/>
        <v>0</v>
      </c>
      <c r="M53" s="150"/>
      <c r="N53" s="69">
        <f t="shared" si="32"/>
        <v>0</v>
      </c>
      <c r="O53" s="69">
        <f t="shared" si="33"/>
        <v>0</v>
      </c>
      <c r="P53" s="4"/>
    </row>
    <row r="54" spans="2:17" ht="12.5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704181.44688499486</v>
      </c>
      <c r="E54" s="71">
        <f>IF(+I14&lt;F53,I14,D54)</f>
        <v>101822</v>
      </c>
      <c r="F54" s="70">
        <f t="shared" si="29"/>
        <v>602359.44688499486</v>
      </c>
      <c r="G54" s="72">
        <f t="shared" si="27"/>
        <v>179905.54271051334</v>
      </c>
      <c r="H54" s="53">
        <f t="shared" si="28"/>
        <v>179905.54271051334</v>
      </c>
      <c r="I54" s="67">
        <f t="shared" si="30"/>
        <v>0</v>
      </c>
      <c r="J54" s="67"/>
      <c r="K54" s="150"/>
      <c r="L54" s="69">
        <f t="shared" si="31"/>
        <v>0</v>
      </c>
      <c r="M54" s="150"/>
      <c r="N54" s="69">
        <f t="shared" si="32"/>
        <v>0</v>
      </c>
      <c r="O54" s="69">
        <f t="shared" si="33"/>
        <v>0</v>
      </c>
      <c r="P54" s="4"/>
    </row>
    <row r="55" spans="2:17" ht="12.5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602359.44688499486</v>
      </c>
      <c r="E55" s="71">
        <f>IF(+I14&lt;F54,I14,D55)</f>
        <v>101822</v>
      </c>
      <c r="F55" s="70">
        <f t="shared" si="29"/>
        <v>500537.44688499486</v>
      </c>
      <c r="G55" s="72">
        <f t="shared" si="27"/>
        <v>167735.05111123616</v>
      </c>
      <c r="H55" s="53">
        <f t="shared" si="28"/>
        <v>167735.05111123616</v>
      </c>
      <c r="I55" s="67">
        <f t="shared" si="30"/>
        <v>0</v>
      </c>
      <c r="J55" s="67"/>
      <c r="K55" s="150"/>
      <c r="L55" s="69">
        <f t="shared" si="31"/>
        <v>0</v>
      </c>
      <c r="M55" s="150"/>
      <c r="N55" s="69">
        <f t="shared" si="32"/>
        <v>0</v>
      </c>
      <c r="O55" s="69">
        <f t="shared" si="33"/>
        <v>0</v>
      </c>
      <c r="P55" s="4"/>
    </row>
    <row r="56" spans="2:17" ht="12.5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500537.44688499486</v>
      </c>
      <c r="E56" s="71">
        <f>IF(+I14&lt;F55,I14,D56)</f>
        <v>101822</v>
      </c>
      <c r="F56" s="70">
        <f t="shared" si="29"/>
        <v>398715.44688499486</v>
      </c>
      <c r="G56" s="72">
        <f t="shared" si="27"/>
        <v>155564.55951195897</v>
      </c>
      <c r="H56" s="53">
        <f t="shared" si="28"/>
        <v>155564.55951195897</v>
      </c>
      <c r="I56" s="67">
        <f t="shared" si="30"/>
        <v>0</v>
      </c>
      <c r="J56" s="67"/>
      <c r="K56" s="150"/>
      <c r="L56" s="69">
        <f t="shared" si="31"/>
        <v>0</v>
      </c>
      <c r="M56" s="150"/>
      <c r="N56" s="69">
        <f t="shared" si="32"/>
        <v>0</v>
      </c>
      <c r="O56" s="69">
        <f t="shared" si="33"/>
        <v>0</v>
      </c>
      <c r="P56" s="4"/>
    </row>
    <row r="57" spans="2:17" ht="12.5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398715.44688499486</v>
      </c>
      <c r="E57" s="71">
        <f>IF(+I14&lt;F56,I14,D57)</f>
        <v>101822</v>
      </c>
      <c r="F57" s="70">
        <f t="shared" si="29"/>
        <v>296893.44688499486</v>
      </c>
      <c r="G57" s="72">
        <f t="shared" si="27"/>
        <v>143394.06791268176</v>
      </c>
      <c r="H57" s="53">
        <f t="shared" si="28"/>
        <v>143394.06791268176</v>
      </c>
      <c r="I57" s="67">
        <f t="shared" si="30"/>
        <v>0</v>
      </c>
      <c r="J57" s="67"/>
      <c r="K57" s="150"/>
      <c r="L57" s="69">
        <f t="shared" si="31"/>
        <v>0</v>
      </c>
      <c r="M57" s="150"/>
      <c r="N57" s="69">
        <f t="shared" si="32"/>
        <v>0</v>
      </c>
      <c r="O57" s="69">
        <f t="shared" si="33"/>
        <v>0</v>
      </c>
      <c r="P57" s="4"/>
    </row>
    <row r="58" spans="2:17" ht="12.5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296893.44688499486</v>
      </c>
      <c r="E58" s="71">
        <f>IF(+I14&lt;F57,I14,D58)</f>
        <v>101822</v>
      </c>
      <c r="F58" s="70">
        <f t="shared" si="29"/>
        <v>195071.44688499486</v>
      </c>
      <c r="G58" s="72">
        <f t="shared" si="27"/>
        <v>131223.57631340457</v>
      </c>
      <c r="H58" s="53">
        <f t="shared" si="28"/>
        <v>131223.57631340457</v>
      </c>
      <c r="I58" s="67">
        <f t="shared" si="30"/>
        <v>0</v>
      </c>
      <c r="J58" s="67"/>
      <c r="K58" s="150"/>
      <c r="L58" s="69">
        <f t="shared" si="31"/>
        <v>0</v>
      </c>
      <c r="M58" s="150"/>
      <c r="N58" s="69">
        <f t="shared" si="32"/>
        <v>0</v>
      </c>
      <c r="O58" s="69">
        <f t="shared" si="33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195071.44688499486</v>
      </c>
      <c r="E59" s="71">
        <f>IF(+I14&lt;F58,I14,D59)</f>
        <v>101822</v>
      </c>
      <c r="F59" s="70">
        <f t="shared" si="29"/>
        <v>93249.446884994861</v>
      </c>
      <c r="G59" s="72">
        <f t="shared" si="27"/>
        <v>119053.08471412737</v>
      </c>
      <c r="H59" s="53">
        <f t="shared" si="28"/>
        <v>119053.08471412737</v>
      </c>
      <c r="I59" s="67">
        <f t="shared" si="30"/>
        <v>0</v>
      </c>
      <c r="J59" s="67"/>
      <c r="K59" s="150"/>
      <c r="L59" s="69">
        <f t="shared" si="31"/>
        <v>0</v>
      </c>
      <c r="M59" s="150"/>
      <c r="N59" s="69">
        <f t="shared" si="32"/>
        <v>0</v>
      </c>
      <c r="O59" s="69">
        <f t="shared" si="33"/>
        <v>0</v>
      </c>
      <c r="P59" s="4"/>
    </row>
    <row r="60" spans="2:17" ht="12.5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93249.446884994861</v>
      </c>
      <c r="E60" s="71">
        <f>IF(+I14&lt;F59,I14,D60)</f>
        <v>93249.446884994861</v>
      </c>
      <c r="F60" s="70">
        <f t="shared" si="29"/>
        <v>0</v>
      </c>
      <c r="G60" s="72">
        <f t="shared" si="27"/>
        <v>98822.366342239242</v>
      </c>
      <c r="H60" s="53">
        <f t="shared" si="28"/>
        <v>98822.366342239242</v>
      </c>
      <c r="I60" s="67">
        <f t="shared" si="30"/>
        <v>0</v>
      </c>
      <c r="J60" s="67"/>
      <c r="K60" s="150"/>
      <c r="L60" s="69">
        <f t="shared" si="31"/>
        <v>0</v>
      </c>
      <c r="M60" s="150"/>
      <c r="N60" s="69">
        <f t="shared" si="32"/>
        <v>0</v>
      </c>
      <c r="O60" s="69">
        <f t="shared" si="33"/>
        <v>0</v>
      </c>
      <c r="P60" s="4"/>
    </row>
    <row r="61" spans="2:17" ht="12.5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29"/>
        <v>0</v>
      </c>
      <c r="G61" s="73">
        <f t="shared" si="27"/>
        <v>0</v>
      </c>
      <c r="H61" s="53">
        <f t="shared" si="28"/>
        <v>0</v>
      </c>
      <c r="I61" s="67">
        <f t="shared" si="30"/>
        <v>0</v>
      </c>
      <c r="J61" s="67"/>
      <c r="K61" s="150"/>
      <c r="L61" s="69">
        <f t="shared" si="31"/>
        <v>0</v>
      </c>
      <c r="M61" s="150"/>
      <c r="N61" s="69">
        <f t="shared" si="32"/>
        <v>0</v>
      </c>
      <c r="O61" s="69">
        <f t="shared" si="33"/>
        <v>0</v>
      </c>
      <c r="P61" s="4"/>
    </row>
    <row r="62" spans="2:17" ht="12.5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29"/>
        <v>0</v>
      </c>
      <c r="G62" s="73">
        <f t="shared" si="27"/>
        <v>0</v>
      </c>
      <c r="H62" s="53">
        <f t="shared" si="28"/>
        <v>0</v>
      </c>
      <c r="I62" s="67">
        <f t="shared" si="30"/>
        <v>0</v>
      </c>
      <c r="J62" s="67"/>
      <c r="K62" s="150"/>
      <c r="L62" s="69">
        <f t="shared" si="31"/>
        <v>0</v>
      </c>
      <c r="M62" s="150"/>
      <c r="N62" s="69">
        <f t="shared" si="32"/>
        <v>0</v>
      </c>
      <c r="O62" s="69">
        <f t="shared" si="33"/>
        <v>0</v>
      </c>
      <c r="P62" s="4"/>
    </row>
    <row r="63" spans="2:17" ht="12.5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29"/>
        <v>0</v>
      </c>
      <c r="G63" s="73">
        <f t="shared" si="27"/>
        <v>0</v>
      </c>
      <c r="H63" s="53">
        <f t="shared" si="28"/>
        <v>0</v>
      </c>
      <c r="I63" s="67">
        <f t="shared" si="30"/>
        <v>0</v>
      </c>
      <c r="J63" s="67"/>
      <c r="K63" s="150"/>
      <c r="L63" s="69">
        <f t="shared" si="31"/>
        <v>0</v>
      </c>
      <c r="M63" s="150"/>
      <c r="N63" s="69">
        <f t="shared" si="32"/>
        <v>0</v>
      </c>
      <c r="O63" s="69">
        <f t="shared" si="33"/>
        <v>0</v>
      </c>
      <c r="P63" s="4"/>
    </row>
    <row r="64" spans="2:17" ht="12.5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29"/>
        <v>0</v>
      </c>
      <c r="G64" s="73">
        <f t="shared" si="27"/>
        <v>0</v>
      </c>
      <c r="H64" s="53">
        <f t="shared" si="28"/>
        <v>0</v>
      </c>
      <c r="I64" s="67">
        <f t="shared" si="30"/>
        <v>0</v>
      </c>
      <c r="J64" s="67"/>
      <c r="K64" s="150"/>
      <c r="L64" s="69">
        <f t="shared" si="31"/>
        <v>0</v>
      </c>
      <c r="M64" s="150"/>
      <c r="N64" s="69">
        <f t="shared" si="32"/>
        <v>0</v>
      </c>
      <c r="O64" s="69">
        <f t="shared" si="33"/>
        <v>0</v>
      </c>
      <c r="P64" s="4"/>
    </row>
    <row r="65" spans="1:16" ht="12.5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29"/>
        <v>0</v>
      </c>
      <c r="G65" s="73">
        <f t="shared" si="27"/>
        <v>0</v>
      </c>
      <c r="H65" s="53">
        <f t="shared" si="28"/>
        <v>0</v>
      </c>
      <c r="I65" s="67">
        <f t="shared" si="30"/>
        <v>0</v>
      </c>
      <c r="J65" s="67"/>
      <c r="K65" s="150"/>
      <c r="L65" s="69">
        <f t="shared" si="31"/>
        <v>0</v>
      </c>
      <c r="M65" s="150"/>
      <c r="N65" s="69">
        <f t="shared" si="32"/>
        <v>0</v>
      </c>
      <c r="O65" s="69">
        <f t="shared" si="33"/>
        <v>0</v>
      </c>
      <c r="P65" s="4"/>
    </row>
    <row r="66" spans="1:16" ht="12.5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29"/>
        <v>0</v>
      </c>
      <c r="G66" s="73">
        <f t="shared" si="27"/>
        <v>0</v>
      </c>
      <c r="H66" s="53">
        <f t="shared" si="28"/>
        <v>0</v>
      </c>
      <c r="I66" s="67">
        <f t="shared" si="30"/>
        <v>0</v>
      </c>
      <c r="J66" s="67"/>
      <c r="K66" s="150"/>
      <c r="L66" s="69">
        <f t="shared" si="31"/>
        <v>0</v>
      </c>
      <c r="M66" s="150"/>
      <c r="N66" s="69">
        <f t="shared" si="32"/>
        <v>0</v>
      </c>
      <c r="O66" s="69">
        <f t="shared" si="33"/>
        <v>0</v>
      </c>
      <c r="P66" s="4"/>
    </row>
    <row r="67" spans="1:16" ht="12.5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29"/>
        <v>0</v>
      </c>
      <c r="G67" s="73">
        <f t="shared" si="27"/>
        <v>0</v>
      </c>
      <c r="H67" s="53">
        <f t="shared" si="28"/>
        <v>0</v>
      </c>
      <c r="I67" s="67">
        <f t="shared" si="30"/>
        <v>0</v>
      </c>
      <c r="J67" s="67"/>
      <c r="K67" s="150"/>
      <c r="L67" s="69">
        <f t="shared" si="31"/>
        <v>0</v>
      </c>
      <c r="M67" s="150"/>
      <c r="N67" s="69">
        <f t="shared" si="32"/>
        <v>0</v>
      </c>
      <c r="O67" s="69">
        <f t="shared" si="33"/>
        <v>0</v>
      </c>
      <c r="P67" s="4"/>
    </row>
    <row r="68" spans="1:16" ht="12.5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29"/>
        <v>0</v>
      </c>
      <c r="G68" s="73">
        <f t="shared" si="27"/>
        <v>0</v>
      </c>
      <c r="H68" s="53">
        <f t="shared" si="28"/>
        <v>0</v>
      </c>
      <c r="I68" s="67">
        <f t="shared" si="30"/>
        <v>0</v>
      </c>
      <c r="J68" s="67"/>
      <c r="K68" s="150"/>
      <c r="L68" s="69">
        <f t="shared" si="31"/>
        <v>0</v>
      </c>
      <c r="M68" s="150"/>
      <c r="N68" s="69">
        <f t="shared" si="32"/>
        <v>0</v>
      </c>
      <c r="O68" s="69">
        <f t="shared" si="33"/>
        <v>0</v>
      </c>
      <c r="P68" s="4"/>
    </row>
    <row r="69" spans="1:16" ht="12.5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29"/>
        <v>0</v>
      </c>
      <c r="G69" s="73">
        <f t="shared" si="27"/>
        <v>0</v>
      </c>
      <c r="H69" s="53">
        <f t="shared" si="28"/>
        <v>0</v>
      </c>
      <c r="I69" s="67">
        <f t="shared" si="30"/>
        <v>0</v>
      </c>
      <c r="J69" s="67"/>
      <c r="K69" s="150"/>
      <c r="L69" s="69">
        <f t="shared" si="31"/>
        <v>0</v>
      </c>
      <c r="M69" s="150"/>
      <c r="N69" s="69">
        <f t="shared" si="32"/>
        <v>0</v>
      </c>
      <c r="O69" s="69">
        <f t="shared" si="33"/>
        <v>0</v>
      </c>
      <c r="P69" s="4"/>
    </row>
    <row r="70" spans="1:16" ht="12.5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29"/>
        <v>0</v>
      </c>
      <c r="G70" s="73">
        <f t="shared" si="27"/>
        <v>0</v>
      </c>
      <c r="H70" s="53">
        <f t="shared" si="28"/>
        <v>0</v>
      </c>
      <c r="I70" s="67">
        <f t="shared" si="30"/>
        <v>0</v>
      </c>
      <c r="J70" s="67"/>
      <c r="K70" s="150"/>
      <c r="L70" s="69">
        <f t="shared" si="31"/>
        <v>0</v>
      </c>
      <c r="M70" s="150"/>
      <c r="N70" s="69">
        <f t="shared" si="32"/>
        <v>0</v>
      </c>
      <c r="O70" s="69">
        <f t="shared" si="33"/>
        <v>0</v>
      </c>
      <c r="P70" s="4"/>
    </row>
    <row r="71" spans="1:16" ht="12.5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29"/>
        <v>0</v>
      </c>
      <c r="G71" s="73">
        <f t="shared" si="27"/>
        <v>0</v>
      </c>
      <c r="H71" s="53">
        <f t="shared" si="28"/>
        <v>0</v>
      </c>
      <c r="I71" s="67">
        <f t="shared" si="30"/>
        <v>0</v>
      </c>
      <c r="J71" s="67"/>
      <c r="K71" s="150"/>
      <c r="L71" s="69">
        <f t="shared" si="31"/>
        <v>0</v>
      </c>
      <c r="M71" s="150"/>
      <c r="N71" s="69">
        <f t="shared" si="32"/>
        <v>0</v>
      </c>
      <c r="O71" s="69">
        <f t="shared" si="33"/>
        <v>0</v>
      </c>
      <c r="P71" s="4"/>
    </row>
    <row r="72" spans="1:16" ht="13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29"/>
        <v>0</v>
      </c>
      <c r="G72" s="77">
        <f t="shared" si="27"/>
        <v>0</v>
      </c>
      <c r="H72" s="35">
        <f t="shared" si="28"/>
        <v>0</v>
      </c>
      <c r="I72" s="78">
        <f t="shared" si="30"/>
        <v>0</v>
      </c>
      <c r="J72" s="67"/>
      <c r="K72" s="151"/>
      <c r="L72" s="79">
        <f t="shared" si="31"/>
        <v>0</v>
      </c>
      <c r="M72" s="151"/>
      <c r="N72" s="79">
        <f t="shared" si="32"/>
        <v>0</v>
      </c>
      <c r="O72" s="79">
        <f t="shared" si="33"/>
        <v>0</v>
      </c>
      <c r="P72" s="4"/>
    </row>
    <row r="73" spans="1:16" ht="12.5">
      <c r="C73" s="65" t="s">
        <v>78</v>
      </c>
      <c r="D73" s="22"/>
      <c r="E73" s="22">
        <f>SUM(E17:E72)</f>
        <v>4480168</v>
      </c>
      <c r="F73" s="22"/>
      <c r="G73" s="22">
        <f>SUM(G17:G72)</f>
        <v>16437073.531179562</v>
      </c>
      <c r="H73" s="22">
        <f>SUM(H17:H72)</f>
        <v>16437073.531179562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2024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394</v>
      </c>
      <c r="M87" s="85">
        <f>IF(J92&lt;D11,0,VLOOKUP(J92,C17:O72,9))</f>
        <v>420834.6135486479</v>
      </c>
      <c r="N87" s="85">
        <f>IF(J92&lt;D11,0,VLOOKUP(J92,C17:O72,11))</f>
        <v>420834.6135486479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395</v>
      </c>
      <c r="M88" s="87">
        <f>IF(J92&lt;D11,0,VLOOKUP(J92,C99:P154,6))</f>
        <v>448390.12836008059</v>
      </c>
      <c r="N88" s="87">
        <f>IF(J92&lt;D11,0,VLOOKUP(J92,C99:P154,7))</f>
        <v>448390.12836008059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27555.514811432688</v>
      </c>
      <c r="N89" s="90">
        <f>+N88-N87</f>
        <v>27555.514811432688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 t="str">
        <f>E9</f>
        <v>SPP Project ID =</v>
      </c>
      <c r="F91" s="675">
        <f>F9</f>
        <v>113</v>
      </c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f>D10</f>
        <v>4480168</v>
      </c>
      <c r="E92" s="10" t="s">
        <v>86</v>
      </c>
      <c r="H92" s="45"/>
      <c r="I92" s="45"/>
      <c r="J92" s="46">
        <f>+'SWE.WS.G.BPU.ATRR.True-up'!M16</f>
        <v>2024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0.1245263399019997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0.1245263399019997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101822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391</v>
      </c>
      <c r="I97" s="181" t="s">
        <v>392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34">+I99-H99</f>
        <v>0</v>
      </c>
      <c r="K99" s="69"/>
      <c r="L99" s="131">
        <v>264915</v>
      </c>
      <c r="M99" s="68">
        <f t="shared" ref="M99:M130" si="35">IF(L99&lt;&gt;0,+H99-L99,0)</f>
        <v>0</v>
      </c>
      <c r="N99" s="131">
        <v>264915</v>
      </c>
      <c r="O99" s="68">
        <f t="shared" ref="O99:O130" si="36">IF(N99&lt;&gt;0,+I99-N99,0)</f>
        <v>0</v>
      </c>
      <c r="P99" s="68">
        <f t="shared" ref="P99:P130" si="37">+O99-M99</f>
        <v>0</v>
      </c>
      <c r="Q99" s="1"/>
    </row>
    <row r="100" spans="1:17" ht="12.5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34"/>
        <v>0</v>
      </c>
      <c r="K100" s="69"/>
      <c r="L100" s="133">
        <f t="shared" ref="L100:L105" si="38">H100</f>
        <v>751399.2625697077</v>
      </c>
      <c r="M100" s="132">
        <f t="shared" si="35"/>
        <v>0</v>
      </c>
      <c r="N100" s="133">
        <f t="shared" ref="N100:N105" si="39">I100</f>
        <v>751399.2625697077</v>
      </c>
      <c r="O100" s="69">
        <f t="shared" si="36"/>
        <v>0</v>
      </c>
      <c r="P100" s="69">
        <f t="shared" si="37"/>
        <v>0</v>
      </c>
      <c r="Q100" s="1"/>
    </row>
    <row r="101" spans="1:17" ht="12.5">
      <c r="B101" s="9" t="str">
        <f t="shared" ref="B101:B154" si="40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34"/>
        <v>0</v>
      </c>
      <c r="K101" s="69"/>
      <c r="L101" s="133">
        <f t="shared" si="38"/>
        <v>813083.75625157298</v>
      </c>
      <c r="M101" s="132">
        <f t="shared" si="35"/>
        <v>0</v>
      </c>
      <c r="N101" s="133">
        <f t="shared" si="39"/>
        <v>813083.75625157298</v>
      </c>
      <c r="O101" s="69">
        <f t="shared" si="36"/>
        <v>0</v>
      </c>
      <c r="P101" s="69">
        <f t="shared" si="37"/>
        <v>0</v>
      </c>
      <c r="Q101" s="1"/>
    </row>
    <row r="102" spans="1:17" ht="12.5">
      <c r="B102" s="9" t="str">
        <f t="shared" si="40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34"/>
        <v>0</v>
      </c>
      <c r="K102" s="69"/>
      <c r="L102" s="133">
        <f t="shared" si="38"/>
        <v>731548.43625186454</v>
      </c>
      <c r="M102" s="132">
        <f t="shared" si="35"/>
        <v>0</v>
      </c>
      <c r="N102" s="133">
        <f t="shared" si="39"/>
        <v>731548.43625186454</v>
      </c>
      <c r="O102" s="69">
        <f t="shared" si="36"/>
        <v>0</v>
      </c>
      <c r="P102" s="69">
        <f t="shared" si="37"/>
        <v>0</v>
      </c>
      <c r="Q102" s="1"/>
    </row>
    <row r="103" spans="1:17" ht="12.5">
      <c r="B103" s="9" t="str">
        <f t="shared" si="40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34"/>
        <v>0</v>
      </c>
      <c r="K103" s="69"/>
      <c r="L103" s="133">
        <f t="shared" si="38"/>
        <v>702446.4690702348</v>
      </c>
      <c r="M103" s="132">
        <f t="shared" si="35"/>
        <v>0</v>
      </c>
      <c r="N103" s="133">
        <f t="shared" si="39"/>
        <v>702446.4690702348</v>
      </c>
      <c r="O103" s="69">
        <f t="shared" si="36"/>
        <v>0</v>
      </c>
      <c r="P103" s="69">
        <f t="shared" si="37"/>
        <v>0</v>
      </c>
      <c r="Q103" s="1"/>
    </row>
    <row r="104" spans="1:17" ht="12.5">
      <c r="B104" s="9" t="str">
        <f t="shared" si="40"/>
        <v>IU</v>
      </c>
      <c r="C104" s="64">
        <f>IF(D93="","-",+C103+1)</f>
        <v>2013</v>
      </c>
      <c r="D104" s="155">
        <f>IF(F103+SUM(E$99:E103)=D$92,F103,D$92-SUM(E$99:E103))</f>
        <v>3995322.1558915582</v>
      </c>
      <c r="E104" s="158">
        <f>IF(+J96&lt;F103,J96,D104)</f>
        <v>101822</v>
      </c>
      <c r="F104" s="159">
        <f t="shared" ref="F104:F130" si="41">+D104-E104</f>
        <v>3893500.1558915582</v>
      </c>
      <c r="G104" s="159">
        <f t="shared" ref="G104:G130" si="42">+(F104+D104)/2</f>
        <v>3944411.1558915582</v>
      </c>
      <c r="H104" s="158">
        <f t="shared" ref="H104" si="43">+J$94*G104+E104</f>
        <v>593005.0843117917</v>
      </c>
      <c r="I104" s="157">
        <f t="shared" ref="I104" si="44">+J$95*G104+E104</f>
        <v>593005.0843117917</v>
      </c>
      <c r="J104" s="177">
        <f t="shared" si="34"/>
        <v>0</v>
      </c>
      <c r="K104" s="69"/>
      <c r="L104" s="133">
        <f t="shared" si="38"/>
        <v>593005.0843117917</v>
      </c>
      <c r="M104" s="132">
        <f t="shared" ref="M104:M109" si="45">IF(L104&lt;&gt;0,+H104-L104,0)</f>
        <v>0</v>
      </c>
      <c r="N104" s="133">
        <f t="shared" si="39"/>
        <v>593005.0843117917</v>
      </c>
      <c r="O104" s="69">
        <f t="shared" ref="O104:O109" si="46">IF(N104&lt;&gt;0,+I104-N104,0)</f>
        <v>0</v>
      </c>
      <c r="P104" s="69">
        <f t="shared" ref="P104:P109" si="47">+O104-M104</f>
        <v>0</v>
      </c>
      <c r="Q104" s="1"/>
    </row>
    <row r="105" spans="1:17" ht="12.5">
      <c r="B105" s="9" t="str">
        <f t="shared" si="40"/>
        <v>IU</v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38"/>
        <v>627980.04901218251</v>
      </c>
      <c r="M105" s="132">
        <f t="shared" si="45"/>
        <v>0</v>
      </c>
      <c r="N105" s="133">
        <f t="shared" si="39"/>
        <v>627980.04901218251</v>
      </c>
      <c r="O105" s="69">
        <f t="shared" si="46"/>
        <v>0</v>
      </c>
      <c r="P105" s="69">
        <f t="shared" si="47"/>
        <v>0</v>
      </c>
      <c r="Q105" s="1"/>
    </row>
    <row r="106" spans="1:17" ht="12.5">
      <c r="B106" s="9" t="str">
        <f t="shared" si="40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34"/>
        <v>0</v>
      </c>
      <c r="K106" s="69"/>
      <c r="L106" s="133">
        <f t="shared" ref="L106:L111" si="48">H106</f>
        <v>597990.04263617261</v>
      </c>
      <c r="M106" s="132">
        <f t="shared" si="45"/>
        <v>0</v>
      </c>
      <c r="N106" s="133">
        <f t="shared" ref="N106:N111" si="49">I106</f>
        <v>597990.04263617261</v>
      </c>
      <c r="O106" s="69">
        <f t="shared" si="46"/>
        <v>0</v>
      </c>
      <c r="P106" s="69">
        <f t="shared" si="47"/>
        <v>0</v>
      </c>
      <c r="Q106" s="1"/>
    </row>
    <row r="107" spans="1:17" ht="12.5">
      <c r="B107" s="9" t="str">
        <f t="shared" si="40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34"/>
        <v>0</v>
      </c>
      <c r="K107" s="69"/>
      <c r="L107" s="133">
        <f t="shared" si="48"/>
        <v>564471.95145808836</v>
      </c>
      <c r="M107" s="132">
        <f t="shared" si="45"/>
        <v>0</v>
      </c>
      <c r="N107" s="133">
        <f t="shared" si="49"/>
        <v>564471.95145808836</v>
      </c>
      <c r="O107" s="69">
        <f t="shared" si="46"/>
        <v>0</v>
      </c>
      <c r="P107" s="69">
        <f t="shared" si="47"/>
        <v>0</v>
      </c>
      <c r="Q107" s="1"/>
    </row>
    <row r="108" spans="1:17" ht="12.5">
      <c r="B108" s="9" t="str">
        <f t="shared" si="40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34"/>
        <v>0</v>
      </c>
      <c r="K108" s="69"/>
      <c r="L108" s="133">
        <f t="shared" si="48"/>
        <v>533981.0722445295</v>
      </c>
      <c r="M108" s="132">
        <f t="shared" si="45"/>
        <v>0</v>
      </c>
      <c r="N108" s="133">
        <f t="shared" si="49"/>
        <v>533981.0722445295</v>
      </c>
      <c r="O108" s="69">
        <f t="shared" si="46"/>
        <v>0</v>
      </c>
      <c r="P108" s="69">
        <f t="shared" si="47"/>
        <v>0</v>
      </c>
      <c r="Q108" s="1"/>
    </row>
    <row r="109" spans="1:17" ht="12.5">
      <c r="B109" s="9" t="str">
        <f t="shared" si="40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34"/>
        <v>0</v>
      </c>
      <c r="K109" s="69"/>
      <c r="L109" s="133">
        <f t="shared" si="48"/>
        <v>466899.92525095958</v>
      </c>
      <c r="M109" s="132">
        <f t="shared" si="45"/>
        <v>0</v>
      </c>
      <c r="N109" s="133">
        <f t="shared" si="49"/>
        <v>466899.92525095958</v>
      </c>
      <c r="O109" s="69">
        <f t="shared" si="46"/>
        <v>0</v>
      </c>
      <c r="P109" s="69">
        <f t="shared" si="47"/>
        <v>0</v>
      </c>
      <c r="Q109" s="1"/>
    </row>
    <row r="110" spans="1:17" ht="12.5">
      <c r="B110" s="9" t="str">
        <f t="shared" si="40"/>
        <v>IU</v>
      </c>
      <c r="C110" s="64">
        <f>IF(D93="","-",+C109+1)</f>
        <v>2019</v>
      </c>
      <c r="D110" s="155">
        <v>3360259.2561130421</v>
      </c>
      <c r="E110" s="158">
        <v>104189.94465116279</v>
      </c>
      <c r="F110" s="159">
        <v>3256069.3114618794</v>
      </c>
      <c r="G110" s="159">
        <v>3308164.283787461</v>
      </c>
      <c r="H110" s="158">
        <v>458297.65763870062</v>
      </c>
      <c r="I110" s="157">
        <v>458297.65763870062</v>
      </c>
      <c r="J110" s="69">
        <f t="shared" si="34"/>
        <v>0</v>
      </c>
      <c r="K110" s="69"/>
      <c r="L110" s="133">
        <f t="shared" si="48"/>
        <v>458297.65763870062</v>
      </c>
      <c r="M110" s="132">
        <f t="shared" ref="M110" si="50">IF(L110&lt;&gt;0,+H110-L110,0)</f>
        <v>0</v>
      </c>
      <c r="N110" s="133">
        <f t="shared" si="49"/>
        <v>458297.65763870062</v>
      </c>
      <c r="O110" s="69">
        <f t="shared" si="36"/>
        <v>0</v>
      </c>
      <c r="P110" s="69">
        <f t="shared" si="37"/>
        <v>0</v>
      </c>
      <c r="Q110" s="1"/>
    </row>
    <row r="111" spans="1:17" ht="12.5">
      <c r="B111" s="9" t="str">
        <f t="shared" si="40"/>
        <v>IU</v>
      </c>
      <c r="C111" s="64">
        <f>IF(D93="","-",+C110+1)</f>
        <v>2020</v>
      </c>
      <c r="D111" s="155">
        <v>3253588.5984939942</v>
      </c>
      <c r="E111" s="158">
        <v>106670.65761904762</v>
      </c>
      <c r="F111" s="159">
        <v>3146917.9408749468</v>
      </c>
      <c r="G111" s="159">
        <v>3200253.2696844703</v>
      </c>
      <c r="H111" s="158">
        <v>450934.16681202245</v>
      </c>
      <c r="I111" s="157">
        <v>450934.16681202245</v>
      </c>
      <c r="J111" s="69">
        <f t="shared" si="34"/>
        <v>0</v>
      </c>
      <c r="K111" s="69"/>
      <c r="L111" s="133">
        <f t="shared" si="48"/>
        <v>450934.16681202245</v>
      </c>
      <c r="M111" s="132">
        <f t="shared" ref="M111" si="51">IF(L111&lt;&gt;0,+H111-L111,0)</f>
        <v>0</v>
      </c>
      <c r="N111" s="133">
        <f t="shared" si="49"/>
        <v>450934.16681202245</v>
      </c>
      <c r="O111" s="69">
        <f t="shared" si="36"/>
        <v>0</v>
      </c>
      <c r="P111" s="69">
        <f t="shared" si="37"/>
        <v>0</v>
      </c>
      <c r="Q111" s="1"/>
    </row>
    <row r="112" spans="1:17" ht="12.5">
      <c r="B112" s="9" t="str">
        <f t="shared" si="40"/>
        <v>IU</v>
      </c>
      <c r="C112" s="64">
        <f>IF(D93="","-",+C111+1)</f>
        <v>2021</v>
      </c>
      <c r="D112" s="155">
        <v>3144316.2175183846</v>
      </c>
      <c r="E112" s="158">
        <v>109272.38097560976</v>
      </c>
      <c r="F112" s="159">
        <v>3035043.8365427749</v>
      </c>
      <c r="G112" s="159">
        <v>3089680.0270305797</v>
      </c>
      <c r="H112" s="158">
        <v>459995.01898038521</v>
      </c>
      <c r="I112" s="157">
        <v>459995.01898038521</v>
      </c>
      <c r="J112" s="69">
        <f t="shared" si="34"/>
        <v>0</v>
      </c>
      <c r="K112" s="69"/>
      <c r="L112" s="133">
        <f t="shared" ref="L112" si="52">H112</f>
        <v>459995.01898038521</v>
      </c>
      <c r="M112" s="132">
        <f t="shared" ref="M112" si="53">IF(L112&lt;&gt;0,+H112-L112,0)</f>
        <v>0</v>
      </c>
      <c r="N112" s="133">
        <f t="shared" ref="N112" si="54">I112</f>
        <v>459995.01898038521</v>
      </c>
      <c r="O112" s="69">
        <f t="shared" si="36"/>
        <v>0</v>
      </c>
      <c r="P112" s="69">
        <f t="shared" si="37"/>
        <v>0</v>
      </c>
      <c r="Q112" s="1"/>
    </row>
    <row r="113" spans="2:17" ht="12.5">
      <c r="B113" s="9" t="str">
        <f t="shared" si="40"/>
        <v>IU</v>
      </c>
      <c r="C113" s="64">
        <f>IF(D93="","-",+C112+1)</f>
        <v>2022</v>
      </c>
      <c r="D113" s="155">
        <v>3037645.5598993371</v>
      </c>
      <c r="E113" s="158">
        <v>106670.65761904762</v>
      </c>
      <c r="F113" s="159">
        <v>2930974.9022802897</v>
      </c>
      <c r="G113" s="159">
        <v>2984310.2310898136</v>
      </c>
      <c r="H113" s="158">
        <v>457201.30033225642</v>
      </c>
      <c r="I113" s="157">
        <v>457201.30033225642</v>
      </c>
      <c r="J113" s="69">
        <f t="shared" si="34"/>
        <v>0</v>
      </c>
      <c r="K113" s="69"/>
      <c r="L113" s="133">
        <f t="shared" ref="L113" si="55">H113</f>
        <v>457201.30033225642</v>
      </c>
      <c r="M113" s="132">
        <f t="shared" ref="M113" si="56">IF(L113&lt;&gt;0,+H113-L113,0)</f>
        <v>0</v>
      </c>
      <c r="N113" s="133">
        <f t="shared" ref="N113" si="57">I113</f>
        <v>457201.30033225642</v>
      </c>
      <c r="O113" s="69">
        <f t="shared" ref="O113" si="58">IF(N113&lt;&gt;0,+I113-N113,0)</f>
        <v>0</v>
      </c>
      <c r="P113" s="69">
        <f t="shared" ref="P113" si="59">+O113-M113</f>
        <v>0</v>
      </c>
      <c r="Q113" s="1"/>
    </row>
    <row r="114" spans="2:17" ht="12.5">
      <c r="B114" s="9" t="str">
        <f t="shared" si="40"/>
        <v>IU</v>
      </c>
      <c r="C114" s="64">
        <f>IF(D93="","-",+C113+1)</f>
        <v>2023</v>
      </c>
      <c r="D114" s="155">
        <v>2935823.9398993365</v>
      </c>
      <c r="E114" s="158">
        <v>101822</v>
      </c>
      <c r="F114" s="159">
        <v>2834001.9398993365</v>
      </c>
      <c r="G114" s="159">
        <v>2884912.9398993365</v>
      </c>
      <c r="H114" s="158">
        <v>457719.4470063108</v>
      </c>
      <c r="I114" s="157">
        <v>457719.4470063108</v>
      </c>
      <c r="J114" s="69">
        <f t="shared" si="34"/>
        <v>0</v>
      </c>
      <c r="K114" s="69"/>
      <c r="L114" s="133">
        <f t="shared" ref="L114" si="60">H114</f>
        <v>457719.4470063108</v>
      </c>
      <c r="M114" s="132">
        <f t="shared" ref="M114" si="61">IF(L114&lt;&gt;0,+H114-L114,0)</f>
        <v>0</v>
      </c>
      <c r="N114" s="133">
        <f t="shared" ref="N114" si="62">I114</f>
        <v>457719.4470063108</v>
      </c>
      <c r="O114" s="69">
        <f t="shared" ref="O114" si="63">IF(N114&lt;&gt;0,+I114-N114,0)</f>
        <v>0</v>
      </c>
      <c r="P114" s="69">
        <f t="shared" ref="P114" si="64">+O114-M114</f>
        <v>0</v>
      </c>
      <c r="Q114" s="1"/>
    </row>
    <row r="115" spans="2:17" ht="12.5">
      <c r="B115" s="9" t="str">
        <f t="shared" si="40"/>
        <v/>
      </c>
      <c r="C115" s="64">
        <f>IF(D93="","-",+C114+1)</f>
        <v>2024</v>
      </c>
      <c r="D115" s="65">
        <f>IF(F114+SUM(E$99:E114)=D$92,F114,D$92-SUM(E$99:E114))</f>
        <v>2834001.9398993365</v>
      </c>
      <c r="E115" s="71">
        <f>IF(+J96&lt;F114,J96,D115)</f>
        <v>101822</v>
      </c>
      <c r="F115" s="70">
        <f t="shared" si="41"/>
        <v>2732179.9398993365</v>
      </c>
      <c r="G115" s="70">
        <f t="shared" si="42"/>
        <v>2783090.9398993365</v>
      </c>
      <c r="H115" s="73">
        <f t="shared" ref="H115:H154" si="65">+J$94*G115+E115</f>
        <v>448390.12836008059</v>
      </c>
      <c r="I115" s="127">
        <f t="shared" ref="I115:I154" si="66">+J$95*G115+E115</f>
        <v>448390.12836008059</v>
      </c>
      <c r="J115" s="69">
        <f t="shared" si="34"/>
        <v>0</v>
      </c>
      <c r="K115" s="69"/>
      <c r="L115" s="150"/>
      <c r="M115" s="69">
        <f t="shared" si="35"/>
        <v>0</v>
      </c>
      <c r="N115" s="150"/>
      <c r="O115" s="69">
        <f t="shared" si="36"/>
        <v>0</v>
      </c>
      <c r="P115" s="69">
        <f t="shared" si="37"/>
        <v>0</v>
      </c>
      <c r="Q115" s="1"/>
    </row>
    <row r="116" spans="2:17" ht="12.5">
      <c r="B116" s="9" t="str">
        <f t="shared" si="40"/>
        <v/>
      </c>
      <c r="C116" s="64">
        <f>IF(D93="","-",+C115+1)</f>
        <v>2025</v>
      </c>
      <c r="D116" s="65">
        <f>IF(F115+SUM(E$99:E115)=D$92,F115,D$92-SUM(E$99:E115))</f>
        <v>2732179.9398993365</v>
      </c>
      <c r="E116" s="71">
        <f>IF(+J96&lt;F115,J96,D116)</f>
        <v>101822</v>
      </c>
      <c r="F116" s="70">
        <f t="shared" si="41"/>
        <v>2630357.9398993365</v>
      </c>
      <c r="G116" s="70">
        <f t="shared" si="42"/>
        <v>2681268.9398993365</v>
      </c>
      <c r="H116" s="73">
        <f t="shared" si="65"/>
        <v>435710.60737857915</v>
      </c>
      <c r="I116" s="127">
        <f t="shared" si="66"/>
        <v>435710.60737857915</v>
      </c>
      <c r="J116" s="69">
        <f t="shared" si="34"/>
        <v>0</v>
      </c>
      <c r="K116" s="69"/>
      <c r="L116" s="150"/>
      <c r="M116" s="69">
        <f t="shared" si="35"/>
        <v>0</v>
      </c>
      <c r="N116" s="150"/>
      <c r="O116" s="69">
        <f t="shared" si="36"/>
        <v>0</v>
      </c>
      <c r="P116" s="69">
        <f t="shared" si="37"/>
        <v>0</v>
      </c>
      <c r="Q116" s="1"/>
    </row>
    <row r="117" spans="2:17" ht="12.5">
      <c r="B117" s="9" t="str">
        <f t="shared" si="40"/>
        <v/>
      </c>
      <c r="C117" s="64">
        <f>IF(D93="","-",+C116+1)</f>
        <v>2026</v>
      </c>
      <c r="D117" s="65">
        <f>IF(F116+SUM(E$99:E116)=D$92,F116,D$92-SUM(E$99:E116))</f>
        <v>2630357.9398993365</v>
      </c>
      <c r="E117" s="71">
        <f>IF(+J96&lt;F116,J96,D117)</f>
        <v>101822</v>
      </c>
      <c r="F117" s="70">
        <f t="shared" si="41"/>
        <v>2528535.9398993365</v>
      </c>
      <c r="G117" s="70">
        <f t="shared" si="42"/>
        <v>2579446.9398993365</v>
      </c>
      <c r="H117" s="73">
        <f t="shared" si="65"/>
        <v>423031.08639707777</v>
      </c>
      <c r="I117" s="127">
        <f t="shared" si="66"/>
        <v>423031.08639707777</v>
      </c>
      <c r="J117" s="69">
        <f t="shared" si="34"/>
        <v>0</v>
      </c>
      <c r="K117" s="69"/>
      <c r="L117" s="150"/>
      <c r="M117" s="69">
        <f t="shared" si="35"/>
        <v>0</v>
      </c>
      <c r="N117" s="150"/>
      <c r="O117" s="69">
        <f t="shared" si="36"/>
        <v>0</v>
      </c>
      <c r="P117" s="69">
        <f t="shared" si="37"/>
        <v>0</v>
      </c>
      <c r="Q117" s="1"/>
    </row>
    <row r="118" spans="2:17" ht="12.5">
      <c r="B118" s="9" t="str">
        <f t="shared" si="40"/>
        <v/>
      </c>
      <c r="C118" s="64">
        <f>IF(D93="","-",+C117+1)</f>
        <v>2027</v>
      </c>
      <c r="D118" s="65">
        <f>IF(F117+SUM(E$99:E117)=D$92,F117,D$92-SUM(E$99:E117))</f>
        <v>2528535.9398993365</v>
      </c>
      <c r="E118" s="71">
        <f>IF(+J96&lt;F117,J96,D118)</f>
        <v>101822</v>
      </c>
      <c r="F118" s="70">
        <f t="shared" si="41"/>
        <v>2426713.9398993365</v>
      </c>
      <c r="G118" s="70">
        <f t="shared" si="42"/>
        <v>2477624.9398993365</v>
      </c>
      <c r="H118" s="73">
        <f t="shared" si="65"/>
        <v>410351.56541557633</v>
      </c>
      <c r="I118" s="127">
        <f t="shared" si="66"/>
        <v>410351.56541557633</v>
      </c>
      <c r="J118" s="69">
        <f t="shared" si="34"/>
        <v>0</v>
      </c>
      <c r="K118" s="69"/>
      <c r="L118" s="150"/>
      <c r="M118" s="69">
        <f t="shared" si="35"/>
        <v>0</v>
      </c>
      <c r="N118" s="150"/>
      <c r="O118" s="69">
        <f t="shared" si="36"/>
        <v>0</v>
      </c>
      <c r="P118" s="69">
        <f t="shared" si="37"/>
        <v>0</v>
      </c>
      <c r="Q118" s="1"/>
    </row>
    <row r="119" spans="2:17" ht="12.5">
      <c r="B119" s="9" t="str">
        <f t="shared" si="40"/>
        <v/>
      </c>
      <c r="C119" s="64">
        <f>IF(D93="","-",+C118+1)</f>
        <v>2028</v>
      </c>
      <c r="D119" s="65">
        <f>IF(F118+SUM(E$99:E118)=D$92,F118,D$92-SUM(E$99:E118))</f>
        <v>2426713.9398993365</v>
      </c>
      <c r="E119" s="71">
        <f>IF(+J96&lt;F118,J96,D119)</f>
        <v>101822</v>
      </c>
      <c r="F119" s="70">
        <f t="shared" si="41"/>
        <v>2324891.9398993365</v>
      </c>
      <c r="G119" s="70">
        <f t="shared" si="42"/>
        <v>2375802.9398993365</v>
      </c>
      <c r="H119" s="73">
        <f t="shared" si="65"/>
        <v>397672.04443407495</v>
      </c>
      <c r="I119" s="127">
        <f t="shared" si="66"/>
        <v>397672.04443407495</v>
      </c>
      <c r="J119" s="69">
        <f t="shared" si="34"/>
        <v>0</v>
      </c>
      <c r="K119" s="69"/>
      <c r="L119" s="150"/>
      <c r="M119" s="69">
        <f t="shared" si="35"/>
        <v>0</v>
      </c>
      <c r="N119" s="150"/>
      <c r="O119" s="69">
        <f t="shared" si="36"/>
        <v>0</v>
      </c>
      <c r="P119" s="69">
        <f t="shared" si="37"/>
        <v>0</v>
      </c>
      <c r="Q119" s="1"/>
    </row>
    <row r="120" spans="2:17" ht="12.5">
      <c r="B120" s="9" t="str">
        <f t="shared" si="40"/>
        <v/>
      </c>
      <c r="C120" s="64">
        <f>IF(D93="","-",+C119+1)</f>
        <v>2029</v>
      </c>
      <c r="D120" s="65">
        <f>IF(F119+SUM(E$99:E119)=D$92,F119,D$92-SUM(E$99:E119))</f>
        <v>2324891.9398993365</v>
      </c>
      <c r="E120" s="71">
        <f>IF(+J96&lt;F119,J96,D120)</f>
        <v>101822</v>
      </c>
      <c r="F120" s="70">
        <f t="shared" si="41"/>
        <v>2223069.9398993365</v>
      </c>
      <c r="G120" s="70">
        <f t="shared" si="42"/>
        <v>2273980.9398993365</v>
      </c>
      <c r="H120" s="73">
        <f t="shared" si="65"/>
        <v>384992.52345257351</v>
      </c>
      <c r="I120" s="127">
        <f t="shared" si="66"/>
        <v>384992.52345257351</v>
      </c>
      <c r="J120" s="69">
        <f t="shared" si="34"/>
        <v>0</v>
      </c>
      <c r="K120" s="69"/>
      <c r="L120" s="150"/>
      <c r="M120" s="69">
        <f t="shared" si="35"/>
        <v>0</v>
      </c>
      <c r="N120" s="150"/>
      <c r="O120" s="69">
        <f t="shared" si="36"/>
        <v>0</v>
      </c>
      <c r="P120" s="69">
        <f t="shared" si="37"/>
        <v>0</v>
      </c>
      <c r="Q120" s="1"/>
    </row>
    <row r="121" spans="2:17" ht="12.5">
      <c r="B121" s="9" t="str">
        <f t="shared" si="40"/>
        <v/>
      </c>
      <c r="C121" s="64">
        <f>IF(D93="","-",+C120+1)</f>
        <v>2030</v>
      </c>
      <c r="D121" s="65">
        <f>IF(F120+SUM(E$99:E120)=D$92,F120,D$92-SUM(E$99:E120))</f>
        <v>2223069.9398993365</v>
      </c>
      <c r="E121" s="71">
        <f>IF(+J96&lt;F120,J96,D121)</f>
        <v>101822</v>
      </c>
      <c r="F121" s="70">
        <f t="shared" si="41"/>
        <v>2121247.9398993365</v>
      </c>
      <c r="G121" s="70">
        <f t="shared" si="42"/>
        <v>2172158.9398993365</v>
      </c>
      <c r="H121" s="73">
        <f t="shared" si="65"/>
        <v>372313.00247107213</v>
      </c>
      <c r="I121" s="127">
        <f t="shared" si="66"/>
        <v>372313.00247107213</v>
      </c>
      <c r="J121" s="69">
        <f t="shared" si="34"/>
        <v>0</v>
      </c>
      <c r="K121" s="69"/>
      <c r="L121" s="150"/>
      <c r="M121" s="69">
        <f t="shared" si="35"/>
        <v>0</v>
      </c>
      <c r="N121" s="150"/>
      <c r="O121" s="69">
        <f t="shared" si="36"/>
        <v>0</v>
      </c>
      <c r="P121" s="69">
        <f t="shared" si="37"/>
        <v>0</v>
      </c>
      <c r="Q121" s="1"/>
    </row>
    <row r="122" spans="2:17" ht="12.5">
      <c r="B122" s="9" t="str">
        <f t="shared" si="40"/>
        <v/>
      </c>
      <c r="C122" s="64">
        <f>IF(D93="","-",+C121+1)</f>
        <v>2031</v>
      </c>
      <c r="D122" s="65">
        <f>IF(F121+SUM(E$99:E121)=D$92,F121,D$92-SUM(E$99:E121))</f>
        <v>2121247.9398993365</v>
      </c>
      <c r="E122" s="71">
        <f>IF(+J96&lt;F121,J96,D122)</f>
        <v>101822</v>
      </c>
      <c r="F122" s="70">
        <f t="shared" si="41"/>
        <v>2019425.9398993365</v>
      </c>
      <c r="G122" s="70">
        <f t="shared" si="42"/>
        <v>2070336.9398993365</v>
      </c>
      <c r="H122" s="73">
        <f t="shared" si="65"/>
        <v>359633.48148957069</v>
      </c>
      <c r="I122" s="127">
        <f t="shared" si="66"/>
        <v>359633.48148957069</v>
      </c>
      <c r="J122" s="69">
        <f t="shared" si="34"/>
        <v>0</v>
      </c>
      <c r="K122" s="69"/>
      <c r="L122" s="150"/>
      <c r="M122" s="69">
        <f t="shared" si="35"/>
        <v>0</v>
      </c>
      <c r="N122" s="150"/>
      <c r="O122" s="69">
        <f t="shared" si="36"/>
        <v>0</v>
      </c>
      <c r="P122" s="69">
        <f t="shared" si="37"/>
        <v>0</v>
      </c>
      <c r="Q122" s="1"/>
    </row>
    <row r="123" spans="2:17" ht="12.5">
      <c r="B123" s="9" t="str">
        <f t="shared" si="40"/>
        <v/>
      </c>
      <c r="C123" s="64">
        <f>IF(D93="","-",+C122+1)</f>
        <v>2032</v>
      </c>
      <c r="D123" s="65">
        <f>IF(F122+SUM(E$99:E122)=D$92,F122,D$92-SUM(E$99:E122))</f>
        <v>2019425.9398993365</v>
      </c>
      <c r="E123" s="71">
        <f>IF(+J96&lt;F122,J96,D123)</f>
        <v>101822</v>
      </c>
      <c r="F123" s="70">
        <f t="shared" si="41"/>
        <v>1917603.9398993365</v>
      </c>
      <c r="G123" s="70">
        <f t="shared" si="42"/>
        <v>1968514.9398993365</v>
      </c>
      <c r="H123" s="73">
        <f t="shared" si="65"/>
        <v>346953.96050806926</v>
      </c>
      <c r="I123" s="127">
        <f t="shared" si="66"/>
        <v>346953.96050806926</v>
      </c>
      <c r="J123" s="69">
        <f t="shared" si="34"/>
        <v>0</v>
      </c>
      <c r="K123" s="69"/>
      <c r="L123" s="150"/>
      <c r="M123" s="69">
        <f t="shared" si="35"/>
        <v>0</v>
      </c>
      <c r="N123" s="150"/>
      <c r="O123" s="69">
        <f t="shared" si="36"/>
        <v>0</v>
      </c>
      <c r="P123" s="69">
        <f t="shared" si="37"/>
        <v>0</v>
      </c>
      <c r="Q123" s="1"/>
    </row>
    <row r="124" spans="2:17" ht="12.5">
      <c r="B124" s="9" t="str">
        <f t="shared" si="40"/>
        <v/>
      </c>
      <c r="C124" s="64">
        <f>IF(D93="","-",+C123+1)</f>
        <v>2033</v>
      </c>
      <c r="D124" s="65">
        <f>IF(F123+SUM(E$99:E123)=D$92,F123,D$92-SUM(E$99:E123))</f>
        <v>1917603.9398993365</v>
      </c>
      <c r="E124" s="71">
        <f>IF(+J96&lt;F123,J96,D124)</f>
        <v>101822</v>
      </c>
      <c r="F124" s="70">
        <f t="shared" si="41"/>
        <v>1815781.9398993365</v>
      </c>
      <c r="G124" s="70">
        <f t="shared" si="42"/>
        <v>1866692.9398993365</v>
      </c>
      <c r="H124" s="73">
        <f t="shared" si="65"/>
        <v>334274.43952656788</v>
      </c>
      <c r="I124" s="127">
        <f t="shared" si="66"/>
        <v>334274.43952656788</v>
      </c>
      <c r="J124" s="69">
        <f t="shared" si="34"/>
        <v>0</v>
      </c>
      <c r="K124" s="69"/>
      <c r="L124" s="150"/>
      <c r="M124" s="69">
        <f t="shared" si="35"/>
        <v>0</v>
      </c>
      <c r="N124" s="150"/>
      <c r="O124" s="69">
        <f t="shared" si="36"/>
        <v>0</v>
      </c>
      <c r="P124" s="69">
        <f t="shared" si="37"/>
        <v>0</v>
      </c>
      <c r="Q124" s="1"/>
    </row>
    <row r="125" spans="2:17" ht="12.5">
      <c r="B125" s="9" t="str">
        <f t="shared" si="40"/>
        <v/>
      </c>
      <c r="C125" s="64">
        <f>IF(D93="","-",+C124+1)</f>
        <v>2034</v>
      </c>
      <c r="D125" s="65">
        <f>IF(F124+SUM(E$99:E124)=D$92,F124,D$92-SUM(E$99:E124))</f>
        <v>1815781.9398993365</v>
      </c>
      <c r="E125" s="71">
        <f>IF(+J96&lt;F124,J96,D125)</f>
        <v>101822</v>
      </c>
      <c r="F125" s="70">
        <f t="shared" si="41"/>
        <v>1713959.9398993365</v>
      </c>
      <c r="G125" s="70">
        <f t="shared" si="42"/>
        <v>1764870.9398993365</v>
      </c>
      <c r="H125" s="73">
        <f t="shared" si="65"/>
        <v>321594.9185450665</v>
      </c>
      <c r="I125" s="127">
        <f t="shared" si="66"/>
        <v>321594.9185450665</v>
      </c>
      <c r="J125" s="69">
        <f t="shared" si="34"/>
        <v>0</v>
      </c>
      <c r="K125" s="69"/>
      <c r="L125" s="150"/>
      <c r="M125" s="69">
        <f t="shared" si="35"/>
        <v>0</v>
      </c>
      <c r="N125" s="150"/>
      <c r="O125" s="69">
        <f t="shared" si="36"/>
        <v>0</v>
      </c>
      <c r="P125" s="69">
        <f t="shared" si="37"/>
        <v>0</v>
      </c>
      <c r="Q125" s="1"/>
    </row>
    <row r="126" spans="2:17" ht="12.5">
      <c r="B126" s="9" t="str">
        <f t="shared" si="40"/>
        <v/>
      </c>
      <c r="C126" s="64">
        <f>IF(D93="","-",+C125+1)</f>
        <v>2035</v>
      </c>
      <c r="D126" s="65">
        <f>IF(F125+SUM(E$99:E125)=D$92,F125,D$92-SUM(E$99:E125))</f>
        <v>1713959.9398993365</v>
      </c>
      <c r="E126" s="71">
        <f>IF(+J96&lt;F125,J96,D126)</f>
        <v>101822</v>
      </c>
      <c r="F126" s="70">
        <f t="shared" si="41"/>
        <v>1612137.9398993365</v>
      </c>
      <c r="G126" s="70">
        <f t="shared" si="42"/>
        <v>1663048.9398993365</v>
      </c>
      <c r="H126" s="73">
        <f t="shared" si="65"/>
        <v>308915.39756356506</v>
      </c>
      <c r="I126" s="127">
        <f t="shared" si="66"/>
        <v>308915.39756356506</v>
      </c>
      <c r="J126" s="69">
        <f t="shared" si="34"/>
        <v>0</v>
      </c>
      <c r="K126" s="69"/>
      <c r="L126" s="150"/>
      <c r="M126" s="69">
        <f t="shared" si="35"/>
        <v>0</v>
      </c>
      <c r="N126" s="150"/>
      <c r="O126" s="69">
        <f t="shared" si="36"/>
        <v>0</v>
      </c>
      <c r="P126" s="69">
        <f t="shared" si="37"/>
        <v>0</v>
      </c>
      <c r="Q126" s="1"/>
    </row>
    <row r="127" spans="2:17" ht="12.5">
      <c r="B127" s="9" t="str">
        <f t="shared" si="40"/>
        <v/>
      </c>
      <c r="C127" s="64">
        <f>IF(D93="","-",+C126+1)</f>
        <v>2036</v>
      </c>
      <c r="D127" s="65">
        <f>IF(F126+SUM(E$99:E126)=D$92,F126,D$92-SUM(E$99:E126))</f>
        <v>1612137.9398993365</v>
      </c>
      <c r="E127" s="71">
        <f>IF(+J96&lt;F126,J96,D127)</f>
        <v>101822</v>
      </c>
      <c r="F127" s="70">
        <f t="shared" si="41"/>
        <v>1510315.9398993365</v>
      </c>
      <c r="G127" s="70">
        <f t="shared" si="42"/>
        <v>1561226.9398993365</v>
      </c>
      <c r="H127" s="73">
        <f t="shared" si="65"/>
        <v>296235.87658206362</v>
      </c>
      <c r="I127" s="127">
        <f t="shared" si="66"/>
        <v>296235.87658206362</v>
      </c>
      <c r="J127" s="69">
        <f t="shared" si="34"/>
        <v>0</v>
      </c>
      <c r="K127" s="69"/>
      <c r="L127" s="150"/>
      <c r="M127" s="69">
        <f t="shared" si="35"/>
        <v>0</v>
      </c>
      <c r="N127" s="150"/>
      <c r="O127" s="69">
        <f t="shared" si="36"/>
        <v>0</v>
      </c>
      <c r="P127" s="69">
        <f t="shared" si="37"/>
        <v>0</v>
      </c>
      <c r="Q127" s="1"/>
    </row>
    <row r="128" spans="2:17" ht="12.5">
      <c r="B128" s="9" t="str">
        <f t="shared" si="40"/>
        <v/>
      </c>
      <c r="C128" s="64">
        <f>IF(D93="","-",+C127+1)</f>
        <v>2037</v>
      </c>
      <c r="D128" s="65">
        <f>IF(F127+SUM(E$99:E127)=D$92,F127,D$92-SUM(E$99:E127))</f>
        <v>1510315.9398993365</v>
      </c>
      <c r="E128" s="71">
        <f>IF(+J96&lt;F127,J96,D128)</f>
        <v>101822</v>
      </c>
      <c r="F128" s="70">
        <f t="shared" si="41"/>
        <v>1408493.9398993365</v>
      </c>
      <c r="G128" s="70">
        <f t="shared" si="42"/>
        <v>1459404.9398993365</v>
      </c>
      <c r="H128" s="73">
        <f t="shared" si="65"/>
        <v>283556.35560056218</v>
      </c>
      <c r="I128" s="127">
        <f t="shared" si="66"/>
        <v>283556.35560056218</v>
      </c>
      <c r="J128" s="69">
        <f t="shared" si="34"/>
        <v>0</v>
      </c>
      <c r="K128" s="69"/>
      <c r="L128" s="150"/>
      <c r="M128" s="69">
        <f t="shared" si="35"/>
        <v>0</v>
      </c>
      <c r="N128" s="150"/>
      <c r="O128" s="69">
        <f t="shared" si="36"/>
        <v>0</v>
      </c>
      <c r="P128" s="69">
        <f t="shared" si="37"/>
        <v>0</v>
      </c>
      <c r="Q128" s="1"/>
    </row>
    <row r="129" spans="2:17" ht="12.5">
      <c r="B129" s="9" t="str">
        <f t="shared" si="40"/>
        <v/>
      </c>
      <c r="C129" s="64">
        <f>IF(D93="","-",+C128+1)</f>
        <v>2038</v>
      </c>
      <c r="D129" s="65">
        <f>IF(F128+SUM(E$99:E128)=D$92,F128,D$92-SUM(E$99:E128))</f>
        <v>1408493.9398993365</v>
      </c>
      <c r="E129" s="71">
        <f>IF(+J96&lt;F128,J96,D129)</f>
        <v>101822</v>
      </c>
      <c r="F129" s="70">
        <f t="shared" si="41"/>
        <v>1306671.9398993365</v>
      </c>
      <c r="G129" s="70">
        <f t="shared" si="42"/>
        <v>1357582.9398993365</v>
      </c>
      <c r="H129" s="73">
        <f t="shared" si="65"/>
        <v>270876.8346190608</v>
      </c>
      <c r="I129" s="127">
        <f t="shared" si="66"/>
        <v>270876.8346190608</v>
      </c>
      <c r="J129" s="69">
        <f t="shared" si="34"/>
        <v>0</v>
      </c>
      <c r="K129" s="69"/>
      <c r="L129" s="150"/>
      <c r="M129" s="69">
        <f t="shared" si="35"/>
        <v>0</v>
      </c>
      <c r="N129" s="150"/>
      <c r="O129" s="69">
        <f t="shared" si="36"/>
        <v>0</v>
      </c>
      <c r="P129" s="69">
        <f t="shared" si="37"/>
        <v>0</v>
      </c>
      <c r="Q129" s="1"/>
    </row>
    <row r="130" spans="2:17" ht="12.5">
      <c r="B130" s="9" t="str">
        <f t="shared" si="40"/>
        <v/>
      </c>
      <c r="C130" s="64">
        <f>IF(D93="","-",+C129+1)</f>
        <v>2039</v>
      </c>
      <c r="D130" s="65">
        <f>IF(F129+SUM(E$99:E129)=D$92,F129,D$92-SUM(E$99:E129))</f>
        <v>1306671.9398993365</v>
      </c>
      <c r="E130" s="71">
        <f>IF(+J96&lt;F129,J96,D130)</f>
        <v>101822</v>
      </c>
      <c r="F130" s="70">
        <f t="shared" si="41"/>
        <v>1204849.9398993365</v>
      </c>
      <c r="G130" s="70">
        <f t="shared" si="42"/>
        <v>1255760.9398993365</v>
      </c>
      <c r="H130" s="73">
        <f t="shared" si="65"/>
        <v>258197.31363755939</v>
      </c>
      <c r="I130" s="127">
        <f t="shared" si="66"/>
        <v>258197.31363755939</v>
      </c>
      <c r="J130" s="69">
        <f t="shared" si="34"/>
        <v>0</v>
      </c>
      <c r="K130" s="69"/>
      <c r="L130" s="150"/>
      <c r="M130" s="69">
        <f t="shared" si="35"/>
        <v>0</v>
      </c>
      <c r="N130" s="150"/>
      <c r="O130" s="69">
        <f t="shared" si="36"/>
        <v>0</v>
      </c>
      <c r="P130" s="69">
        <f t="shared" si="37"/>
        <v>0</v>
      </c>
      <c r="Q130" s="1"/>
    </row>
    <row r="131" spans="2:17" ht="12.5">
      <c r="B131" s="9" t="str">
        <f t="shared" si="40"/>
        <v/>
      </c>
      <c r="C131" s="64">
        <f>IF(D93="","-",+C130+1)</f>
        <v>2040</v>
      </c>
      <c r="D131" s="65">
        <f>IF(F130+SUM(E$99:E130)=D$92,F130,D$92-SUM(E$99:E130))</f>
        <v>1204849.9398993365</v>
      </c>
      <c r="E131" s="71">
        <f>IF(+J96&lt;F130,J96,D131)</f>
        <v>101822</v>
      </c>
      <c r="F131" s="70">
        <f t="shared" ref="F131:F154" si="67">+D131-E131</f>
        <v>1103027.9398993365</v>
      </c>
      <c r="G131" s="70">
        <f t="shared" ref="G131:G154" si="68">+(F131+D131)/2</f>
        <v>1153938.9398993365</v>
      </c>
      <c r="H131" s="73">
        <f t="shared" si="65"/>
        <v>245517.79265605798</v>
      </c>
      <c r="I131" s="127">
        <f t="shared" si="66"/>
        <v>245517.79265605798</v>
      </c>
      <c r="J131" s="69">
        <f t="shared" ref="J131:J154" si="69">+I131-H131</f>
        <v>0</v>
      </c>
      <c r="K131" s="69"/>
      <c r="L131" s="150"/>
      <c r="M131" s="69">
        <f t="shared" ref="M131:M154" si="70">IF(L131&lt;&gt;0,+H131-L131,0)</f>
        <v>0</v>
      </c>
      <c r="N131" s="150"/>
      <c r="O131" s="69">
        <f t="shared" ref="O131:O154" si="71">IF(N131&lt;&gt;0,+I131-N131,0)</f>
        <v>0</v>
      </c>
      <c r="P131" s="69">
        <f t="shared" ref="P131:P154" si="72">+O131-M131</f>
        <v>0</v>
      </c>
      <c r="Q131" s="1"/>
    </row>
    <row r="132" spans="2:17" ht="12.5">
      <c r="B132" s="9" t="str">
        <f t="shared" si="40"/>
        <v/>
      </c>
      <c r="C132" s="64">
        <f>IF(D93="","-",+C131+1)</f>
        <v>2041</v>
      </c>
      <c r="D132" s="65">
        <f>IF(F131+SUM(E$99:E131)=D$92,F131,D$92-SUM(E$99:E131))</f>
        <v>1103027.9398993365</v>
      </c>
      <c r="E132" s="71">
        <f>IF(+J96&lt;F131,J96,D132)</f>
        <v>101822</v>
      </c>
      <c r="F132" s="70">
        <f t="shared" si="67"/>
        <v>1001205.9398993365</v>
      </c>
      <c r="G132" s="70">
        <f t="shared" si="68"/>
        <v>1052116.9398993365</v>
      </c>
      <c r="H132" s="73">
        <f t="shared" si="65"/>
        <v>232838.27167455657</v>
      </c>
      <c r="I132" s="127">
        <f t="shared" si="66"/>
        <v>232838.27167455657</v>
      </c>
      <c r="J132" s="69">
        <f t="shared" si="69"/>
        <v>0</v>
      </c>
      <c r="K132" s="69"/>
      <c r="L132" s="150"/>
      <c r="M132" s="69">
        <f t="shared" si="70"/>
        <v>0</v>
      </c>
      <c r="N132" s="150"/>
      <c r="O132" s="69">
        <f t="shared" si="71"/>
        <v>0</v>
      </c>
      <c r="P132" s="69">
        <f t="shared" si="72"/>
        <v>0</v>
      </c>
      <c r="Q132" s="1"/>
    </row>
    <row r="133" spans="2:17" ht="12.5">
      <c r="B133" s="9" t="str">
        <f t="shared" si="40"/>
        <v/>
      </c>
      <c r="C133" s="64">
        <f>IF(D93="","-",+C132+1)</f>
        <v>2042</v>
      </c>
      <c r="D133" s="65">
        <f>IF(F132+SUM(E$99:E132)=D$92,F132,D$92-SUM(E$99:E132))</f>
        <v>1001205.9398993365</v>
      </c>
      <c r="E133" s="71">
        <f>IF(+J96&lt;F132,J96,D133)</f>
        <v>101822</v>
      </c>
      <c r="F133" s="70">
        <f t="shared" si="67"/>
        <v>899383.93989933655</v>
      </c>
      <c r="G133" s="70">
        <f t="shared" si="68"/>
        <v>950294.93989933655</v>
      </c>
      <c r="H133" s="73">
        <f t="shared" si="65"/>
        <v>220158.75069305516</v>
      </c>
      <c r="I133" s="127">
        <f t="shared" si="66"/>
        <v>220158.75069305516</v>
      </c>
      <c r="J133" s="69">
        <f t="shared" si="69"/>
        <v>0</v>
      </c>
      <c r="K133" s="69"/>
      <c r="L133" s="150"/>
      <c r="M133" s="69">
        <f t="shared" si="70"/>
        <v>0</v>
      </c>
      <c r="N133" s="150"/>
      <c r="O133" s="69">
        <f t="shared" si="71"/>
        <v>0</v>
      </c>
      <c r="P133" s="69">
        <f t="shared" si="72"/>
        <v>0</v>
      </c>
      <c r="Q133" s="1"/>
    </row>
    <row r="134" spans="2:17" ht="12.5">
      <c r="B134" s="9" t="str">
        <f t="shared" si="40"/>
        <v/>
      </c>
      <c r="C134" s="64">
        <f>IF(D93="","-",+C133+1)</f>
        <v>2043</v>
      </c>
      <c r="D134" s="65">
        <f>IF(F133+SUM(E$99:E133)=D$92,F133,D$92-SUM(E$99:E133))</f>
        <v>899383.93989933655</v>
      </c>
      <c r="E134" s="71">
        <f>IF(+J96&lt;F133,J96,D134)</f>
        <v>101822</v>
      </c>
      <c r="F134" s="70">
        <f t="shared" si="67"/>
        <v>797561.93989933655</v>
      </c>
      <c r="G134" s="70">
        <f t="shared" si="68"/>
        <v>848472.93989933655</v>
      </c>
      <c r="H134" s="73">
        <f t="shared" si="65"/>
        <v>207479.22971155372</v>
      </c>
      <c r="I134" s="127">
        <f t="shared" si="66"/>
        <v>207479.22971155372</v>
      </c>
      <c r="J134" s="69">
        <f t="shared" si="69"/>
        <v>0</v>
      </c>
      <c r="K134" s="69"/>
      <c r="L134" s="150"/>
      <c r="M134" s="69">
        <f t="shared" si="70"/>
        <v>0</v>
      </c>
      <c r="N134" s="150"/>
      <c r="O134" s="69">
        <f t="shared" si="71"/>
        <v>0</v>
      </c>
      <c r="P134" s="69">
        <f t="shared" si="72"/>
        <v>0</v>
      </c>
      <c r="Q134" s="1"/>
    </row>
    <row r="135" spans="2:17" ht="12.5">
      <c r="B135" s="9" t="str">
        <f t="shared" si="40"/>
        <v/>
      </c>
      <c r="C135" s="64">
        <f>IF(D93="","-",+C134+1)</f>
        <v>2044</v>
      </c>
      <c r="D135" s="65">
        <f>IF(F134+SUM(E$99:E134)=D$92,F134,D$92-SUM(E$99:E134))</f>
        <v>797561.93989933655</v>
      </c>
      <c r="E135" s="71">
        <f>IF(+J96&lt;F134,J96,D135)</f>
        <v>101822</v>
      </c>
      <c r="F135" s="70">
        <f t="shared" si="67"/>
        <v>695739.93989933655</v>
      </c>
      <c r="G135" s="70">
        <f t="shared" si="68"/>
        <v>746650.93989933655</v>
      </c>
      <c r="H135" s="73">
        <f t="shared" si="65"/>
        <v>194799.70873005234</v>
      </c>
      <c r="I135" s="127">
        <f t="shared" si="66"/>
        <v>194799.70873005234</v>
      </c>
      <c r="J135" s="69">
        <f t="shared" si="69"/>
        <v>0</v>
      </c>
      <c r="K135" s="69"/>
      <c r="L135" s="150"/>
      <c r="M135" s="69">
        <f t="shared" si="70"/>
        <v>0</v>
      </c>
      <c r="N135" s="150"/>
      <c r="O135" s="69">
        <f t="shared" si="71"/>
        <v>0</v>
      </c>
      <c r="P135" s="69">
        <f t="shared" si="72"/>
        <v>0</v>
      </c>
      <c r="Q135" s="1"/>
    </row>
    <row r="136" spans="2:17" ht="12.5">
      <c r="B136" s="9" t="str">
        <f t="shared" si="40"/>
        <v/>
      </c>
      <c r="C136" s="64">
        <f>IF(D93="","-",+C135+1)</f>
        <v>2045</v>
      </c>
      <c r="D136" s="65">
        <f>IF(F135+SUM(E$99:E135)=D$92,F135,D$92-SUM(E$99:E135))</f>
        <v>695739.93989933655</v>
      </c>
      <c r="E136" s="71">
        <f>IF(+J96&lt;F135,J96,D136)</f>
        <v>101822</v>
      </c>
      <c r="F136" s="70">
        <f t="shared" si="67"/>
        <v>593917.93989933655</v>
      </c>
      <c r="G136" s="70">
        <f t="shared" si="68"/>
        <v>644828.93989933655</v>
      </c>
      <c r="H136" s="73">
        <f t="shared" si="65"/>
        <v>182120.1877485509</v>
      </c>
      <c r="I136" s="127">
        <f t="shared" si="66"/>
        <v>182120.1877485509</v>
      </c>
      <c r="J136" s="69">
        <f t="shared" si="69"/>
        <v>0</v>
      </c>
      <c r="K136" s="69"/>
      <c r="L136" s="150"/>
      <c r="M136" s="69">
        <f t="shared" si="70"/>
        <v>0</v>
      </c>
      <c r="N136" s="150"/>
      <c r="O136" s="69">
        <f t="shared" si="71"/>
        <v>0</v>
      </c>
      <c r="P136" s="69">
        <f t="shared" si="72"/>
        <v>0</v>
      </c>
      <c r="Q136" s="1"/>
    </row>
    <row r="137" spans="2:17" ht="12.5">
      <c r="B137" s="9" t="str">
        <f t="shared" si="40"/>
        <v/>
      </c>
      <c r="C137" s="64">
        <f>IF(D93="","-",+C136+1)</f>
        <v>2046</v>
      </c>
      <c r="D137" s="65">
        <f>IF(F136+SUM(E$99:E136)=D$92,F136,D$92-SUM(E$99:E136))</f>
        <v>593917.93989933655</v>
      </c>
      <c r="E137" s="71">
        <f>IF(+J96&lt;F136,J96,D137)</f>
        <v>101822</v>
      </c>
      <c r="F137" s="70">
        <f t="shared" si="67"/>
        <v>492095.93989933655</v>
      </c>
      <c r="G137" s="70">
        <f t="shared" si="68"/>
        <v>543006.93989933655</v>
      </c>
      <c r="H137" s="73">
        <f t="shared" si="65"/>
        <v>169440.66676704952</v>
      </c>
      <c r="I137" s="127">
        <f t="shared" si="66"/>
        <v>169440.66676704952</v>
      </c>
      <c r="J137" s="69">
        <f t="shared" si="69"/>
        <v>0</v>
      </c>
      <c r="K137" s="69"/>
      <c r="L137" s="150"/>
      <c r="M137" s="69">
        <f t="shared" si="70"/>
        <v>0</v>
      </c>
      <c r="N137" s="150"/>
      <c r="O137" s="69">
        <f t="shared" si="71"/>
        <v>0</v>
      </c>
      <c r="P137" s="69">
        <f t="shared" si="72"/>
        <v>0</v>
      </c>
      <c r="Q137" s="1"/>
    </row>
    <row r="138" spans="2:17" ht="12.5">
      <c r="B138" s="9" t="str">
        <f t="shared" si="40"/>
        <v/>
      </c>
      <c r="C138" s="64">
        <f>IF(D93="","-",+C137+1)</f>
        <v>2047</v>
      </c>
      <c r="D138" s="65">
        <f>IF(F137+SUM(E$99:E137)=D$92,F137,D$92-SUM(E$99:E137))</f>
        <v>492095.93989933655</v>
      </c>
      <c r="E138" s="71">
        <f>IF(+J96&lt;F137,J96,D138)</f>
        <v>101822</v>
      </c>
      <c r="F138" s="70">
        <f t="shared" si="67"/>
        <v>390273.93989933655</v>
      </c>
      <c r="G138" s="70">
        <f t="shared" si="68"/>
        <v>441184.93989933655</v>
      </c>
      <c r="H138" s="73">
        <f t="shared" si="65"/>
        <v>156761.14578554808</v>
      </c>
      <c r="I138" s="127">
        <f t="shared" si="66"/>
        <v>156761.14578554808</v>
      </c>
      <c r="J138" s="69">
        <f t="shared" si="69"/>
        <v>0</v>
      </c>
      <c r="K138" s="69"/>
      <c r="L138" s="150"/>
      <c r="M138" s="69">
        <f t="shared" si="70"/>
        <v>0</v>
      </c>
      <c r="N138" s="150"/>
      <c r="O138" s="69">
        <f t="shared" si="71"/>
        <v>0</v>
      </c>
      <c r="P138" s="69">
        <f t="shared" si="72"/>
        <v>0</v>
      </c>
      <c r="Q138" s="1"/>
    </row>
    <row r="139" spans="2:17" ht="12.5">
      <c r="B139" s="9" t="str">
        <f t="shared" si="40"/>
        <v/>
      </c>
      <c r="C139" s="64">
        <f>IF(D93="","-",+C138+1)</f>
        <v>2048</v>
      </c>
      <c r="D139" s="65">
        <f>IF(F138+SUM(E$99:E138)=D$92,F138,D$92-SUM(E$99:E138))</f>
        <v>390273.93989933655</v>
      </c>
      <c r="E139" s="71">
        <f>IF(+J96&lt;F138,J96,D139)</f>
        <v>101822</v>
      </c>
      <c r="F139" s="70">
        <f t="shared" si="67"/>
        <v>288451.93989933655</v>
      </c>
      <c r="G139" s="70">
        <f t="shared" si="68"/>
        <v>339362.93989933655</v>
      </c>
      <c r="H139" s="73">
        <f t="shared" si="65"/>
        <v>144081.62480404667</v>
      </c>
      <c r="I139" s="127">
        <f t="shared" si="66"/>
        <v>144081.62480404667</v>
      </c>
      <c r="J139" s="69">
        <f t="shared" si="69"/>
        <v>0</v>
      </c>
      <c r="K139" s="69"/>
      <c r="L139" s="150"/>
      <c r="M139" s="69">
        <f t="shared" si="70"/>
        <v>0</v>
      </c>
      <c r="N139" s="150"/>
      <c r="O139" s="69">
        <f t="shared" si="71"/>
        <v>0</v>
      </c>
      <c r="P139" s="69">
        <f t="shared" si="72"/>
        <v>0</v>
      </c>
      <c r="Q139" s="1"/>
    </row>
    <row r="140" spans="2:17" ht="12.5">
      <c r="B140" s="9" t="str">
        <f t="shared" si="40"/>
        <v/>
      </c>
      <c r="C140" s="64">
        <f>IF(D93="","-",+C139+1)</f>
        <v>2049</v>
      </c>
      <c r="D140" s="65">
        <f>IF(F139+SUM(E$99:E139)=D$92,F139,D$92-SUM(E$99:E139))</f>
        <v>288451.93989933655</v>
      </c>
      <c r="E140" s="71">
        <f>IF(+J96&lt;F139,J96,D140)</f>
        <v>101822</v>
      </c>
      <c r="F140" s="70">
        <f t="shared" si="67"/>
        <v>186629.93989933655</v>
      </c>
      <c r="G140" s="70">
        <f t="shared" si="68"/>
        <v>237540.93989933655</v>
      </c>
      <c r="H140" s="73">
        <f t="shared" si="65"/>
        <v>131402.10382254526</v>
      </c>
      <c r="I140" s="127">
        <f t="shared" si="66"/>
        <v>131402.10382254526</v>
      </c>
      <c r="J140" s="69">
        <f t="shared" si="69"/>
        <v>0</v>
      </c>
      <c r="K140" s="69"/>
      <c r="L140" s="150"/>
      <c r="M140" s="69">
        <f t="shared" si="70"/>
        <v>0</v>
      </c>
      <c r="N140" s="150"/>
      <c r="O140" s="69">
        <f t="shared" si="71"/>
        <v>0</v>
      </c>
      <c r="P140" s="69">
        <f t="shared" si="72"/>
        <v>0</v>
      </c>
      <c r="Q140" s="1"/>
    </row>
    <row r="141" spans="2:17" ht="12.5">
      <c r="B141" s="9" t="str">
        <f t="shared" si="40"/>
        <v/>
      </c>
      <c r="C141" s="64">
        <f>IF(D93="","-",+C140+1)</f>
        <v>2050</v>
      </c>
      <c r="D141" s="65">
        <f>IF(F140+SUM(E$99:E140)=D$92,F140,D$92-SUM(E$99:E140))</f>
        <v>186629.93989933655</v>
      </c>
      <c r="E141" s="71">
        <f>IF(+J96&lt;F140,J96,D141)</f>
        <v>101822</v>
      </c>
      <c r="F141" s="70">
        <f t="shared" si="67"/>
        <v>84807.939899336547</v>
      </c>
      <c r="G141" s="70">
        <f t="shared" si="68"/>
        <v>135718.93989933655</v>
      </c>
      <c r="H141" s="73">
        <f t="shared" si="65"/>
        <v>118722.58284104386</v>
      </c>
      <c r="I141" s="127">
        <f t="shared" si="66"/>
        <v>118722.58284104386</v>
      </c>
      <c r="J141" s="69">
        <f t="shared" si="69"/>
        <v>0</v>
      </c>
      <c r="K141" s="69"/>
      <c r="L141" s="150"/>
      <c r="M141" s="69">
        <f t="shared" si="70"/>
        <v>0</v>
      </c>
      <c r="N141" s="150"/>
      <c r="O141" s="69">
        <f t="shared" si="71"/>
        <v>0</v>
      </c>
      <c r="P141" s="69">
        <f t="shared" si="72"/>
        <v>0</v>
      </c>
      <c r="Q141" s="1"/>
    </row>
    <row r="142" spans="2:17" ht="12.5">
      <c r="B142" s="9" t="str">
        <f t="shared" si="40"/>
        <v/>
      </c>
      <c r="C142" s="64">
        <f>IF(D93="","-",+C141+1)</f>
        <v>2051</v>
      </c>
      <c r="D142" s="65">
        <f>IF(F141+SUM(E$99:E141)=D$92,F141,D$92-SUM(E$99:E141))</f>
        <v>84807.939899336547</v>
      </c>
      <c r="E142" s="71">
        <f>IF(+J96&lt;F141,J96,D142)</f>
        <v>84807.939899336547</v>
      </c>
      <c r="F142" s="70">
        <f t="shared" si="67"/>
        <v>0</v>
      </c>
      <c r="G142" s="70">
        <f t="shared" si="68"/>
        <v>42403.969949668273</v>
      </c>
      <c r="H142" s="73">
        <f t="shared" si="65"/>
        <v>90088.351074483115</v>
      </c>
      <c r="I142" s="127">
        <f t="shared" si="66"/>
        <v>90088.351074483115</v>
      </c>
      <c r="J142" s="69">
        <f t="shared" si="69"/>
        <v>0</v>
      </c>
      <c r="K142" s="69"/>
      <c r="L142" s="150"/>
      <c r="M142" s="69">
        <f t="shared" si="70"/>
        <v>0</v>
      </c>
      <c r="N142" s="150"/>
      <c r="O142" s="69">
        <f t="shared" si="71"/>
        <v>0</v>
      </c>
      <c r="P142" s="69">
        <f t="shared" si="72"/>
        <v>0</v>
      </c>
      <c r="Q142" s="1"/>
    </row>
    <row r="143" spans="2:17" ht="12.5">
      <c r="B143" s="9" t="str">
        <f t="shared" si="40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67"/>
        <v>0</v>
      </c>
      <c r="G143" s="70">
        <f t="shared" si="68"/>
        <v>0</v>
      </c>
      <c r="H143" s="73">
        <f t="shared" si="65"/>
        <v>0</v>
      </c>
      <c r="I143" s="127">
        <f t="shared" si="66"/>
        <v>0</v>
      </c>
      <c r="J143" s="69">
        <f t="shared" si="69"/>
        <v>0</v>
      </c>
      <c r="K143" s="69"/>
      <c r="L143" s="150"/>
      <c r="M143" s="69">
        <f t="shared" si="70"/>
        <v>0</v>
      </c>
      <c r="N143" s="150"/>
      <c r="O143" s="69">
        <f t="shared" si="71"/>
        <v>0</v>
      </c>
      <c r="P143" s="69">
        <f t="shared" si="72"/>
        <v>0</v>
      </c>
      <c r="Q143" s="1"/>
    </row>
    <row r="144" spans="2:17" ht="12.5">
      <c r="B144" s="9" t="str">
        <f t="shared" si="40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67"/>
        <v>0</v>
      </c>
      <c r="G144" s="70">
        <f t="shared" si="68"/>
        <v>0</v>
      </c>
      <c r="H144" s="73">
        <f t="shared" si="65"/>
        <v>0</v>
      </c>
      <c r="I144" s="127">
        <f t="shared" si="66"/>
        <v>0</v>
      </c>
      <c r="J144" s="69">
        <f t="shared" si="69"/>
        <v>0</v>
      </c>
      <c r="K144" s="69"/>
      <c r="L144" s="150"/>
      <c r="M144" s="69">
        <f t="shared" si="70"/>
        <v>0</v>
      </c>
      <c r="N144" s="150"/>
      <c r="O144" s="69">
        <f t="shared" si="71"/>
        <v>0</v>
      </c>
      <c r="P144" s="69">
        <f t="shared" si="72"/>
        <v>0</v>
      </c>
      <c r="Q144" s="1"/>
    </row>
    <row r="145" spans="2:17" ht="12.5">
      <c r="B145" s="9" t="str">
        <f t="shared" si="40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67"/>
        <v>0</v>
      </c>
      <c r="G145" s="70">
        <f t="shared" si="68"/>
        <v>0</v>
      </c>
      <c r="H145" s="73">
        <f t="shared" si="65"/>
        <v>0</v>
      </c>
      <c r="I145" s="127">
        <f t="shared" si="66"/>
        <v>0</v>
      </c>
      <c r="J145" s="69">
        <f t="shared" si="69"/>
        <v>0</v>
      </c>
      <c r="K145" s="69"/>
      <c r="L145" s="150"/>
      <c r="M145" s="69">
        <f t="shared" si="70"/>
        <v>0</v>
      </c>
      <c r="N145" s="150"/>
      <c r="O145" s="69">
        <f t="shared" si="71"/>
        <v>0</v>
      </c>
      <c r="P145" s="69">
        <f t="shared" si="72"/>
        <v>0</v>
      </c>
      <c r="Q145" s="1"/>
    </row>
    <row r="146" spans="2:17" ht="12.5">
      <c r="B146" s="9" t="str">
        <f t="shared" si="40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67"/>
        <v>0</v>
      </c>
      <c r="G146" s="70">
        <f t="shared" si="68"/>
        <v>0</v>
      </c>
      <c r="H146" s="73">
        <f t="shared" si="65"/>
        <v>0</v>
      </c>
      <c r="I146" s="127">
        <f t="shared" si="66"/>
        <v>0</v>
      </c>
      <c r="J146" s="69">
        <f t="shared" si="69"/>
        <v>0</v>
      </c>
      <c r="K146" s="69"/>
      <c r="L146" s="150"/>
      <c r="M146" s="69">
        <f t="shared" si="70"/>
        <v>0</v>
      </c>
      <c r="N146" s="150"/>
      <c r="O146" s="69">
        <f t="shared" si="71"/>
        <v>0</v>
      </c>
      <c r="P146" s="69">
        <f t="shared" si="72"/>
        <v>0</v>
      </c>
      <c r="Q146" s="1"/>
    </row>
    <row r="147" spans="2:17" ht="12.5">
      <c r="B147" s="9" t="str">
        <f t="shared" si="40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67"/>
        <v>0</v>
      </c>
      <c r="G147" s="70">
        <f t="shared" si="68"/>
        <v>0</v>
      </c>
      <c r="H147" s="73">
        <f t="shared" si="65"/>
        <v>0</v>
      </c>
      <c r="I147" s="127">
        <f t="shared" si="66"/>
        <v>0</v>
      </c>
      <c r="J147" s="69">
        <f t="shared" si="69"/>
        <v>0</v>
      </c>
      <c r="K147" s="69"/>
      <c r="L147" s="150"/>
      <c r="M147" s="69">
        <f t="shared" si="70"/>
        <v>0</v>
      </c>
      <c r="N147" s="150"/>
      <c r="O147" s="69">
        <f t="shared" si="71"/>
        <v>0</v>
      </c>
      <c r="P147" s="69">
        <f t="shared" si="72"/>
        <v>0</v>
      </c>
      <c r="Q147" s="1"/>
    </row>
    <row r="148" spans="2:17" ht="12.5">
      <c r="B148" s="9" t="str">
        <f t="shared" si="40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67"/>
        <v>0</v>
      </c>
      <c r="G148" s="70">
        <f t="shared" si="68"/>
        <v>0</v>
      </c>
      <c r="H148" s="73">
        <f t="shared" si="65"/>
        <v>0</v>
      </c>
      <c r="I148" s="127">
        <f t="shared" si="66"/>
        <v>0</v>
      </c>
      <c r="J148" s="69">
        <f t="shared" si="69"/>
        <v>0</v>
      </c>
      <c r="K148" s="69"/>
      <c r="L148" s="150"/>
      <c r="M148" s="69">
        <f t="shared" si="70"/>
        <v>0</v>
      </c>
      <c r="N148" s="150"/>
      <c r="O148" s="69">
        <f t="shared" si="71"/>
        <v>0</v>
      </c>
      <c r="P148" s="69">
        <f t="shared" si="72"/>
        <v>0</v>
      </c>
      <c r="Q148" s="1"/>
    </row>
    <row r="149" spans="2:17" ht="12.5">
      <c r="B149" s="9" t="str">
        <f t="shared" si="40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67"/>
        <v>0</v>
      </c>
      <c r="G149" s="70">
        <f t="shared" si="68"/>
        <v>0</v>
      </c>
      <c r="H149" s="73">
        <f t="shared" si="65"/>
        <v>0</v>
      </c>
      <c r="I149" s="127">
        <f t="shared" si="66"/>
        <v>0</v>
      </c>
      <c r="J149" s="69">
        <f t="shared" si="69"/>
        <v>0</v>
      </c>
      <c r="K149" s="69"/>
      <c r="L149" s="150"/>
      <c r="M149" s="69">
        <f t="shared" si="70"/>
        <v>0</v>
      </c>
      <c r="N149" s="150"/>
      <c r="O149" s="69">
        <f t="shared" si="71"/>
        <v>0</v>
      </c>
      <c r="P149" s="69">
        <f t="shared" si="72"/>
        <v>0</v>
      </c>
      <c r="Q149" s="1"/>
    </row>
    <row r="150" spans="2:17" ht="12.5">
      <c r="B150" s="9" t="str">
        <f t="shared" si="40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67"/>
        <v>0</v>
      </c>
      <c r="G150" s="70">
        <f t="shared" si="68"/>
        <v>0</v>
      </c>
      <c r="H150" s="73">
        <f t="shared" si="65"/>
        <v>0</v>
      </c>
      <c r="I150" s="127">
        <f t="shared" si="66"/>
        <v>0</v>
      </c>
      <c r="J150" s="69">
        <f t="shared" si="69"/>
        <v>0</v>
      </c>
      <c r="K150" s="69"/>
      <c r="L150" s="150"/>
      <c r="M150" s="69">
        <f t="shared" si="70"/>
        <v>0</v>
      </c>
      <c r="N150" s="150"/>
      <c r="O150" s="69">
        <f t="shared" si="71"/>
        <v>0</v>
      </c>
      <c r="P150" s="69">
        <f t="shared" si="72"/>
        <v>0</v>
      </c>
      <c r="Q150" s="1"/>
    </row>
    <row r="151" spans="2:17" ht="12.5">
      <c r="B151" s="9" t="str">
        <f t="shared" si="40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67"/>
        <v>0</v>
      </c>
      <c r="G151" s="70">
        <f t="shared" si="68"/>
        <v>0</v>
      </c>
      <c r="H151" s="73">
        <f t="shared" si="65"/>
        <v>0</v>
      </c>
      <c r="I151" s="127">
        <f t="shared" si="66"/>
        <v>0</v>
      </c>
      <c r="J151" s="69">
        <f t="shared" si="69"/>
        <v>0</v>
      </c>
      <c r="K151" s="69"/>
      <c r="L151" s="150"/>
      <c r="M151" s="69">
        <f t="shared" si="70"/>
        <v>0</v>
      </c>
      <c r="N151" s="150"/>
      <c r="O151" s="69">
        <f t="shared" si="71"/>
        <v>0</v>
      </c>
      <c r="P151" s="69">
        <f t="shared" si="72"/>
        <v>0</v>
      </c>
      <c r="Q151" s="1"/>
    </row>
    <row r="152" spans="2:17" ht="12.5">
      <c r="B152" s="9" t="str">
        <f t="shared" si="40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67"/>
        <v>0</v>
      </c>
      <c r="G152" s="70">
        <f t="shared" si="68"/>
        <v>0</v>
      </c>
      <c r="H152" s="73">
        <f t="shared" si="65"/>
        <v>0</v>
      </c>
      <c r="I152" s="127">
        <f t="shared" si="66"/>
        <v>0</v>
      </c>
      <c r="J152" s="69">
        <f t="shared" si="69"/>
        <v>0</v>
      </c>
      <c r="K152" s="69"/>
      <c r="L152" s="150"/>
      <c r="M152" s="69">
        <f t="shared" si="70"/>
        <v>0</v>
      </c>
      <c r="N152" s="150"/>
      <c r="O152" s="69">
        <f t="shared" si="71"/>
        <v>0</v>
      </c>
      <c r="P152" s="69">
        <f t="shared" si="72"/>
        <v>0</v>
      </c>
      <c r="Q152" s="1"/>
    </row>
    <row r="153" spans="2:17" ht="12.5">
      <c r="B153" s="9" t="str">
        <f t="shared" si="40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67"/>
        <v>0</v>
      </c>
      <c r="G153" s="70">
        <f t="shared" si="68"/>
        <v>0</v>
      </c>
      <c r="H153" s="73">
        <f t="shared" si="65"/>
        <v>0</v>
      </c>
      <c r="I153" s="127">
        <f t="shared" si="66"/>
        <v>0</v>
      </c>
      <c r="J153" s="69">
        <f t="shared" si="69"/>
        <v>0</v>
      </c>
      <c r="K153" s="69"/>
      <c r="L153" s="150"/>
      <c r="M153" s="69">
        <f t="shared" si="70"/>
        <v>0</v>
      </c>
      <c r="N153" s="150"/>
      <c r="O153" s="69">
        <f t="shared" si="71"/>
        <v>0</v>
      </c>
      <c r="P153" s="69">
        <f t="shared" si="72"/>
        <v>0</v>
      </c>
      <c r="Q153" s="1"/>
    </row>
    <row r="154" spans="2:17" ht="13" thickBot="1">
      <c r="B154" s="9" t="str">
        <f t="shared" si="40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67"/>
        <v>0</v>
      </c>
      <c r="G154" s="75">
        <f t="shared" si="68"/>
        <v>0</v>
      </c>
      <c r="H154" s="77">
        <f t="shared" si="65"/>
        <v>0</v>
      </c>
      <c r="I154" s="128">
        <f t="shared" si="66"/>
        <v>0</v>
      </c>
      <c r="J154" s="79">
        <f t="shared" si="69"/>
        <v>0</v>
      </c>
      <c r="K154" s="69"/>
      <c r="L154" s="151"/>
      <c r="M154" s="79">
        <f t="shared" si="70"/>
        <v>0</v>
      </c>
      <c r="N154" s="151"/>
      <c r="O154" s="79">
        <f t="shared" si="71"/>
        <v>0</v>
      </c>
      <c r="P154" s="79">
        <f t="shared" si="72"/>
        <v>0</v>
      </c>
      <c r="Q154" s="1"/>
    </row>
    <row r="155" spans="2:17" ht="12.5">
      <c r="C155" s="65" t="s">
        <v>78</v>
      </c>
      <c r="D155" s="22"/>
      <c r="E155" s="22">
        <f>SUM(E99:E154)</f>
        <v>4480168</v>
      </c>
      <c r="F155" s="22"/>
      <c r="G155" s="22"/>
      <c r="H155" s="22">
        <f>SUM(H99:H154)</f>
        <v>16677978.592116447</v>
      </c>
      <c r="I155" s="22">
        <f>SUM(I99:I154)</f>
        <v>16677978.592116447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zoomScaleNormal="100" zoomScaleSheetLayoutView="75" workbookViewId="0">
      <selection activeCell="S90" sqref="S90:S94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"&amp;COUNT(S.001:S.077!$P$3)</f>
        <v>SWEPCO Project 20 of 77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671">
        <v>0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391</v>
      </c>
      <c r="H15" s="181" t="s">
        <v>392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 ht="12.5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 ht="12.5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 ht="12.5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 ht="12.5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 ht="12.5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 ht="12.5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4"/>
        <v/>
      </c>
      <c r="C33" s="6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 ht="12.5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 ht="12.5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 ht="12.5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 ht="12.5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 ht="12.5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 ht="12.5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 ht="12.5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 ht="12.5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 ht="12.5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 ht="12.5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 ht="12.5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 ht="12.5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 ht="12.5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 ht="12.5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 ht="12.5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 ht="12.5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 ht="12.5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 ht="12.5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 ht="12.5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 ht="12.5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 ht="12.5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 ht="12.5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77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2024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394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395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f>D10</f>
        <v>0</v>
      </c>
      <c r="E92" s="10" t="s">
        <v>86</v>
      </c>
      <c r="H92" s="45"/>
      <c r="I92" s="45"/>
      <c r="J92" s="46">
        <f>+'SWE.WS.G.BPU.ATRR.True-up'!M16</f>
        <v>2024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0.1245263399019997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0.1245263399019997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391</v>
      </c>
      <c r="I97" s="181" t="s">
        <v>392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 ht="12.5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 ht="12.5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 ht="12.5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 ht="12.5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 ht="12.5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 ht="12.5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 ht="12.5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 ht="12.5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 ht="12.5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 ht="12.5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 ht="12.5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 ht="12.5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 ht="12.5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 ht="12.5">
      <c r="B113" s="9" t="str">
        <f t="shared" si="19"/>
        <v/>
      </c>
      <c r="C113" s="6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 ht="12.5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 ht="12.5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 ht="12.5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 ht="12.5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 ht="12.5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 ht="12.5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 ht="12.5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 ht="12.5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 ht="12.5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 ht="12.5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 ht="12.5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 ht="12.5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 ht="12.5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 ht="12.5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 ht="12.5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 ht="12.5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 ht="12.5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 ht="12.5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 ht="12.5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 ht="12.5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 ht="12.5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 ht="12.5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 ht="12.5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 ht="12.5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 ht="12.5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 ht="12.5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 ht="12.5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 ht="12.5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 ht="12.5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 ht="12.5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 ht="12.5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 ht="12.5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 ht="12.5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 ht="12.5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 ht="12.5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 ht="12.5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 ht="12.5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 ht="12.5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 ht="12.5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 ht="12.5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 ht="12.5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21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160723.8703524461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160723.8703524461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478" t="s">
        <v>494</v>
      </c>
      <c r="F9" s="672">
        <v>349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37336.75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 t="shared" ref="K23:K28" si="10">G23</f>
        <v>218211.46569994657</v>
      </c>
      <c r="L23" s="519">
        <f t="shared" si="6"/>
        <v>0</v>
      </c>
      <c r="M23" s="518">
        <f t="shared" ref="M23:M28" si="11"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 t="shared" si="10"/>
        <v>206416.1656138415</v>
      </c>
      <c r="L24" s="519">
        <f t="shared" si="6"/>
        <v>0</v>
      </c>
      <c r="M24" s="518">
        <f t="shared" si="11"/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207652.58306545476</v>
      </c>
      <c r="H25" s="610">
        <v>207652.58306545476</v>
      </c>
      <c r="I25" s="511">
        <f t="shared" si="9"/>
        <v>0</v>
      </c>
      <c r="J25" s="511"/>
      <c r="K25" s="518">
        <f t="shared" si="10"/>
        <v>207652.58306545476</v>
      </c>
      <c r="L25" s="519">
        <f t="shared" si="6"/>
        <v>0</v>
      </c>
      <c r="M25" s="518">
        <f t="shared" si="11"/>
        <v>207652.58306545476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40068.707317073167</v>
      </c>
      <c r="F26" s="608">
        <v>1258478.0309992223</v>
      </c>
      <c r="G26" s="609">
        <v>202560.08681377117</v>
      </c>
      <c r="H26" s="610">
        <v>202560.08681377117</v>
      </c>
      <c r="I26" s="511">
        <f t="shared" si="9"/>
        <v>0</v>
      </c>
      <c r="J26" s="511"/>
      <c r="K26" s="518">
        <f t="shared" si="10"/>
        <v>202560.08681377117</v>
      </c>
      <c r="L26" s="519">
        <f t="shared" ref="L26" si="12">IF(K26&lt;&gt;0,+G26-K26,0)</f>
        <v>0</v>
      </c>
      <c r="M26" s="518">
        <f t="shared" si="11"/>
        <v>202560.08681377117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166805.4048847931</v>
      </c>
      <c r="H27" s="610">
        <v>166805.4048847931</v>
      </c>
      <c r="I27" s="511">
        <f t="shared" si="9"/>
        <v>0</v>
      </c>
      <c r="J27" s="511"/>
      <c r="K27" s="518">
        <f t="shared" si="10"/>
        <v>166805.4048847931</v>
      </c>
      <c r="L27" s="519">
        <f t="shared" ref="L27" si="13">IF(K27&lt;&gt;0,+G27-K27,0)</f>
        <v>0</v>
      </c>
      <c r="M27" s="518">
        <f t="shared" si="11"/>
        <v>166805.4048847931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1220272.9844875946</v>
      </c>
      <c r="E28" s="609">
        <v>39114.690476190473</v>
      </c>
      <c r="F28" s="608">
        <v>1181158.294011404</v>
      </c>
      <c r="G28" s="609">
        <v>166396.00554039481</v>
      </c>
      <c r="H28" s="610">
        <v>166396.00554039481</v>
      </c>
      <c r="I28" s="511">
        <f t="shared" si="9"/>
        <v>0</v>
      </c>
      <c r="J28" s="511"/>
      <c r="K28" s="518">
        <f t="shared" si="10"/>
        <v>166396.00554039481</v>
      </c>
      <c r="L28" s="519">
        <f t="shared" ref="L28" si="14">IF(K28&lt;&gt;0,+G28-K28,0)</f>
        <v>0</v>
      </c>
      <c r="M28" s="518">
        <f t="shared" si="11"/>
        <v>166396.00554039481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1179294.6332059586</v>
      </c>
      <c r="E29" s="609">
        <v>39114.690476190473</v>
      </c>
      <c r="F29" s="608">
        <v>1140179.9427297681</v>
      </c>
      <c r="G29" s="609">
        <v>169520.30244335823</v>
      </c>
      <c r="H29" s="610">
        <v>169520.30244335823</v>
      </c>
      <c r="I29" s="511">
        <f t="shared" si="9"/>
        <v>0</v>
      </c>
      <c r="J29" s="511"/>
      <c r="K29" s="518">
        <f t="shared" ref="K29" si="15">G29</f>
        <v>169520.30244335823</v>
      </c>
      <c r="L29" s="519">
        <f t="shared" ref="L29" si="16">IF(K29&lt;&gt;0,+G29-K29,0)</f>
        <v>0</v>
      </c>
      <c r="M29" s="518">
        <f t="shared" ref="M29" si="17">H29</f>
        <v>169520.30244335823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1140179.9427297681</v>
      </c>
      <c r="E30" s="609">
        <v>39114.690476190473</v>
      </c>
      <c r="F30" s="608">
        <v>1101065.2522535776</v>
      </c>
      <c r="G30" s="609">
        <v>180679.34375469992</v>
      </c>
      <c r="H30" s="610">
        <v>180679.34375469992</v>
      </c>
      <c r="I30" s="511">
        <f t="shared" si="9"/>
        <v>0</v>
      </c>
      <c r="J30" s="511"/>
      <c r="K30" s="518">
        <f t="shared" ref="K30" si="18">G30</f>
        <v>180679.34375469992</v>
      </c>
      <c r="L30" s="519">
        <f t="shared" ref="L30" si="19">IF(K30&lt;&gt;0,+G30-K30,0)</f>
        <v>0</v>
      </c>
      <c r="M30" s="518">
        <f t="shared" ref="M30" si="20">H30</f>
        <v>180679.34375469992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608">
        <v>1101065.2522535776</v>
      </c>
      <c r="E31" s="609">
        <v>39114.690476190473</v>
      </c>
      <c r="F31" s="608">
        <v>1061950.561777387</v>
      </c>
      <c r="G31" s="609">
        <v>160723.8703524461</v>
      </c>
      <c r="H31" s="610">
        <v>160723.8703524461</v>
      </c>
      <c r="I31" s="511">
        <f t="shared" si="9"/>
        <v>0</v>
      </c>
      <c r="J31" s="511"/>
      <c r="K31" s="518">
        <f t="shared" ref="K31" si="21">G31</f>
        <v>160723.8703524461</v>
      </c>
      <c r="L31" s="519">
        <f t="shared" ref="L31" si="22">IF(K31&lt;&gt;0,+G31-K31,0)</f>
        <v>0</v>
      </c>
      <c r="M31" s="518">
        <f t="shared" ref="M31" si="23">H31</f>
        <v>160723.8703524461</v>
      </c>
      <c r="N31" s="514">
        <f t="shared" ref="N31" si="24">IF(M31&lt;&gt;0,+H31-M31,0)</f>
        <v>0</v>
      </c>
      <c r="O31" s="514">
        <f t="shared" ref="O31" si="25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1061950.561777387</v>
      </c>
      <c r="E32" s="522">
        <f>IF(+I14&lt;F31,I14,D32)</f>
        <v>37336.75</v>
      </c>
      <c r="F32" s="523">
        <f t="shared" ref="F32:F48" si="26">+D32-E32</f>
        <v>1024613.811777387</v>
      </c>
      <c r="G32" s="524">
        <f t="shared" ref="G32:G55" si="27">+I$12*((D32+F32)/2)+E32</f>
        <v>162037.27729125074</v>
      </c>
      <c r="H32" s="491">
        <f t="shared" ref="H32:H55" si="28">+I$13*((D32+F32)/2)+E32</f>
        <v>162037.27729125074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1024613.811777387</v>
      </c>
      <c r="E33" s="522">
        <f>IF(+I14&lt;F32,I14,D33)</f>
        <v>37336.75</v>
      </c>
      <c r="F33" s="523">
        <f t="shared" si="26"/>
        <v>987277.06177738705</v>
      </c>
      <c r="G33" s="524">
        <f t="shared" si="27"/>
        <v>157574.52265846694</v>
      </c>
      <c r="H33" s="491">
        <f t="shared" si="28"/>
        <v>157574.52265846694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987277.06177738705</v>
      </c>
      <c r="E34" s="522">
        <f>IF(+I14&lt;F33,I14,D34)</f>
        <v>37336.75</v>
      </c>
      <c r="F34" s="523">
        <f t="shared" si="26"/>
        <v>949940.31177738705</v>
      </c>
      <c r="G34" s="524">
        <f t="shared" si="27"/>
        <v>153111.76802568312</v>
      </c>
      <c r="H34" s="491">
        <f t="shared" si="28"/>
        <v>153111.76802568312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949940.31177738705</v>
      </c>
      <c r="E35" s="522">
        <f>IF(+I14&lt;F34,I14,D35)</f>
        <v>37336.75</v>
      </c>
      <c r="F35" s="523">
        <f t="shared" si="26"/>
        <v>912603.56177738705</v>
      </c>
      <c r="G35" s="524">
        <f t="shared" si="27"/>
        <v>148649.0133928993</v>
      </c>
      <c r="H35" s="491">
        <f t="shared" si="28"/>
        <v>148649.0133928993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912603.56177738705</v>
      </c>
      <c r="E36" s="522">
        <f>IF(+I14&lt;F35,I14,D36)</f>
        <v>37336.75</v>
      </c>
      <c r="F36" s="523">
        <f t="shared" si="26"/>
        <v>875266.81177738705</v>
      </c>
      <c r="G36" s="524">
        <f t="shared" si="27"/>
        <v>144186.25876011551</v>
      </c>
      <c r="H36" s="491">
        <f t="shared" si="28"/>
        <v>144186.25876011551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875266.81177738705</v>
      </c>
      <c r="E37" s="522">
        <f>IF(+I14&lt;F36,I14,D37)</f>
        <v>37336.75</v>
      </c>
      <c r="F37" s="523">
        <f t="shared" si="26"/>
        <v>837930.06177738705</v>
      </c>
      <c r="G37" s="524">
        <f t="shared" si="27"/>
        <v>139723.50412733172</v>
      </c>
      <c r="H37" s="491">
        <f t="shared" si="28"/>
        <v>139723.50412733172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837930.06177738705</v>
      </c>
      <c r="E38" s="522">
        <f>IF(+I14&lt;F37,I14,D38)</f>
        <v>37336.75</v>
      </c>
      <c r="F38" s="523">
        <f t="shared" si="26"/>
        <v>800593.31177738705</v>
      </c>
      <c r="G38" s="524">
        <f t="shared" si="27"/>
        <v>135260.7494945479</v>
      </c>
      <c r="H38" s="491">
        <f t="shared" si="28"/>
        <v>135260.7494945479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800593.31177738705</v>
      </c>
      <c r="E39" s="522">
        <f>IF(+I14&lt;F38,I14,D39)</f>
        <v>37336.75</v>
      </c>
      <c r="F39" s="523">
        <f t="shared" si="26"/>
        <v>763256.56177738705</v>
      </c>
      <c r="G39" s="524">
        <f t="shared" si="27"/>
        <v>130797.99486176408</v>
      </c>
      <c r="H39" s="491">
        <f t="shared" si="28"/>
        <v>130797.99486176408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763256.56177738705</v>
      </c>
      <c r="E40" s="522">
        <f>IF(+I14&lt;F39,I14,D40)</f>
        <v>37336.75</v>
      </c>
      <c r="F40" s="523">
        <f t="shared" si="26"/>
        <v>725919.81177738705</v>
      </c>
      <c r="G40" s="524">
        <f t="shared" si="27"/>
        <v>126335.24022898027</v>
      </c>
      <c r="H40" s="491">
        <f t="shared" si="28"/>
        <v>126335.24022898027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725919.81177738705</v>
      </c>
      <c r="E41" s="522">
        <f>IF(+I14&lt;F40,I14,D41)</f>
        <v>37336.75</v>
      </c>
      <c r="F41" s="523">
        <f t="shared" si="26"/>
        <v>688583.06177738705</v>
      </c>
      <c r="G41" s="524">
        <f t="shared" si="27"/>
        <v>121872.48559619646</v>
      </c>
      <c r="H41" s="491">
        <f t="shared" si="28"/>
        <v>121872.48559619646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688583.06177738705</v>
      </c>
      <c r="E42" s="522">
        <f>IF(+I14&lt;F41,I14,D42)</f>
        <v>37336.75</v>
      </c>
      <c r="F42" s="523">
        <f t="shared" si="26"/>
        <v>651246.31177738705</v>
      </c>
      <c r="G42" s="524">
        <f t="shared" si="27"/>
        <v>117409.73096341266</v>
      </c>
      <c r="H42" s="491">
        <f t="shared" si="28"/>
        <v>117409.73096341266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651246.31177738705</v>
      </c>
      <c r="E43" s="522">
        <f>IF(+I14&lt;F42,I14,D43)</f>
        <v>37336.75</v>
      </c>
      <c r="F43" s="523">
        <f t="shared" si="26"/>
        <v>613909.56177738705</v>
      </c>
      <c r="G43" s="524">
        <f t="shared" si="27"/>
        <v>112946.97633062885</v>
      </c>
      <c r="H43" s="491">
        <f t="shared" si="28"/>
        <v>112946.97633062885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613909.56177738705</v>
      </c>
      <c r="E44" s="522">
        <f>IF(+I14&lt;F43,I14,D44)</f>
        <v>37336.75</v>
      </c>
      <c r="F44" s="523">
        <f t="shared" si="26"/>
        <v>576572.81177738705</v>
      </c>
      <c r="G44" s="524">
        <f t="shared" si="27"/>
        <v>108484.22169784505</v>
      </c>
      <c r="H44" s="491">
        <f t="shared" si="28"/>
        <v>108484.22169784505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576572.81177738705</v>
      </c>
      <c r="E45" s="522">
        <f>IF(+I14&lt;F44,I14,D45)</f>
        <v>37336.75</v>
      </c>
      <c r="F45" s="523">
        <f t="shared" si="26"/>
        <v>539236.06177738705</v>
      </c>
      <c r="G45" s="524">
        <f t="shared" si="27"/>
        <v>104021.46706506124</v>
      </c>
      <c r="H45" s="491">
        <f t="shared" si="28"/>
        <v>104021.46706506124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539236.06177738705</v>
      </c>
      <c r="E46" s="522">
        <f>IF(+I14&lt;F45,I14,D46)</f>
        <v>37336.75</v>
      </c>
      <c r="F46" s="523">
        <f t="shared" si="26"/>
        <v>501899.31177738705</v>
      </c>
      <c r="G46" s="524">
        <f t="shared" si="27"/>
        <v>99558.712432277418</v>
      </c>
      <c r="H46" s="491">
        <f t="shared" si="28"/>
        <v>99558.712432277418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501899.31177738705</v>
      </c>
      <c r="E47" s="522">
        <f>IF(+I14&lt;F46,I14,D47)</f>
        <v>37336.75</v>
      </c>
      <c r="F47" s="523">
        <f t="shared" si="26"/>
        <v>464562.56177738705</v>
      </c>
      <c r="G47" s="524">
        <f t="shared" si="27"/>
        <v>95095.957799493626</v>
      </c>
      <c r="H47" s="491">
        <f t="shared" si="28"/>
        <v>95095.957799493626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464562.56177738705</v>
      </c>
      <c r="E48" s="522">
        <f>IF(+I14&lt;F47,I14,D48)</f>
        <v>37336.75</v>
      </c>
      <c r="F48" s="523">
        <f t="shared" si="26"/>
        <v>427225.81177738705</v>
      </c>
      <c r="G48" s="524">
        <f t="shared" si="27"/>
        <v>90633.203166709805</v>
      </c>
      <c r="H48" s="491">
        <f t="shared" si="28"/>
        <v>90633.203166709805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427225.81177738705</v>
      </c>
      <c r="E49" s="522">
        <f>IF(+I14&lt;F48,I14,D49)</f>
        <v>37336.75</v>
      </c>
      <c r="F49" s="523">
        <f t="shared" ref="F49:F72" si="29">+D49-E49</f>
        <v>389889.06177738705</v>
      </c>
      <c r="G49" s="524">
        <f t="shared" si="27"/>
        <v>86170.448533926014</v>
      </c>
      <c r="H49" s="491">
        <f t="shared" si="28"/>
        <v>86170.448533926014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389889.06177738705</v>
      </c>
      <c r="E50" s="522">
        <f>IF(+I14&lt;F49,I14,D50)</f>
        <v>37336.75</v>
      </c>
      <c r="F50" s="523">
        <f t="shared" si="29"/>
        <v>352552.31177738705</v>
      </c>
      <c r="G50" s="524">
        <f t="shared" si="27"/>
        <v>81707.693901142193</v>
      </c>
      <c r="H50" s="491">
        <f t="shared" si="28"/>
        <v>81707.693901142193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352552.31177738705</v>
      </c>
      <c r="E51" s="522">
        <f>IF(+I14&lt;F50,I14,D51)</f>
        <v>37336.75</v>
      </c>
      <c r="F51" s="523">
        <f t="shared" si="29"/>
        <v>315215.56177738705</v>
      </c>
      <c r="G51" s="524">
        <f t="shared" si="27"/>
        <v>77244.939268358386</v>
      </c>
      <c r="H51" s="491">
        <f t="shared" si="28"/>
        <v>77244.939268358386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315215.56177738705</v>
      </c>
      <c r="E52" s="522">
        <f>IF(+I14&lt;F51,I14,D52)</f>
        <v>37336.75</v>
      </c>
      <c r="F52" s="523">
        <f t="shared" si="29"/>
        <v>277878.81177738705</v>
      </c>
      <c r="G52" s="524">
        <f t="shared" si="27"/>
        <v>72782.18463557458</v>
      </c>
      <c r="H52" s="491">
        <f t="shared" si="28"/>
        <v>72782.18463557458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277878.81177738705</v>
      </c>
      <c r="E53" s="522">
        <f>IF(+I14&lt;F52,I14,D53)</f>
        <v>37336.75</v>
      </c>
      <c r="F53" s="523">
        <f t="shared" si="29"/>
        <v>240542.06177738705</v>
      </c>
      <c r="G53" s="524">
        <f t="shared" si="27"/>
        <v>68319.430002790774</v>
      </c>
      <c r="H53" s="491">
        <f t="shared" si="28"/>
        <v>68319.430002790774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240542.06177738705</v>
      </c>
      <c r="E54" s="522">
        <f>IF(+I14&lt;F53,I14,D54)</f>
        <v>37336.75</v>
      </c>
      <c r="F54" s="523">
        <f t="shared" si="29"/>
        <v>203205.31177738705</v>
      </c>
      <c r="G54" s="524">
        <f t="shared" si="27"/>
        <v>63856.675370006968</v>
      </c>
      <c r="H54" s="491">
        <f t="shared" si="28"/>
        <v>63856.675370006968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203205.31177738705</v>
      </c>
      <c r="E55" s="522">
        <f>IF(+I14&lt;F54,I14,D55)</f>
        <v>37336.75</v>
      </c>
      <c r="F55" s="523">
        <f t="shared" si="29"/>
        <v>165868.56177738705</v>
      </c>
      <c r="G55" s="524">
        <f t="shared" si="27"/>
        <v>59393.920737223161</v>
      </c>
      <c r="H55" s="491">
        <f t="shared" si="28"/>
        <v>59393.920737223161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165868.56177738705</v>
      </c>
      <c r="E56" s="522">
        <f>IF(+I14&lt;F55,I14,D56)</f>
        <v>37336.75</v>
      </c>
      <c r="F56" s="523">
        <f t="shared" si="29"/>
        <v>128531.81177738705</v>
      </c>
      <c r="G56" s="524">
        <f t="shared" ref="G56:G72" si="34">+I$12*((D56+F56)/2)+E56</f>
        <v>54931.166104439348</v>
      </c>
      <c r="H56" s="491">
        <f t="shared" ref="H56:H72" si="35">+I$13*((D56+F56)/2)+E56</f>
        <v>54931.166104439348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128531.81177738705</v>
      </c>
      <c r="E57" s="522">
        <f>IF(+I14&lt;F56,I14,D57)</f>
        <v>37336.75</v>
      </c>
      <c r="F57" s="523">
        <f t="shared" si="29"/>
        <v>91195.061777387047</v>
      </c>
      <c r="G57" s="524">
        <f t="shared" si="34"/>
        <v>50468.411471655541</v>
      </c>
      <c r="H57" s="491">
        <f t="shared" si="35"/>
        <v>50468.411471655541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91195.061777387047</v>
      </c>
      <c r="E58" s="522">
        <f>IF(+I14&lt;F57,I14,D58)</f>
        <v>37336.75</v>
      </c>
      <c r="F58" s="523">
        <f t="shared" si="29"/>
        <v>53858.311777387047</v>
      </c>
      <c r="G58" s="524">
        <f t="shared" si="34"/>
        <v>46005.656838871735</v>
      </c>
      <c r="H58" s="491">
        <f t="shared" si="35"/>
        <v>46005.656838871735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53858.311777387047</v>
      </c>
      <c r="E59" s="522">
        <f>IF(+I14&lt;F58,I14,D59)</f>
        <v>37336.75</v>
      </c>
      <c r="F59" s="523">
        <f t="shared" si="29"/>
        <v>16521.561777387047</v>
      </c>
      <c r="G59" s="524">
        <f t="shared" si="34"/>
        <v>41542.902206087922</v>
      </c>
      <c r="H59" s="491">
        <f t="shared" si="35"/>
        <v>41542.902206087922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16521.561777387047</v>
      </c>
      <c r="E60" s="522">
        <f>IF(+I14&lt;F59,I14,D60)</f>
        <v>16521.561777387047</v>
      </c>
      <c r="F60" s="523">
        <f t="shared" si="29"/>
        <v>0</v>
      </c>
      <c r="G60" s="524">
        <f t="shared" si="34"/>
        <v>17508.949222235056</v>
      </c>
      <c r="H60" s="491">
        <f t="shared" si="35"/>
        <v>17508.949222235056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34"/>
        <v>0</v>
      </c>
      <c r="H61" s="491">
        <f t="shared" si="35"/>
        <v>0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34"/>
        <v>0</v>
      </c>
      <c r="H62" s="491">
        <f t="shared" si="35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34"/>
        <v>0</v>
      </c>
      <c r="H63" s="491">
        <f t="shared" si="35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34"/>
        <v>0</v>
      </c>
      <c r="H64" s="491">
        <f t="shared" si="35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34"/>
        <v>0</v>
      </c>
      <c r="H65" s="491">
        <f t="shared" si="35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34"/>
        <v>0</v>
      </c>
      <c r="H66" s="491">
        <f t="shared" si="35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34"/>
        <v>0</v>
      </c>
      <c r="H67" s="491">
        <f t="shared" si="35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34"/>
        <v>0</v>
      </c>
      <c r="H68" s="491">
        <f t="shared" si="35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34"/>
        <v>0</v>
      </c>
      <c r="H69" s="491">
        <f t="shared" si="35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34"/>
        <v>0</v>
      </c>
      <c r="H70" s="491">
        <f t="shared" si="35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34"/>
        <v>0</v>
      </c>
      <c r="H71" s="491">
        <f t="shared" si="35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34"/>
        <v>0</v>
      </c>
      <c r="H72" s="471">
        <f t="shared" si="35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1642816.9999999998</v>
      </c>
      <c r="F73" s="375"/>
      <c r="G73" s="375">
        <f>SUM(G17:G72)</f>
        <v>6171121.5372607773</v>
      </c>
      <c r="H73" s="375">
        <f>SUM(H17:H72)</f>
        <v>6171121.5372607773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160723.8703524461</v>
      </c>
      <c r="N87" s="546">
        <f>IF(J92&lt;D11,0,VLOOKUP(J92,C17:O72,11))</f>
        <v>160723.8703524461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174184.21189681921</v>
      </c>
      <c r="N88" s="550">
        <f>IF(J92&lt;D11,0,VLOOKUP(J92,C99:P154,7))</f>
        <v>174184.21189681921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13460.341544373106</v>
      </c>
      <c r="N89" s="555">
        <f>+N88-N87</f>
        <v>13460.341544373106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 t="s">
        <v>494</v>
      </c>
      <c r="F91" s="674">
        <f>F9</f>
        <v>349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1642817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37336.75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36">+I99-H99</f>
        <v>0</v>
      </c>
      <c r="K99" s="514"/>
      <c r="L99" s="512">
        <f t="shared" ref="L99:L104" si="37">H99</f>
        <v>150889.3151810994</v>
      </c>
      <c r="M99" s="597">
        <f t="shared" ref="M99:M130" si="38">IF(L99&lt;&gt;0,+H99-L99,0)</f>
        <v>0</v>
      </c>
      <c r="N99" s="512">
        <f t="shared" ref="N99:N104" si="39">I99</f>
        <v>150889.3151810994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36"/>
        <v>0</v>
      </c>
      <c r="K100" s="514"/>
      <c r="L100" s="518">
        <f t="shared" si="37"/>
        <v>279605.22250297031</v>
      </c>
      <c r="M100" s="519">
        <f t="shared" si="38"/>
        <v>0</v>
      </c>
      <c r="N100" s="518">
        <f t="shared" si="39"/>
        <v>279605.22250297031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36"/>
        <v>0</v>
      </c>
      <c r="K101" s="514"/>
      <c r="L101" s="518">
        <f t="shared" si="37"/>
        <v>268701.81510397862</v>
      </c>
      <c r="M101" s="519">
        <f t="shared" si="38"/>
        <v>0</v>
      </c>
      <c r="N101" s="518">
        <f t="shared" si="39"/>
        <v>268701.81510397862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36"/>
        <v>0</v>
      </c>
      <c r="K102" s="514"/>
      <c r="L102" s="518">
        <f t="shared" si="37"/>
        <v>244907.54496972694</v>
      </c>
      <c r="M102" s="519">
        <f t="shared" ref="M102:M107" si="43">IF(L102&lt;&gt;0,+H102-L102,0)</f>
        <v>0</v>
      </c>
      <c r="N102" s="518">
        <f t="shared" si="39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2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37"/>
        <v>241172.88194864732</v>
      </c>
      <c r="M103" s="519">
        <f t="shared" si="43"/>
        <v>0</v>
      </c>
      <c r="N103" s="518">
        <f t="shared" si="39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36"/>
        <v>0</v>
      </c>
      <c r="K104" s="514"/>
      <c r="L104" s="518">
        <f t="shared" si="37"/>
        <v>229842.75353448547</v>
      </c>
      <c r="M104" s="519">
        <f t="shared" si="43"/>
        <v>0</v>
      </c>
      <c r="N104" s="518">
        <f t="shared" si="39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36"/>
        <v>0</v>
      </c>
      <c r="K105" s="514"/>
      <c r="L105" s="518">
        <f t="shared" ref="L105:L110" si="44">H105</f>
        <v>217050.16721338526</v>
      </c>
      <c r="M105" s="519">
        <f t="shared" si="43"/>
        <v>0</v>
      </c>
      <c r="N105" s="518">
        <f t="shared" ref="N105:N110" si="45"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36"/>
        <v>0</v>
      </c>
      <c r="K106" s="514"/>
      <c r="L106" s="518">
        <f t="shared" si="44"/>
        <v>205545.67397661868</v>
      </c>
      <c r="M106" s="519">
        <f t="shared" si="43"/>
        <v>0</v>
      </c>
      <c r="N106" s="518">
        <f t="shared" si="45"/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36"/>
        <v>0</v>
      </c>
      <c r="K107" s="514"/>
      <c r="L107" s="518">
        <f t="shared" si="44"/>
        <v>179675.39820677435</v>
      </c>
      <c r="M107" s="519">
        <f t="shared" si="43"/>
        <v>0</v>
      </c>
      <c r="N107" s="518">
        <f t="shared" si="45"/>
        <v>179675.39820677435</v>
      </c>
      <c r="O107" s="514">
        <f t="shared" si="40"/>
        <v>0</v>
      </c>
      <c r="P107" s="514">
        <f t="shared" si="41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2019</v>
      </c>
      <c r="D108" s="508">
        <v>1311452.1619668852</v>
      </c>
      <c r="E108" s="516">
        <v>38205.046511627908</v>
      </c>
      <c r="F108" s="515">
        <v>1273247.1154552572</v>
      </c>
      <c r="G108" s="515">
        <v>1292349.6387110711</v>
      </c>
      <c r="H108" s="516">
        <v>176538.85816269691</v>
      </c>
      <c r="I108" s="510">
        <v>176538.85816269691</v>
      </c>
      <c r="J108" s="514">
        <f t="shared" si="36"/>
        <v>0</v>
      </c>
      <c r="K108" s="514"/>
      <c r="L108" s="518">
        <f t="shared" si="44"/>
        <v>176538.85816269691</v>
      </c>
      <c r="M108" s="519">
        <f t="shared" ref="M108" si="46">IF(L108&lt;&gt;0,+H108-L108,0)</f>
        <v>0</v>
      </c>
      <c r="N108" s="518">
        <f t="shared" si="45"/>
        <v>176538.85816269691</v>
      </c>
      <c r="O108" s="514">
        <f t="shared" si="40"/>
        <v>0</v>
      </c>
      <c r="P108" s="514">
        <f t="shared" si="41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2020</v>
      </c>
      <c r="D109" s="508">
        <v>1273247.1154552572</v>
      </c>
      <c r="E109" s="516">
        <v>39114.690476190473</v>
      </c>
      <c r="F109" s="515">
        <v>1234132.4249790667</v>
      </c>
      <c r="G109" s="515">
        <v>1253689.7702171621</v>
      </c>
      <c r="H109" s="516">
        <v>173978.90382541961</v>
      </c>
      <c r="I109" s="510">
        <v>173978.90382541961</v>
      </c>
      <c r="J109" s="514">
        <f t="shared" si="36"/>
        <v>0</v>
      </c>
      <c r="K109" s="514"/>
      <c r="L109" s="518">
        <f t="shared" si="44"/>
        <v>173978.90382541961</v>
      </c>
      <c r="M109" s="519">
        <f t="shared" ref="M109" si="47">IF(L109&lt;&gt;0,+H109-L109,0)</f>
        <v>0</v>
      </c>
      <c r="N109" s="518">
        <f t="shared" si="45"/>
        <v>173978.90382541961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2021</v>
      </c>
      <c r="D110" s="508">
        <v>1234132.4249790667</v>
      </c>
      <c r="E110" s="516">
        <v>40068.707317073167</v>
      </c>
      <c r="F110" s="515">
        <v>1194063.7176619936</v>
      </c>
      <c r="G110" s="515">
        <v>1214098.07132053</v>
      </c>
      <c r="H110" s="516">
        <v>177886.11062251645</v>
      </c>
      <c r="I110" s="510">
        <v>177886.11062251645</v>
      </c>
      <c r="J110" s="514">
        <f t="shared" si="36"/>
        <v>0</v>
      </c>
      <c r="K110" s="514"/>
      <c r="L110" s="518">
        <f t="shared" si="44"/>
        <v>177886.11062251645</v>
      </c>
      <c r="M110" s="519">
        <f t="shared" ref="M110" si="48">IF(L110&lt;&gt;0,+H110-L110,0)</f>
        <v>0</v>
      </c>
      <c r="N110" s="518">
        <f t="shared" si="45"/>
        <v>177886.11062251645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2022</v>
      </c>
      <c r="D111" s="508">
        <v>1194063.7176619936</v>
      </c>
      <c r="E111" s="516">
        <v>39114.690476190473</v>
      </c>
      <c r="F111" s="515">
        <v>1154949.027185803</v>
      </c>
      <c r="G111" s="515">
        <v>1174506.3724238984</v>
      </c>
      <c r="H111" s="516">
        <v>177069.67562066831</v>
      </c>
      <c r="I111" s="510">
        <v>177069.67562066831</v>
      </c>
      <c r="J111" s="514">
        <f t="shared" si="36"/>
        <v>0</v>
      </c>
      <c r="K111" s="514"/>
      <c r="L111" s="518">
        <f t="shared" ref="L111" si="49">H111</f>
        <v>177069.67562066831</v>
      </c>
      <c r="M111" s="519">
        <f t="shared" ref="M111" si="50">IF(L111&lt;&gt;0,+H111-L111,0)</f>
        <v>0</v>
      </c>
      <c r="N111" s="518">
        <f t="shared" ref="N111" si="51">I111</f>
        <v>177069.67562066831</v>
      </c>
      <c r="O111" s="514">
        <f t="shared" ref="O111" si="52">IF(N111&lt;&gt;0,+I111-N111,0)</f>
        <v>0</v>
      </c>
      <c r="P111" s="514">
        <f t="shared" ref="P111" si="53">+O111-M111</f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2023</v>
      </c>
      <c r="D112" s="508">
        <v>1154949.027185803</v>
      </c>
      <c r="E112" s="516">
        <v>37336.75</v>
      </c>
      <c r="F112" s="515">
        <v>1117612.277185803</v>
      </c>
      <c r="G112" s="515">
        <v>1136280.652185803</v>
      </c>
      <c r="H112" s="516">
        <v>177514.07653301622</v>
      </c>
      <c r="I112" s="510">
        <v>177514.07653301622</v>
      </c>
      <c r="J112" s="514">
        <f t="shared" si="36"/>
        <v>0</v>
      </c>
      <c r="K112" s="514"/>
      <c r="L112" s="518">
        <f t="shared" ref="L112" si="54">H112</f>
        <v>177514.07653301622</v>
      </c>
      <c r="M112" s="519">
        <f t="shared" ref="M112" si="55">IF(L112&lt;&gt;0,+H112-L112,0)</f>
        <v>0</v>
      </c>
      <c r="N112" s="518">
        <f t="shared" ref="N112" si="56">I112</f>
        <v>177514.07653301622</v>
      </c>
      <c r="O112" s="514">
        <f t="shared" ref="O112" si="57">IF(N112&lt;&gt;0,+I112-N112,0)</f>
        <v>0</v>
      </c>
      <c r="P112" s="514">
        <f t="shared" ref="P112" si="58">+O112-M112</f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2024</v>
      </c>
      <c r="D113" s="374">
        <f>IF(F112+SUM(E$99:E112)=D$92,F112,D$92-SUM(E$99:E112))</f>
        <v>1117612.277185803</v>
      </c>
      <c r="E113" s="522">
        <f>IF(+J96&lt;F112,J96,D113)</f>
        <v>37336.75</v>
      </c>
      <c r="F113" s="523">
        <f t="shared" ref="F113:F131" si="59">+D113-E113</f>
        <v>1080275.527185803</v>
      </c>
      <c r="G113" s="523">
        <f t="shared" ref="G113:G130" si="60">+(F113+D113)/2</f>
        <v>1098943.902185803</v>
      </c>
      <c r="H113" s="526">
        <f t="shared" ref="H113:H130" si="61">+J$94*G113+E113</f>
        <v>174184.21189681921</v>
      </c>
      <c r="I113" s="577">
        <f t="shared" ref="I113:I130" si="62">+J$95*G113+E113</f>
        <v>174184.21189681921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2025</v>
      </c>
      <c r="D114" s="374">
        <f>IF(F113+SUM(E$99:E113)=D$92,F113,D$92-SUM(E$99:E113))</f>
        <v>1080275.527185803</v>
      </c>
      <c r="E114" s="522">
        <f>IF(+J96&lt;F113,J96,D114)</f>
        <v>37336.75</v>
      </c>
      <c r="F114" s="523">
        <f t="shared" si="59"/>
        <v>1042938.777185803</v>
      </c>
      <c r="G114" s="523">
        <f t="shared" si="60"/>
        <v>1061607.152185803</v>
      </c>
      <c r="H114" s="526">
        <f t="shared" si="61"/>
        <v>169534.80307548324</v>
      </c>
      <c r="I114" s="577">
        <f t="shared" si="62"/>
        <v>169534.80307548324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2026</v>
      </c>
      <c r="D115" s="374">
        <f>IF(F114+SUM(E$99:E114)=D$92,F114,D$92-SUM(E$99:E114))</f>
        <v>1042938.777185803</v>
      </c>
      <c r="E115" s="522">
        <f>IF(+J96&lt;F114,J96,D115)</f>
        <v>37336.75</v>
      </c>
      <c r="F115" s="523">
        <f t="shared" si="59"/>
        <v>1005602.027185803</v>
      </c>
      <c r="G115" s="523">
        <f t="shared" si="60"/>
        <v>1024270.402185803</v>
      </c>
      <c r="H115" s="526">
        <f t="shared" si="61"/>
        <v>164885.39425414725</v>
      </c>
      <c r="I115" s="577">
        <f t="shared" si="62"/>
        <v>164885.39425414725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2027</v>
      </c>
      <c r="D116" s="374">
        <f>IF(F115+SUM(E$99:E115)=D$92,F115,D$92-SUM(E$99:E115))</f>
        <v>1005602.027185803</v>
      </c>
      <c r="E116" s="522">
        <f>IF(+J96&lt;F115,J96,D116)</f>
        <v>37336.75</v>
      </c>
      <c r="F116" s="523">
        <f t="shared" si="59"/>
        <v>968265.27718580305</v>
      </c>
      <c r="G116" s="523">
        <f t="shared" si="60"/>
        <v>986933.65218580305</v>
      </c>
      <c r="H116" s="526">
        <f t="shared" si="61"/>
        <v>160235.98543281126</v>
      </c>
      <c r="I116" s="577">
        <f t="shared" si="62"/>
        <v>160235.98543281126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2028</v>
      </c>
      <c r="D117" s="374">
        <f>IF(F116+SUM(E$99:E116)=D$92,F116,D$92-SUM(E$99:E116))</f>
        <v>968265.27718580305</v>
      </c>
      <c r="E117" s="522">
        <f>IF(+J96&lt;F116,J96,D117)</f>
        <v>37336.75</v>
      </c>
      <c r="F117" s="523">
        <f t="shared" si="59"/>
        <v>930928.52718580305</v>
      </c>
      <c r="G117" s="523">
        <f t="shared" si="60"/>
        <v>949596.90218580305</v>
      </c>
      <c r="H117" s="526">
        <f t="shared" si="61"/>
        <v>155586.57661147526</v>
      </c>
      <c r="I117" s="577">
        <f t="shared" si="62"/>
        <v>155586.57661147526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2029</v>
      </c>
      <c r="D118" s="374">
        <f>IF(F117+SUM(E$99:E117)=D$92,F117,D$92-SUM(E$99:E117))</f>
        <v>930928.52718580305</v>
      </c>
      <c r="E118" s="522">
        <f>IF(+J96&lt;F117,J96,D118)</f>
        <v>37336.75</v>
      </c>
      <c r="F118" s="523">
        <f t="shared" si="59"/>
        <v>893591.77718580305</v>
      </c>
      <c r="G118" s="523">
        <f t="shared" si="60"/>
        <v>912260.15218580305</v>
      </c>
      <c r="H118" s="526">
        <f t="shared" si="61"/>
        <v>150937.16779013927</v>
      </c>
      <c r="I118" s="577">
        <f t="shared" si="62"/>
        <v>150937.16779013927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2030</v>
      </c>
      <c r="D119" s="374">
        <f>IF(F118+SUM(E$99:E118)=D$92,F118,D$92-SUM(E$99:E118))</f>
        <v>893591.77718580305</v>
      </c>
      <c r="E119" s="522">
        <f>IF(+J96&lt;F118,J96,D119)</f>
        <v>37336.75</v>
      </c>
      <c r="F119" s="523">
        <f t="shared" si="59"/>
        <v>856255.02718580305</v>
      </c>
      <c r="G119" s="523">
        <f t="shared" si="60"/>
        <v>874923.40218580305</v>
      </c>
      <c r="H119" s="526">
        <f t="shared" si="61"/>
        <v>146287.75896880327</v>
      </c>
      <c r="I119" s="577">
        <f t="shared" si="62"/>
        <v>146287.75896880327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2031</v>
      </c>
      <c r="D120" s="374">
        <f>IF(F119+SUM(E$99:E119)=D$92,F119,D$92-SUM(E$99:E119))</f>
        <v>856255.02718580305</v>
      </c>
      <c r="E120" s="522">
        <f>IF(+J96&lt;F119,J96,D120)</f>
        <v>37336.75</v>
      </c>
      <c r="F120" s="523">
        <f t="shared" si="59"/>
        <v>818918.27718580305</v>
      </c>
      <c r="G120" s="523">
        <f t="shared" si="60"/>
        <v>837586.65218580305</v>
      </c>
      <c r="H120" s="526">
        <f t="shared" si="61"/>
        <v>141638.35014746731</v>
      </c>
      <c r="I120" s="577">
        <f t="shared" si="62"/>
        <v>141638.35014746731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2032</v>
      </c>
      <c r="D121" s="374">
        <f>IF(F120+SUM(E$99:E120)=D$92,F120,D$92-SUM(E$99:E120))</f>
        <v>818918.27718580305</v>
      </c>
      <c r="E121" s="522">
        <f>IF(+J96&lt;F120,J96,D121)</f>
        <v>37336.75</v>
      </c>
      <c r="F121" s="523">
        <f t="shared" si="59"/>
        <v>781581.52718580305</v>
      </c>
      <c r="G121" s="523">
        <f t="shared" si="60"/>
        <v>800249.90218580305</v>
      </c>
      <c r="H121" s="526">
        <f t="shared" si="61"/>
        <v>136988.94132613132</v>
      </c>
      <c r="I121" s="577">
        <f t="shared" si="62"/>
        <v>136988.94132613132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2033</v>
      </c>
      <c r="D122" s="374">
        <f>IF(F121+SUM(E$99:E121)=D$92,F121,D$92-SUM(E$99:E121))</f>
        <v>781581.52718580305</v>
      </c>
      <c r="E122" s="522">
        <f>IF(+J96&lt;F121,J96,D122)</f>
        <v>37336.75</v>
      </c>
      <c r="F122" s="523">
        <f t="shared" si="59"/>
        <v>744244.77718580305</v>
      </c>
      <c r="G122" s="523">
        <f t="shared" si="60"/>
        <v>762913.15218580305</v>
      </c>
      <c r="H122" s="526">
        <f t="shared" si="61"/>
        <v>132339.53250479535</v>
      </c>
      <c r="I122" s="577">
        <f t="shared" si="62"/>
        <v>132339.53250479535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2034</v>
      </c>
      <c r="D123" s="374">
        <f>IF(F122+SUM(E$99:E122)=D$92,F122,D$92-SUM(E$99:E122))</f>
        <v>744244.77718580305</v>
      </c>
      <c r="E123" s="522">
        <f>IF(+J96&lt;F122,J96,D123)</f>
        <v>37336.75</v>
      </c>
      <c r="F123" s="523">
        <f t="shared" si="59"/>
        <v>706908.02718580305</v>
      </c>
      <c r="G123" s="523">
        <f t="shared" si="60"/>
        <v>725576.40218580305</v>
      </c>
      <c r="H123" s="526">
        <f t="shared" si="61"/>
        <v>127690.12368345934</v>
      </c>
      <c r="I123" s="577">
        <f t="shared" si="62"/>
        <v>127690.12368345934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2035</v>
      </c>
      <c r="D124" s="374">
        <f>IF(F123+SUM(E$99:E123)=D$92,F123,D$92-SUM(E$99:E123))</f>
        <v>706908.02718580305</v>
      </c>
      <c r="E124" s="522">
        <f>IF(+J96&lt;F123,J96,D124)</f>
        <v>37336.75</v>
      </c>
      <c r="F124" s="523">
        <f t="shared" si="59"/>
        <v>669571.27718580305</v>
      </c>
      <c r="G124" s="523">
        <f t="shared" si="60"/>
        <v>688239.65218580305</v>
      </c>
      <c r="H124" s="526">
        <f t="shared" si="61"/>
        <v>123040.71486212336</v>
      </c>
      <c r="I124" s="577">
        <f t="shared" si="62"/>
        <v>123040.71486212336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2036</v>
      </c>
      <c r="D125" s="374">
        <f>IF(F124+SUM(E$99:E124)=D$92,F124,D$92-SUM(E$99:E124))</f>
        <v>669571.27718580305</v>
      </c>
      <c r="E125" s="522">
        <f>IF(+J96&lt;F124,J96,D125)</f>
        <v>37336.75</v>
      </c>
      <c r="F125" s="523">
        <f t="shared" si="59"/>
        <v>632234.52718580305</v>
      </c>
      <c r="G125" s="523">
        <f t="shared" si="60"/>
        <v>650902.90218580305</v>
      </c>
      <c r="H125" s="526">
        <f t="shared" si="61"/>
        <v>118391.30604078737</v>
      </c>
      <c r="I125" s="577">
        <f t="shared" si="62"/>
        <v>118391.30604078737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2037</v>
      </c>
      <c r="D126" s="374">
        <f>IF(F125+SUM(E$99:E125)=D$92,F125,D$92-SUM(E$99:E125))</f>
        <v>632234.52718580305</v>
      </c>
      <c r="E126" s="522">
        <f>IF(+J96&lt;F125,J96,D126)</f>
        <v>37336.75</v>
      </c>
      <c r="F126" s="523">
        <f t="shared" si="59"/>
        <v>594897.77718580305</v>
      </c>
      <c r="G126" s="523">
        <f t="shared" si="60"/>
        <v>613566.15218580305</v>
      </c>
      <c r="H126" s="526">
        <f t="shared" si="61"/>
        <v>113741.89721945139</v>
      </c>
      <c r="I126" s="577">
        <f t="shared" si="62"/>
        <v>113741.89721945139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2038</v>
      </c>
      <c r="D127" s="374">
        <f>IF(F126+SUM(E$99:E126)=D$92,F126,D$92-SUM(E$99:E126))</f>
        <v>594897.77718580305</v>
      </c>
      <c r="E127" s="522">
        <f>IF(+J96&lt;F126,J96,D127)</f>
        <v>37336.75</v>
      </c>
      <c r="F127" s="523">
        <f t="shared" si="59"/>
        <v>557561.02718580305</v>
      </c>
      <c r="G127" s="523">
        <f t="shared" si="60"/>
        <v>576229.40218580305</v>
      </c>
      <c r="H127" s="526">
        <f t="shared" si="61"/>
        <v>109092.4883981154</v>
      </c>
      <c r="I127" s="577">
        <f t="shared" si="62"/>
        <v>109092.4883981154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2039</v>
      </c>
      <c r="D128" s="374">
        <f>IF(F127+SUM(E$99:E127)=D$92,F127,D$92-SUM(E$99:E127))</f>
        <v>557561.02718580305</v>
      </c>
      <c r="E128" s="522">
        <f>IF(+J96&lt;F127,J96,D128)</f>
        <v>37336.75</v>
      </c>
      <c r="F128" s="523">
        <f t="shared" si="59"/>
        <v>520224.27718580305</v>
      </c>
      <c r="G128" s="523">
        <f t="shared" si="60"/>
        <v>538892.65218580305</v>
      </c>
      <c r="H128" s="526">
        <f t="shared" si="61"/>
        <v>104443.0795767794</v>
      </c>
      <c r="I128" s="577">
        <f t="shared" si="62"/>
        <v>104443.0795767794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2040</v>
      </c>
      <c r="D129" s="374">
        <f>IF(F128+SUM(E$99:E128)=D$92,F128,D$92-SUM(E$99:E128))</f>
        <v>520224.27718580305</v>
      </c>
      <c r="E129" s="522">
        <f>IF(+J96&lt;F128,J96,D129)</f>
        <v>37336.75</v>
      </c>
      <c r="F129" s="523">
        <f t="shared" si="59"/>
        <v>482887.52718580305</v>
      </c>
      <c r="G129" s="523">
        <f t="shared" si="60"/>
        <v>501555.90218580305</v>
      </c>
      <c r="H129" s="526">
        <f t="shared" si="61"/>
        <v>99793.670755443425</v>
      </c>
      <c r="I129" s="577">
        <f t="shared" si="62"/>
        <v>99793.670755443425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2041</v>
      </c>
      <c r="D130" s="374">
        <f>IF(F129+SUM(E$99:E129)=D$92,F129,D$92-SUM(E$99:E129))</f>
        <v>482887.52718580305</v>
      </c>
      <c r="E130" s="522">
        <f>IF(+J96&lt;F129,J96,D130)</f>
        <v>37336.75</v>
      </c>
      <c r="F130" s="523">
        <f t="shared" si="59"/>
        <v>445550.77718580305</v>
      </c>
      <c r="G130" s="523">
        <f t="shared" si="60"/>
        <v>464219.15218580305</v>
      </c>
      <c r="H130" s="526">
        <f t="shared" si="61"/>
        <v>95144.261934107431</v>
      </c>
      <c r="I130" s="577">
        <f t="shared" si="62"/>
        <v>95144.261934107431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2042</v>
      </c>
      <c r="D131" s="374">
        <f>IF(F130+SUM(E$99:E130)=D$92,F130,D$92-SUM(E$99:E130))</f>
        <v>445550.77718580305</v>
      </c>
      <c r="E131" s="522">
        <f>IF(+J96&lt;F130,J96,D131)</f>
        <v>37336.75</v>
      </c>
      <c r="F131" s="523">
        <f t="shared" si="59"/>
        <v>408214.02718580305</v>
      </c>
      <c r="G131" s="523">
        <f t="shared" ref="G131:G154" si="63">+(F131+D131)/2</f>
        <v>426882.40218580305</v>
      </c>
      <c r="H131" s="526">
        <f t="shared" ref="H131:H154" si="64">+J$94*G131+E131</f>
        <v>90494.853112771438</v>
      </c>
      <c r="I131" s="577">
        <f t="shared" ref="I131:I154" si="65">+J$95*G131+E131</f>
        <v>90494.853112771438</v>
      </c>
      <c r="J131" s="514">
        <f t="shared" ref="J131:J154" si="66">+I131-H131</f>
        <v>0</v>
      </c>
      <c r="K131" s="514"/>
      <c r="L131" s="525"/>
      <c r="M131" s="514">
        <f t="shared" ref="M131:M154" si="67">IF(L131&lt;&gt;0,+H131-L131,0)</f>
        <v>0</v>
      </c>
      <c r="N131" s="525"/>
      <c r="O131" s="514">
        <f t="shared" ref="O131:O154" si="68">IF(N131&lt;&gt;0,+I131-N131,0)</f>
        <v>0</v>
      </c>
      <c r="P131" s="514">
        <f t="shared" ref="P131:P154" si="69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2043</v>
      </c>
      <c r="D132" s="374">
        <f>IF(F131+SUM(E$99:E131)=D$92,F131,D$92-SUM(E$99:E131))</f>
        <v>408214.02718580305</v>
      </c>
      <c r="E132" s="522">
        <f>IF(+J96&lt;F131,J96,D132)</f>
        <v>37336.75</v>
      </c>
      <c r="F132" s="523">
        <f t="shared" ref="F132:F154" si="70">+D132-E132</f>
        <v>370877.27718580305</v>
      </c>
      <c r="G132" s="523">
        <f t="shared" si="63"/>
        <v>389545.65218580305</v>
      </c>
      <c r="H132" s="526">
        <f t="shared" si="64"/>
        <v>85845.444291435459</v>
      </c>
      <c r="I132" s="577">
        <f t="shared" si="65"/>
        <v>85845.444291435459</v>
      </c>
      <c r="J132" s="514">
        <f t="shared" si="66"/>
        <v>0</v>
      </c>
      <c r="K132" s="514"/>
      <c r="L132" s="525"/>
      <c r="M132" s="514">
        <f t="shared" si="67"/>
        <v>0</v>
      </c>
      <c r="N132" s="525"/>
      <c r="O132" s="514">
        <f t="shared" si="68"/>
        <v>0</v>
      </c>
      <c r="P132" s="514">
        <f t="shared" si="69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2044</v>
      </c>
      <c r="D133" s="374">
        <f>IF(F132+SUM(E$99:E132)=D$92,F132,D$92-SUM(E$99:E132))</f>
        <v>370877.27718580305</v>
      </c>
      <c r="E133" s="522">
        <f>IF(+J96&lt;F132,J96,D133)</f>
        <v>37336.75</v>
      </c>
      <c r="F133" s="523">
        <f t="shared" si="70"/>
        <v>333540.52718580305</v>
      </c>
      <c r="G133" s="523">
        <f t="shared" si="63"/>
        <v>352208.90218580305</v>
      </c>
      <c r="H133" s="526">
        <f t="shared" si="64"/>
        <v>81196.035470099479</v>
      </c>
      <c r="I133" s="577">
        <f t="shared" si="65"/>
        <v>81196.035470099479</v>
      </c>
      <c r="J133" s="514">
        <f t="shared" si="66"/>
        <v>0</v>
      </c>
      <c r="K133" s="514"/>
      <c r="L133" s="525"/>
      <c r="M133" s="514">
        <f t="shared" si="67"/>
        <v>0</v>
      </c>
      <c r="N133" s="525"/>
      <c r="O133" s="514">
        <f t="shared" si="68"/>
        <v>0</v>
      </c>
      <c r="P133" s="514">
        <f t="shared" si="69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2045</v>
      </c>
      <c r="D134" s="374">
        <f>IF(F133+SUM(E$99:E133)=D$92,F133,D$92-SUM(E$99:E133))</f>
        <v>333540.52718580305</v>
      </c>
      <c r="E134" s="522">
        <f>IF(+J96&lt;F133,J96,D134)</f>
        <v>37336.75</v>
      </c>
      <c r="F134" s="523">
        <f t="shared" si="70"/>
        <v>296203.77718580305</v>
      </c>
      <c r="G134" s="523">
        <f t="shared" si="63"/>
        <v>314872.15218580305</v>
      </c>
      <c r="H134" s="526">
        <f t="shared" si="64"/>
        <v>76546.626648763486</v>
      </c>
      <c r="I134" s="577">
        <f t="shared" si="65"/>
        <v>76546.626648763486</v>
      </c>
      <c r="J134" s="514">
        <f t="shared" si="66"/>
        <v>0</v>
      </c>
      <c r="K134" s="514"/>
      <c r="L134" s="525"/>
      <c r="M134" s="514">
        <f t="shared" si="67"/>
        <v>0</v>
      </c>
      <c r="N134" s="525"/>
      <c r="O134" s="514">
        <f t="shared" si="68"/>
        <v>0</v>
      </c>
      <c r="P134" s="514">
        <f t="shared" si="69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2046</v>
      </c>
      <c r="D135" s="374">
        <f>IF(F134+SUM(E$99:E134)=D$92,F134,D$92-SUM(E$99:E134))</f>
        <v>296203.77718580305</v>
      </c>
      <c r="E135" s="522">
        <f>IF(+J96&lt;F134,J96,D135)</f>
        <v>37336.75</v>
      </c>
      <c r="F135" s="523">
        <f t="shared" si="70"/>
        <v>258867.02718580305</v>
      </c>
      <c r="G135" s="523">
        <f t="shared" si="63"/>
        <v>277535.40218580305</v>
      </c>
      <c r="H135" s="526">
        <f t="shared" si="64"/>
        <v>71897.217827427492</v>
      </c>
      <c r="I135" s="577">
        <f t="shared" si="65"/>
        <v>71897.217827427492</v>
      </c>
      <c r="J135" s="514">
        <f t="shared" si="66"/>
        <v>0</v>
      </c>
      <c r="K135" s="514"/>
      <c r="L135" s="525"/>
      <c r="M135" s="514">
        <f t="shared" si="67"/>
        <v>0</v>
      </c>
      <c r="N135" s="525"/>
      <c r="O135" s="514">
        <f t="shared" si="68"/>
        <v>0</v>
      </c>
      <c r="P135" s="514">
        <f t="shared" si="69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2047</v>
      </c>
      <c r="D136" s="374">
        <f>IF(F135+SUM(E$99:E135)=D$92,F135,D$92-SUM(E$99:E135))</f>
        <v>258867.02718580305</v>
      </c>
      <c r="E136" s="522">
        <f>IF(+J96&lt;F135,J96,D136)</f>
        <v>37336.75</v>
      </c>
      <c r="F136" s="523">
        <f t="shared" si="70"/>
        <v>221530.27718580305</v>
      </c>
      <c r="G136" s="523">
        <f t="shared" si="63"/>
        <v>240198.65218580305</v>
      </c>
      <c r="H136" s="526">
        <f t="shared" si="64"/>
        <v>67247.809006091513</v>
      </c>
      <c r="I136" s="577">
        <f t="shared" si="65"/>
        <v>67247.809006091513</v>
      </c>
      <c r="J136" s="514">
        <f t="shared" si="66"/>
        <v>0</v>
      </c>
      <c r="K136" s="514"/>
      <c r="L136" s="525"/>
      <c r="M136" s="514">
        <f t="shared" si="67"/>
        <v>0</v>
      </c>
      <c r="N136" s="525"/>
      <c r="O136" s="514">
        <f t="shared" si="68"/>
        <v>0</v>
      </c>
      <c r="P136" s="514">
        <f t="shared" si="69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2048</v>
      </c>
      <c r="D137" s="374">
        <f>IF(F136+SUM(E$99:E136)=D$92,F136,D$92-SUM(E$99:E136))</f>
        <v>221530.27718580305</v>
      </c>
      <c r="E137" s="522">
        <f>IF(+J96&lt;F136,J96,D137)</f>
        <v>37336.75</v>
      </c>
      <c r="F137" s="523">
        <f t="shared" si="70"/>
        <v>184193.52718580305</v>
      </c>
      <c r="G137" s="523">
        <f t="shared" si="63"/>
        <v>202861.90218580305</v>
      </c>
      <c r="H137" s="526">
        <f t="shared" si="64"/>
        <v>62598.400184755526</v>
      </c>
      <c r="I137" s="577">
        <f t="shared" si="65"/>
        <v>62598.400184755526</v>
      </c>
      <c r="J137" s="514">
        <f t="shared" si="66"/>
        <v>0</v>
      </c>
      <c r="K137" s="514"/>
      <c r="L137" s="525"/>
      <c r="M137" s="514">
        <f t="shared" si="67"/>
        <v>0</v>
      </c>
      <c r="N137" s="525"/>
      <c r="O137" s="514">
        <f t="shared" si="68"/>
        <v>0</v>
      </c>
      <c r="P137" s="514">
        <f t="shared" si="69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2049</v>
      </c>
      <c r="D138" s="374">
        <f>IF(F137+SUM(E$99:E137)=D$92,F137,D$92-SUM(E$99:E137))</f>
        <v>184193.52718580305</v>
      </c>
      <c r="E138" s="522">
        <f>IF(+J96&lt;F137,J96,D138)</f>
        <v>37336.75</v>
      </c>
      <c r="F138" s="523">
        <f t="shared" si="70"/>
        <v>146856.77718580305</v>
      </c>
      <c r="G138" s="523">
        <f t="shared" si="63"/>
        <v>165525.15218580305</v>
      </c>
      <c r="H138" s="526">
        <f t="shared" si="64"/>
        <v>57948.99136341954</v>
      </c>
      <c r="I138" s="577">
        <f t="shared" si="65"/>
        <v>57948.99136341954</v>
      </c>
      <c r="J138" s="514">
        <f t="shared" si="66"/>
        <v>0</v>
      </c>
      <c r="K138" s="514"/>
      <c r="L138" s="525"/>
      <c r="M138" s="514">
        <f t="shared" si="67"/>
        <v>0</v>
      </c>
      <c r="N138" s="525"/>
      <c r="O138" s="514">
        <f t="shared" si="68"/>
        <v>0</v>
      </c>
      <c r="P138" s="514">
        <f t="shared" si="69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2050</v>
      </c>
      <c r="D139" s="374">
        <f>IF(F138+SUM(E$99:E138)=D$92,F138,D$92-SUM(E$99:E138))</f>
        <v>146856.77718580305</v>
      </c>
      <c r="E139" s="522">
        <f>IF(+J96&lt;F138,J96,D139)</f>
        <v>37336.75</v>
      </c>
      <c r="F139" s="523">
        <f t="shared" si="70"/>
        <v>109520.02718580305</v>
      </c>
      <c r="G139" s="523">
        <f t="shared" si="63"/>
        <v>128188.40218580305</v>
      </c>
      <c r="H139" s="526">
        <f t="shared" si="64"/>
        <v>53299.582542083554</v>
      </c>
      <c r="I139" s="577">
        <f t="shared" si="65"/>
        <v>53299.582542083554</v>
      </c>
      <c r="J139" s="514">
        <f t="shared" si="66"/>
        <v>0</v>
      </c>
      <c r="K139" s="514"/>
      <c r="L139" s="525"/>
      <c r="M139" s="514">
        <f t="shared" si="67"/>
        <v>0</v>
      </c>
      <c r="N139" s="525"/>
      <c r="O139" s="514">
        <f t="shared" si="68"/>
        <v>0</v>
      </c>
      <c r="P139" s="514">
        <f t="shared" si="69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2051</v>
      </c>
      <c r="D140" s="374">
        <f>IF(F139+SUM(E$99:E139)=D$92,F139,D$92-SUM(E$99:E139))</f>
        <v>109520.02718580305</v>
      </c>
      <c r="E140" s="522">
        <f>IF(+J96&lt;F139,J96,D140)</f>
        <v>37336.75</v>
      </c>
      <c r="F140" s="523">
        <f t="shared" si="70"/>
        <v>72183.277185803046</v>
      </c>
      <c r="G140" s="523">
        <f t="shared" si="63"/>
        <v>90851.652185803046</v>
      </c>
      <c r="H140" s="526">
        <f t="shared" si="64"/>
        <v>48650.173720747567</v>
      </c>
      <c r="I140" s="577">
        <f t="shared" si="65"/>
        <v>48650.173720747567</v>
      </c>
      <c r="J140" s="514">
        <f t="shared" si="66"/>
        <v>0</v>
      </c>
      <c r="K140" s="514"/>
      <c r="L140" s="525"/>
      <c r="M140" s="514">
        <f t="shared" si="67"/>
        <v>0</v>
      </c>
      <c r="N140" s="525"/>
      <c r="O140" s="514">
        <f t="shared" si="68"/>
        <v>0</v>
      </c>
      <c r="P140" s="514">
        <f t="shared" si="69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2052</v>
      </c>
      <c r="D141" s="374">
        <f>IF(F140+SUM(E$99:E140)=D$92,F140,D$92-SUM(E$99:E140))</f>
        <v>72183.277185803046</v>
      </c>
      <c r="E141" s="522">
        <f>IF(+J96&lt;F140,J96,D141)</f>
        <v>37336.75</v>
      </c>
      <c r="F141" s="523">
        <f t="shared" si="70"/>
        <v>34846.527185803046</v>
      </c>
      <c r="G141" s="523">
        <f t="shared" si="63"/>
        <v>53514.902185803046</v>
      </c>
      <c r="H141" s="526">
        <f t="shared" si="64"/>
        <v>44000.764899411573</v>
      </c>
      <c r="I141" s="577">
        <f t="shared" si="65"/>
        <v>44000.764899411573</v>
      </c>
      <c r="J141" s="514">
        <f t="shared" si="66"/>
        <v>0</v>
      </c>
      <c r="K141" s="514"/>
      <c r="L141" s="525"/>
      <c r="M141" s="514">
        <f t="shared" si="67"/>
        <v>0</v>
      </c>
      <c r="N141" s="525"/>
      <c r="O141" s="514">
        <f t="shared" si="68"/>
        <v>0</v>
      </c>
      <c r="P141" s="514">
        <f t="shared" si="69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2053</v>
      </c>
      <c r="D142" s="374">
        <f>IF(F141+SUM(E$99:E141)=D$92,F141,D$92-SUM(E$99:E141))</f>
        <v>34846.527185803046</v>
      </c>
      <c r="E142" s="522">
        <f>IF(+J96&lt;F141,J96,D142)</f>
        <v>34846.527185803046</v>
      </c>
      <c r="F142" s="523">
        <f t="shared" si="70"/>
        <v>0</v>
      </c>
      <c r="G142" s="523">
        <f t="shared" si="63"/>
        <v>17423.263592901523</v>
      </c>
      <c r="H142" s="526">
        <f t="shared" si="64"/>
        <v>37016.182430174835</v>
      </c>
      <c r="I142" s="577">
        <f t="shared" si="65"/>
        <v>37016.182430174835</v>
      </c>
      <c r="J142" s="514">
        <f t="shared" si="66"/>
        <v>0</v>
      </c>
      <c r="K142" s="514"/>
      <c r="L142" s="525"/>
      <c r="M142" s="514">
        <f t="shared" si="67"/>
        <v>0</v>
      </c>
      <c r="N142" s="525"/>
      <c r="O142" s="514">
        <f t="shared" si="68"/>
        <v>0</v>
      </c>
      <c r="P142" s="514">
        <f t="shared" si="69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70"/>
        <v>0</v>
      </c>
      <c r="G143" s="523">
        <f t="shared" si="63"/>
        <v>0</v>
      </c>
      <c r="H143" s="526">
        <f t="shared" si="64"/>
        <v>0</v>
      </c>
      <c r="I143" s="577">
        <f t="shared" si="65"/>
        <v>0</v>
      </c>
      <c r="J143" s="514">
        <f t="shared" si="66"/>
        <v>0</v>
      </c>
      <c r="K143" s="514"/>
      <c r="L143" s="525"/>
      <c r="M143" s="514">
        <f t="shared" si="67"/>
        <v>0</v>
      </c>
      <c r="N143" s="525"/>
      <c r="O143" s="514">
        <f t="shared" si="68"/>
        <v>0</v>
      </c>
      <c r="P143" s="514">
        <f t="shared" si="69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0"/>
        <v>0</v>
      </c>
      <c r="G144" s="523">
        <f t="shared" si="63"/>
        <v>0</v>
      </c>
      <c r="H144" s="526">
        <f t="shared" si="64"/>
        <v>0</v>
      </c>
      <c r="I144" s="577">
        <f t="shared" si="65"/>
        <v>0</v>
      </c>
      <c r="J144" s="514">
        <f t="shared" si="66"/>
        <v>0</v>
      </c>
      <c r="K144" s="514"/>
      <c r="L144" s="525"/>
      <c r="M144" s="514">
        <f t="shared" si="67"/>
        <v>0</v>
      </c>
      <c r="N144" s="525"/>
      <c r="O144" s="514">
        <f t="shared" si="68"/>
        <v>0</v>
      </c>
      <c r="P144" s="514">
        <f t="shared" si="69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0"/>
        <v>0</v>
      </c>
      <c r="G145" s="523">
        <f t="shared" si="63"/>
        <v>0</v>
      </c>
      <c r="H145" s="526">
        <f t="shared" si="64"/>
        <v>0</v>
      </c>
      <c r="I145" s="577">
        <f t="shared" si="65"/>
        <v>0</v>
      </c>
      <c r="J145" s="514">
        <f t="shared" si="66"/>
        <v>0</v>
      </c>
      <c r="K145" s="514"/>
      <c r="L145" s="525"/>
      <c r="M145" s="514">
        <f t="shared" si="67"/>
        <v>0</v>
      </c>
      <c r="N145" s="525"/>
      <c r="O145" s="514">
        <f t="shared" si="68"/>
        <v>0</v>
      </c>
      <c r="P145" s="514">
        <f t="shared" si="69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0"/>
        <v>0</v>
      </c>
      <c r="G146" s="523">
        <f t="shared" si="63"/>
        <v>0</v>
      </c>
      <c r="H146" s="526">
        <f t="shared" si="64"/>
        <v>0</v>
      </c>
      <c r="I146" s="577">
        <f t="shared" si="65"/>
        <v>0</v>
      </c>
      <c r="J146" s="514">
        <f t="shared" si="66"/>
        <v>0</v>
      </c>
      <c r="K146" s="514"/>
      <c r="L146" s="525"/>
      <c r="M146" s="514">
        <f t="shared" si="67"/>
        <v>0</v>
      </c>
      <c r="N146" s="525"/>
      <c r="O146" s="514">
        <f t="shared" si="68"/>
        <v>0</v>
      </c>
      <c r="P146" s="514">
        <f t="shared" si="69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0"/>
        <v>0</v>
      </c>
      <c r="G147" s="523">
        <f t="shared" si="63"/>
        <v>0</v>
      </c>
      <c r="H147" s="526">
        <f t="shared" si="64"/>
        <v>0</v>
      </c>
      <c r="I147" s="577">
        <f t="shared" si="65"/>
        <v>0</v>
      </c>
      <c r="J147" s="514">
        <f t="shared" si="66"/>
        <v>0</v>
      </c>
      <c r="K147" s="514"/>
      <c r="L147" s="525"/>
      <c r="M147" s="514">
        <f t="shared" si="67"/>
        <v>0</v>
      </c>
      <c r="N147" s="525"/>
      <c r="O147" s="514">
        <f t="shared" si="68"/>
        <v>0</v>
      </c>
      <c r="P147" s="514">
        <f t="shared" si="69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0"/>
        <v>0</v>
      </c>
      <c r="G148" s="523">
        <f t="shared" si="63"/>
        <v>0</v>
      </c>
      <c r="H148" s="526">
        <f t="shared" si="64"/>
        <v>0</v>
      </c>
      <c r="I148" s="577">
        <f t="shared" si="65"/>
        <v>0</v>
      </c>
      <c r="J148" s="514">
        <f t="shared" si="66"/>
        <v>0</v>
      </c>
      <c r="K148" s="514"/>
      <c r="L148" s="525"/>
      <c r="M148" s="514">
        <f t="shared" si="67"/>
        <v>0</v>
      </c>
      <c r="N148" s="525"/>
      <c r="O148" s="514">
        <f t="shared" si="68"/>
        <v>0</v>
      </c>
      <c r="P148" s="514">
        <f t="shared" si="69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0"/>
        <v>0</v>
      </c>
      <c r="G149" s="523">
        <f t="shared" si="63"/>
        <v>0</v>
      </c>
      <c r="H149" s="526">
        <f t="shared" si="64"/>
        <v>0</v>
      </c>
      <c r="I149" s="577">
        <f t="shared" si="65"/>
        <v>0</v>
      </c>
      <c r="J149" s="514">
        <f t="shared" si="66"/>
        <v>0</v>
      </c>
      <c r="K149" s="514"/>
      <c r="L149" s="525"/>
      <c r="M149" s="514">
        <f t="shared" si="67"/>
        <v>0</v>
      </c>
      <c r="N149" s="525"/>
      <c r="O149" s="514">
        <f t="shared" si="68"/>
        <v>0</v>
      </c>
      <c r="P149" s="514">
        <f t="shared" si="69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0"/>
        <v>0</v>
      </c>
      <c r="G150" s="523">
        <f t="shared" si="63"/>
        <v>0</v>
      </c>
      <c r="H150" s="526">
        <f t="shared" si="64"/>
        <v>0</v>
      </c>
      <c r="I150" s="577">
        <f t="shared" si="65"/>
        <v>0</v>
      </c>
      <c r="J150" s="514">
        <f t="shared" si="66"/>
        <v>0</v>
      </c>
      <c r="K150" s="514"/>
      <c r="L150" s="525"/>
      <c r="M150" s="514">
        <f t="shared" si="67"/>
        <v>0</v>
      </c>
      <c r="N150" s="525"/>
      <c r="O150" s="514">
        <f t="shared" si="68"/>
        <v>0</v>
      </c>
      <c r="P150" s="514">
        <f t="shared" si="69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0"/>
        <v>0</v>
      </c>
      <c r="G151" s="523">
        <f t="shared" si="63"/>
        <v>0</v>
      </c>
      <c r="H151" s="526">
        <f t="shared" si="64"/>
        <v>0</v>
      </c>
      <c r="I151" s="577">
        <f t="shared" si="65"/>
        <v>0</v>
      </c>
      <c r="J151" s="514">
        <f t="shared" si="66"/>
        <v>0</v>
      </c>
      <c r="K151" s="514"/>
      <c r="L151" s="525"/>
      <c r="M151" s="514">
        <f t="shared" si="67"/>
        <v>0</v>
      </c>
      <c r="N151" s="525"/>
      <c r="O151" s="514">
        <f t="shared" si="68"/>
        <v>0</v>
      </c>
      <c r="P151" s="514">
        <f t="shared" si="69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0"/>
        <v>0</v>
      </c>
      <c r="G152" s="523">
        <f t="shared" si="63"/>
        <v>0</v>
      </c>
      <c r="H152" s="526">
        <f t="shared" si="64"/>
        <v>0</v>
      </c>
      <c r="I152" s="577">
        <f t="shared" si="65"/>
        <v>0</v>
      </c>
      <c r="J152" s="514">
        <f t="shared" si="66"/>
        <v>0</v>
      </c>
      <c r="K152" s="514"/>
      <c r="L152" s="525"/>
      <c r="M152" s="514">
        <f t="shared" si="67"/>
        <v>0</v>
      </c>
      <c r="N152" s="525"/>
      <c r="O152" s="514">
        <f t="shared" si="68"/>
        <v>0</v>
      </c>
      <c r="P152" s="514">
        <f t="shared" si="69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0"/>
        <v>0</v>
      </c>
      <c r="G153" s="523">
        <f t="shared" si="63"/>
        <v>0</v>
      </c>
      <c r="H153" s="526">
        <f t="shared" si="64"/>
        <v>0</v>
      </c>
      <c r="I153" s="577">
        <f t="shared" si="65"/>
        <v>0</v>
      </c>
      <c r="J153" s="514">
        <f t="shared" si="66"/>
        <v>0</v>
      </c>
      <c r="K153" s="514"/>
      <c r="L153" s="525"/>
      <c r="M153" s="514">
        <f t="shared" si="67"/>
        <v>0</v>
      </c>
      <c r="N153" s="525"/>
      <c r="O153" s="514">
        <f t="shared" si="68"/>
        <v>0</v>
      </c>
      <c r="P153" s="514">
        <f t="shared" si="69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0"/>
        <v>0</v>
      </c>
      <c r="G154" s="528">
        <f t="shared" si="63"/>
        <v>0</v>
      </c>
      <c r="H154" s="530">
        <f t="shared" si="64"/>
        <v>0</v>
      </c>
      <c r="I154" s="579">
        <f t="shared" si="65"/>
        <v>0</v>
      </c>
      <c r="J154" s="533">
        <f t="shared" si="66"/>
        <v>0</v>
      </c>
      <c r="K154" s="514"/>
      <c r="L154" s="532"/>
      <c r="M154" s="533">
        <f t="shared" si="67"/>
        <v>0</v>
      </c>
      <c r="N154" s="532"/>
      <c r="O154" s="533">
        <f t="shared" si="68"/>
        <v>0</v>
      </c>
      <c r="P154" s="533">
        <f t="shared" si="69"/>
        <v>0</v>
      </c>
      <c r="Q154" s="269"/>
    </row>
    <row r="155" spans="2:17" ht="12.5">
      <c r="C155" s="374" t="s">
        <v>78</v>
      </c>
      <c r="D155" s="375"/>
      <c r="E155" s="375">
        <f>SUM(E99:E154)</f>
        <v>1642816.9999999995</v>
      </c>
      <c r="F155" s="375"/>
      <c r="G155" s="375"/>
      <c r="H155" s="375">
        <f>SUM(H99:H154)</f>
        <v>6101076.7433775179</v>
      </c>
      <c r="I155" s="375">
        <f>SUM(I99:I154)</f>
        <v>6101076.7433775179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22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20267.060838304533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20267.060838304533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478" t="s">
        <v>496</v>
      </c>
      <c r="F9" s="672">
        <v>30153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4679.136363636364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 t="shared" ref="K23:K28" si="10">G23</f>
        <v>27491.116260788254</v>
      </c>
      <c r="L23" s="519">
        <f t="shared" si="6"/>
        <v>0</v>
      </c>
      <c r="M23" s="518">
        <f t="shared" ref="M23:M28" si="11"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 t="shared" si="10"/>
        <v>26006.03540248935</v>
      </c>
      <c r="L24" s="519">
        <f t="shared" si="6"/>
        <v>0</v>
      </c>
      <c r="M24" s="518">
        <f t="shared" si="11"/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26164.537956226875</v>
      </c>
      <c r="H25" s="610">
        <v>26164.537956226875</v>
      </c>
      <c r="I25" s="511">
        <f t="shared" si="9"/>
        <v>0</v>
      </c>
      <c r="J25" s="511"/>
      <c r="K25" s="518">
        <f t="shared" si="10"/>
        <v>26164.537956226875</v>
      </c>
      <c r="L25" s="519">
        <f t="shared" si="6"/>
        <v>0</v>
      </c>
      <c r="M25" s="518">
        <f t="shared" si="11"/>
        <v>26164.537956226875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5021.5121951219517</v>
      </c>
      <c r="F26" s="608">
        <v>158824.98935654512</v>
      </c>
      <c r="G26" s="609">
        <v>25526.333388530584</v>
      </c>
      <c r="H26" s="610">
        <v>25526.333388530584</v>
      </c>
      <c r="I26" s="511">
        <f t="shared" si="9"/>
        <v>0</v>
      </c>
      <c r="J26" s="511"/>
      <c r="K26" s="518">
        <f t="shared" si="10"/>
        <v>25526.333388530584</v>
      </c>
      <c r="L26" s="519">
        <f t="shared" ref="L26" si="12">IF(K26&lt;&gt;0,+G26-K26,0)</f>
        <v>0</v>
      </c>
      <c r="M26" s="518">
        <f t="shared" si="11"/>
        <v>25526.333388530584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21018.000423487403</v>
      </c>
      <c r="H27" s="610">
        <v>21018.000423487403</v>
      </c>
      <c r="I27" s="511">
        <f t="shared" si="9"/>
        <v>0</v>
      </c>
      <c r="J27" s="511"/>
      <c r="K27" s="518">
        <f t="shared" si="10"/>
        <v>21018.000423487403</v>
      </c>
      <c r="L27" s="519">
        <f t="shared" ref="L27" si="13">IF(K27&lt;&gt;0,+G27-K27,0)</f>
        <v>0</v>
      </c>
      <c r="M27" s="518">
        <f t="shared" si="11"/>
        <v>21018.000423487403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154037.035868173</v>
      </c>
      <c r="E28" s="609">
        <v>4901.9523809523807</v>
      </c>
      <c r="F28" s="608">
        <v>149135.08348722063</v>
      </c>
      <c r="G28" s="609">
        <v>20970.763671890392</v>
      </c>
      <c r="H28" s="610">
        <v>20970.763671890392</v>
      </c>
      <c r="I28" s="511">
        <f t="shared" si="9"/>
        <v>0</v>
      </c>
      <c r="J28" s="511"/>
      <c r="K28" s="518">
        <f t="shared" si="10"/>
        <v>20970.763671890392</v>
      </c>
      <c r="L28" s="519">
        <f t="shared" ref="L28" si="14">IF(K28&lt;&gt;0,+G28-K28,0)</f>
        <v>0</v>
      </c>
      <c r="M28" s="518">
        <f t="shared" si="11"/>
        <v>20970.763671890392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148901.52478047076</v>
      </c>
      <c r="E29" s="609">
        <v>4901.9523809523807</v>
      </c>
      <c r="F29" s="608">
        <v>143999.57239951839</v>
      </c>
      <c r="G29" s="609">
        <v>21369.452055184542</v>
      </c>
      <c r="H29" s="610">
        <v>21369.452055184542</v>
      </c>
      <c r="I29" s="511">
        <f t="shared" si="9"/>
        <v>0</v>
      </c>
      <c r="J29" s="511"/>
      <c r="K29" s="518">
        <f t="shared" ref="K29" si="15">G29</f>
        <v>21369.452055184542</v>
      </c>
      <c r="L29" s="519">
        <f t="shared" ref="L29" si="16">IF(K29&lt;&gt;0,+G29-K29,0)</f>
        <v>0</v>
      </c>
      <c r="M29" s="518">
        <f t="shared" ref="M29" si="17">H29</f>
        <v>21369.452055184542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143999.57239951839</v>
      </c>
      <c r="E30" s="609">
        <v>4901.9523809523807</v>
      </c>
      <c r="F30" s="608">
        <v>139097.62001856603</v>
      </c>
      <c r="G30" s="609">
        <v>22783.331883065894</v>
      </c>
      <c r="H30" s="610">
        <v>22783.331883065894</v>
      </c>
      <c r="I30" s="511">
        <f t="shared" si="9"/>
        <v>0</v>
      </c>
      <c r="J30" s="511"/>
      <c r="K30" s="518">
        <f t="shared" ref="K30" si="18">G30</f>
        <v>22783.331883065894</v>
      </c>
      <c r="L30" s="519">
        <f t="shared" ref="L30" si="19">IF(K30&lt;&gt;0,+G30-K30,0)</f>
        <v>0</v>
      </c>
      <c r="M30" s="518">
        <f t="shared" ref="M30" si="20">H30</f>
        <v>22783.331883065894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608">
        <v>139097.62001856603</v>
      </c>
      <c r="E31" s="609">
        <v>4901.9523809523807</v>
      </c>
      <c r="F31" s="608">
        <v>134195.66763761366</v>
      </c>
      <c r="G31" s="609">
        <v>20267.060838304533</v>
      </c>
      <c r="H31" s="610">
        <v>20267.060838304533</v>
      </c>
      <c r="I31" s="511">
        <f t="shared" si="9"/>
        <v>0</v>
      </c>
      <c r="J31" s="511"/>
      <c r="K31" s="518">
        <f t="shared" ref="K31" si="21">G31</f>
        <v>20267.060838304533</v>
      </c>
      <c r="L31" s="519">
        <f t="shared" ref="L31" si="22">IF(K31&lt;&gt;0,+G31-K31,0)</f>
        <v>0</v>
      </c>
      <c r="M31" s="518">
        <f t="shared" ref="M31" si="23">H31</f>
        <v>20267.060838304533</v>
      </c>
      <c r="N31" s="514">
        <f t="shared" ref="N31" si="24">IF(M31&lt;&gt;0,+H31-M31,0)</f>
        <v>0</v>
      </c>
      <c r="O31" s="514">
        <f t="shared" ref="O31" si="25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134195.66763761366</v>
      </c>
      <c r="E32" s="522">
        <f>IF(+I14&lt;F31,I14,D32)</f>
        <v>4679.136363636364</v>
      </c>
      <c r="F32" s="523">
        <f t="shared" ref="F32:F48" si="26">+D32-E32</f>
        <v>129516.53127397729</v>
      </c>
      <c r="G32" s="524">
        <f t="shared" ref="G32:G55" si="27">+I$12*((D32+F32)/2)+E32</f>
        <v>20439.517722676821</v>
      </c>
      <c r="H32" s="491">
        <f t="shared" ref="H32:H55" si="28">+I$13*((D32+F32)/2)+E32</f>
        <v>20439.517722676821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129516.53127397729</v>
      </c>
      <c r="E33" s="522">
        <f>IF(+I14&lt;F32,I14,D33)</f>
        <v>4679.136363636364</v>
      </c>
      <c r="F33" s="523">
        <f t="shared" si="26"/>
        <v>124837.39491034092</v>
      </c>
      <c r="G33" s="524">
        <f t="shared" si="27"/>
        <v>19880.23397451327</v>
      </c>
      <c r="H33" s="491">
        <f t="shared" si="28"/>
        <v>19880.23397451327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124837.39491034092</v>
      </c>
      <c r="E34" s="522">
        <f>IF(+I14&lt;F33,I14,D34)</f>
        <v>4679.136363636364</v>
      </c>
      <c r="F34" s="523">
        <f t="shared" si="26"/>
        <v>120158.25854670456</v>
      </c>
      <c r="G34" s="524">
        <f t="shared" si="27"/>
        <v>19320.950226349727</v>
      </c>
      <c r="H34" s="491">
        <f t="shared" si="28"/>
        <v>19320.950226349727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120158.25854670456</v>
      </c>
      <c r="E35" s="522">
        <f>IF(+I14&lt;F34,I14,D35)</f>
        <v>4679.136363636364</v>
      </c>
      <c r="F35" s="523">
        <f t="shared" si="26"/>
        <v>115479.12218306819</v>
      </c>
      <c r="G35" s="524">
        <f t="shared" si="27"/>
        <v>18761.666478186176</v>
      </c>
      <c r="H35" s="491">
        <f t="shared" si="28"/>
        <v>18761.666478186176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115479.12218306819</v>
      </c>
      <c r="E36" s="522">
        <f>IF(+I14&lt;F35,I14,D36)</f>
        <v>4679.136363636364</v>
      </c>
      <c r="F36" s="523">
        <f t="shared" si="26"/>
        <v>110799.98581943182</v>
      </c>
      <c r="G36" s="524">
        <f t="shared" si="27"/>
        <v>18202.382730022626</v>
      </c>
      <c r="H36" s="491">
        <f t="shared" si="28"/>
        <v>18202.382730022626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110799.98581943182</v>
      </c>
      <c r="E37" s="522">
        <f>IF(+I14&lt;F36,I14,D37)</f>
        <v>4679.136363636364</v>
      </c>
      <c r="F37" s="523">
        <f t="shared" si="26"/>
        <v>106120.84945579545</v>
      </c>
      <c r="G37" s="524">
        <f t="shared" si="27"/>
        <v>17643.098981859075</v>
      </c>
      <c r="H37" s="491">
        <f t="shared" si="28"/>
        <v>17643.098981859075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106120.84945579545</v>
      </c>
      <c r="E38" s="522">
        <f>IF(+I14&lt;F37,I14,D38)</f>
        <v>4679.136363636364</v>
      </c>
      <c r="F38" s="523">
        <f t="shared" si="26"/>
        <v>101441.71309215909</v>
      </c>
      <c r="G38" s="524">
        <f t="shared" si="27"/>
        <v>17083.815233695532</v>
      </c>
      <c r="H38" s="491">
        <f t="shared" si="28"/>
        <v>17083.815233695532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101441.71309215909</v>
      </c>
      <c r="E39" s="522">
        <f>IF(+I14&lt;F38,I14,D39)</f>
        <v>4679.136363636364</v>
      </c>
      <c r="F39" s="523">
        <f t="shared" si="26"/>
        <v>96762.576728522719</v>
      </c>
      <c r="G39" s="524">
        <f t="shared" si="27"/>
        <v>16524.531485531981</v>
      </c>
      <c r="H39" s="491">
        <f t="shared" si="28"/>
        <v>16524.531485531981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96762.576728522719</v>
      </c>
      <c r="E40" s="522">
        <f>IF(+I14&lt;F39,I14,D40)</f>
        <v>4679.136363636364</v>
      </c>
      <c r="F40" s="523">
        <f t="shared" si="26"/>
        <v>92083.440364886352</v>
      </c>
      <c r="G40" s="524">
        <f t="shared" si="27"/>
        <v>15965.247737368432</v>
      </c>
      <c r="H40" s="491">
        <f t="shared" si="28"/>
        <v>15965.247737368432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92083.440364886352</v>
      </c>
      <c r="E41" s="522">
        <f>IF(+I14&lt;F40,I14,D41)</f>
        <v>4679.136363636364</v>
      </c>
      <c r="F41" s="523">
        <f t="shared" si="26"/>
        <v>87404.304001249984</v>
      </c>
      <c r="G41" s="524">
        <f t="shared" si="27"/>
        <v>15405.963989204882</v>
      </c>
      <c r="H41" s="491">
        <f t="shared" si="28"/>
        <v>15405.963989204882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87404.304001249984</v>
      </c>
      <c r="E42" s="522">
        <f>IF(+I14&lt;F41,I14,D42)</f>
        <v>4679.136363636364</v>
      </c>
      <c r="F42" s="523">
        <f t="shared" si="26"/>
        <v>82725.167637613617</v>
      </c>
      <c r="G42" s="524">
        <f t="shared" si="27"/>
        <v>14846.680241041335</v>
      </c>
      <c r="H42" s="491">
        <f t="shared" si="28"/>
        <v>14846.680241041335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82725.167637613617</v>
      </c>
      <c r="E43" s="522">
        <f>IF(+I14&lt;F42,I14,D43)</f>
        <v>4679.136363636364</v>
      </c>
      <c r="F43" s="523">
        <f t="shared" si="26"/>
        <v>78046.031273977249</v>
      </c>
      <c r="G43" s="524">
        <f t="shared" si="27"/>
        <v>14287.396492877784</v>
      </c>
      <c r="H43" s="491">
        <f t="shared" si="28"/>
        <v>14287.396492877784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78046.031273977249</v>
      </c>
      <c r="E44" s="522">
        <f>IF(+I14&lt;F43,I14,D44)</f>
        <v>4679.136363636364</v>
      </c>
      <c r="F44" s="523">
        <f t="shared" si="26"/>
        <v>73366.894910340881</v>
      </c>
      <c r="G44" s="524">
        <f t="shared" si="27"/>
        <v>13728.112744714237</v>
      </c>
      <c r="H44" s="491">
        <f t="shared" si="28"/>
        <v>13728.112744714237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73366.894910340881</v>
      </c>
      <c r="E45" s="522">
        <f>IF(+I14&lt;F44,I14,D45)</f>
        <v>4679.136363636364</v>
      </c>
      <c r="F45" s="523">
        <f t="shared" si="26"/>
        <v>68687.758546704514</v>
      </c>
      <c r="G45" s="524">
        <f t="shared" si="27"/>
        <v>13168.828996550686</v>
      </c>
      <c r="H45" s="491">
        <f t="shared" si="28"/>
        <v>13168.828996550686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68687.758546704514</v>
      </c>
      <c r="E46" s="522">
        <f>IF(+I14&lt;F45,I14,D46)</f>
        <v>4679.136363636364</v>
      </c>
      <c r="F46" s="523">
        <f t="shared" si="26"/>
        <v>64008.622183068146</v>
      </c>
      <c r="G46" s="524">
        <f t="shared" si="27"/>
        <v>12609.54524838714</v>
      </c>
      <c r="H46" s="491">
        <f t="shared" si="28"/>
        <v>12609.54524838714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64008.622183068146</v>
      </c>
      <c r="E47" s="522">
        <f>IF(+I14&lt;F46,I14,D47)</f>
        <v>4679.136363636364</v>
      </c>
      <c r="F47" s="523">
        <f t="shared" si="26"/>
        <v>59329.485819431779</v>
      </c>
      <c r="G47" s="524">
        <f t="shared" si="27"/>
        <v>12050.261500223591</v>
      </c>
      <c r="H47" s="491">
        <f t="shared" si="28"/>
        <v>12050.261500223591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59329.485819431779</v>
      </c>
      <c r="E48" s="522">
        <f>IF(+I14&lt;F47,I14,D48)</f>
        <v>4679.136363636364</v>
      </c>
      <c r="F48" s="523">
        <f t="shared" si="26"/>
        <v>54650.349455795411</v>
      </c>
      <c r="G48" s="524">
        <f t="shared" si="27"/>
        <v>11490.97775206004</v>
      </c>
      <c r="H48" s="491">
        <f t="shared" si="28"/>
        <v>11490.97775206004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54650.349455795411</v>
      </c>
      <c r="E49" s="522">
        <f>IF(+I14&lt;F48,I14,D49)</f>
        <v>4679.136363636364</v>
      </c>
      <c r="F49" s="523">
        <f t="shared" ref="F49:F72" si="29">+D49-E49</f>
        <v>49971.213092159043</v>
      </c>
      <c r="G49" s="524">
        <f t="shared" si="27"/>
        <v>10931.694003896493</v>
      </c>
      <c r="H49" s="491">
        <f t="shared" si="28"/>
        <v>10931.694003896493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49971.213092159043</v>
      </c>
      <c r="E50" s="522">
        <f>IF(+I14&lt;F49,I14,D50)</f>
        <v>4679.136363636364</v>
      </c>
      <c r="F50" s="523">
        <f t="shared" si="29"/>
        <v>45292.076728522676</v>
      </c>
      <c r="G50" s="524">
        <f t="shared" si="27"/>
        <v>10372.410255732942</v>
      </c>
      <c r="H50" s="491">
        <f t="shared" si="28"/>
        <v>10372.410255732942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45292.076728522676</v>
      </c>
      <c r="E51" s="522">
        <f>IF(+I14&lt;F50,I14,D51)</f>
        <v>4679.136363636364</v>
      </c>
      <c r="F51" s="523">
        <f t="shared" si="29"/>
        <v>40612.940364886308</v>
      </c>
      <c r="G51" s="524">
        <f t="shared" si="27"/>
        <v>9813.1265075693955</v>
      </c>
      <c r="H51" s="491">
        <f t="shared" si="28"/>
        <v>9813.1265075693955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40612.940364886308</v>
      </c>
      <c r="E52" s="522">
        <f>IF(+I14&lt;F51,I14,D52)</f>
        <v>4679.136363636364</v>
      </c>
      <c r="F52" s="523">
        <f t="shared" si="29"/>
        <v>35933.80400124994</v>
      </c>
      <c r="G52" s="524">
        <f t="shared" si="27"/>
        <v>9253.8427594058448</v>
      </c>
      <c r="H52" s="491">
        <f t="shared" si="28"/>
        <v>9253.8427594058448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35933.80400124994</v>
      </c>
      <c r="E53" s="522">
        <f>IF(+I14&lt;F52,I14,D53)</f>
        <v>4679.136363636364</v>
      </c>
      <c r="F53" s="523">
        <f t="shared" si="29"/>
        <v>31254.667637613577</v>
      </c>
      <c r="G53" s="524">
        <f t="shared" si="27"/>
        <v>8694.5590112422979</v>
      </c>
      <c r="H53" s="491">
        <f t="shared" si="28"/>
        <v>8694.5590112422979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31254.667637613577</v>
      </c>
      <c r="E54" s="522">
        <f>IF(+I14&lt;F53,I14,D54)</f>
        <v>4679.136363636364</v>
      </c>
      <c r="F54" s="523">
        <f t="shared" si="29"/>
        <v>26575.531273977213</v>
      </c>
      <c r="G54" s="524">
        <f t="shared" si="27"/>
        <v>8135.275263078749</v>
      </c>
      <c r="H54" s="491">
        <f t="shared" si="28"/>
        <v>8135.275263078749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26575.531273977213</v>
      </c>
      <c r="E55" s="522">
        <f>IF(+I14&lt;F54,I14,D55)</f>
        <v>4679.136363636364</v>
      </c>
      <c r="F55" s="523">
        <f t="shared" si="29"/>
        <v>21896.394910340849</v>
      </c>
      <c r="G55" s="524">
        <f t="shared" si="27"/>
        <v>7575.9915149152002</v>
      </c>
      <c r="H55" s="491">
        <f t="shared" si="28"/>
        <v>7575.9915149152002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21896.394910340849</v>
      </c>
      <c r="E56" s="522">
        <f>IF(+I14&lt;F55,I14,D56)</f>
        <v>4679.136363636364</v>
      </c>
      <c r="F56" s="523">
        <f t="shared" si="29"/>
        <v>17217.258546704485</v>
      </c>
      <c r="G56" s="524">
        <f t="shared" ref="G56:G72" si="34">+I$12*((D56+F56)/2)+E56</f>
        <v>7016.7077667516523</v>
      </c>
      <c r="H56" s="491">
        <f t="shared" ref="H56:H72" si="35">+I$13*((D56+F56)/2)+E56</f>
        <v>7016.7077667516523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17217.258546704485</v>
      </c>
      <c r="E57" s="522">
        <f>IF(+I14&lt;F56,I14,D57)</f>
        <v>4679.136363636364</v>
      </c>
      <c r="F57" s="523">
        <f t="shared" si="29"/>
        <v>12538.122183068121</v>
      </c>
      <c r="G57" s="524">
        <f t="shared" si="34"/>
        <v>6457.4240185881035</v>
      </c>
      <c r="H57" s="491">
        <f t="shared" si="35"/>
        <v>6457.4240185881035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12538.122183068121</v>
      </c>
      <c r="E58" s="522">
        <f>IF(+I14&lt;F57,I14,D58)</f>
        <v>4679.136363636364</v>
      </c>
      <c r="F58" s="523">
        <f t="shared" si="29"/>
        <v>7858.9858194317567</v>
      </c>
      <c r="G58" s="524">
        <f t="shared" si="34"/>
        <v>5898.1402704245556</v>
      </c>
      <c r="H58" s="491">
        <f t="shared" si="35"/>
        <v>5898.1402704245556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7858.9858194317567</v>
      </c>
      <c r="E59" s="522">
        <f>IF(+I14&lt;F58,I14,D59)</f>
        <v>4679.136363636364</v>
      </c>
      <c r="F59" s="523">
        <f t="shared" si="29"/>
        <v>3179.8494557953927</v>
      </c>
      <c r="G59" s="524">
        <f t="shared" si="34"/>
        <v>5338.8565222610068</v>
      </c>
      <c r="H59" s="491">
        <f t="shared" si="35"/>
        <v>5338.8565222610068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3179.8494557953927</v>
      </c>
      <c r="E60" s="522">
        <f>IF(+I14&lt;F59,I14,D60)</f>
        <v>3179.8494557953927</v>
      </c>
      <c r="F60" s="523">
        <f t="shared" si="29"/>
        <v>0</v>
      </c>
      <c r="G60" s="524">
        <f t="shared" si="34"/>
        <v>3369.8885980668269</v>
      </c>
      <c r="H60" s="491">
        <f t="shared" si="35"/>
        <v>3369.8885980668269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34"/>
        <v>0</v>
      </c>
      <c r="H61" s="491">
        <f t="shared" si="35"/>
        <v>0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34"/>
        <v>0</v>
      </c>
      <c r="H62" s="491">
        <f t="shared" si="35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34"/>
        <v>0</v>
      </c>
      <c r="H63" s="491">
        <f t="shared" si="35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34"/>
        <v>0</v>
      </c>
      <c r="H64" s="491">
        <f t="shared" si="35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34"/>
        <v>0</v>
      </c>
      <c r="H65" s="491">
        <f t="shared" si="35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34"/>
        <v>0</v>
      </c>
      <c r="H66" s="491">
        <f t="shared" si="35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34"/>
        <v>0</v>
      </c>
      <c r="H67" s="491">
        <f t="shared" si="35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34"/>
        <v>0</v>
      </c>
      <c r="H68" s="491">
        <f t="shared" si="35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34"/>
        <v>0</v>
      </c>
      <c r="H69" s="491">
        <f t="shared" si="35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34"/>
        <v>0</v>
      </c>
      <c r="H70" s="491">
        <f t="shared" si="35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34"/>
        <v>0</v>
      </c>
      <c r="H71" s="491">
        <f t="shared" si="35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34"/>
        <v>0</v>
      </c>
      <c r="H72" s="471">
        <f t="shared" si="35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205881.99999999985</v>
      </c>
      <c r="F73" s="375"/>
      <c r="G73" s="375">
        <f>SUM(G17:G72)</f>
        <v>765599.9800044439</v>
      </c>
      <c r="H73" s="375">
        <f>SUM(H17:H72)</f>
        <v>765599.9800044439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20267.060838304533</v>
      </c>
      <c r="N87" s="546">
        <f>IF(J92&lt;D11,0,VLOOKUP(J92,C17:O72,11))</f>
        <v>20267.060838304533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21804.789821820654</v>
      </c>
      <c r="N88" s="550">
        <f>IF(J92&lt;D11,0,VLOOKUP(J92,C99:P154,7))</f>
        <v>21804.789821820654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1537.7289835161209</v>
      </c>
      <c r="N89" s="555">
        <f>+N88-N87</f>
        <v>1537.7289835161209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 t="str">
        <f>E9</f>
        <v>SPP Project ID =</v>
      </c>
      <c r="F91" s="674">
        <f>F9</f>
        <v>30153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4679.136363636364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36">+I99-H99</f>
        <v>0</v>
      </c>
      <c r="K99" s="514"/>
      <c r="L99" s="512">
        <f t="shared" ref="L99:L104" si="37">H99</f>
        <v>20152.28121946373</v>
      </c>
      <c r="M99" s="597">
        <f t="shared" ref="M99:M130" si="38">IF(L99&lt;&gt;0,+H99-L99,0)</f>
        <v>0</v>
      </c>
      <c r="N99" s="512">
        <f t="shared" ref="N99:N104" si="39">I99</f>
        <v>20152.28121946373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36"/>
        <v>0</v>
      </c>
      <c r="K100" s="514"/>
      <c r="L100" s="518">
        <f t="shared" si="37"/>
        <v>35099.600890705573</v>
      </c>
      <c r="M100" s="519">
        <f t="shared" si="38"/>
        <v>0</v>
      </c>
      <c r="N100" s="518">
        <f t="shared" si="39"/>
        <v>35099.600890705573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36"/>
        <v>0</v>
      </c>
      <c r="K101" s="514"/>
      <c r="L101" s="518">
        <f t="shared" si="37"/>
        <v>33730.455386576738</v>
      </c>
      <c r="M101" s="519">
        <f t="shared" si="38"/>
        <v>0</v>
      </c>
      <c r="N101" s="518">
        <f t="shared" si="39"/>
        <v>33730.455386576738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37"/>
        <v>30743.366686318692</v>
      </c>
      <c r="M102" s="519">
        <f t="shared" ref="M102:M107" si="43">IF(L102&lt;&gt;0,+H102-L102,0)</f>
        <v>0</v>
      </c>
      <c r="N102" s="518">
        <f t="shared" si="39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37"/>
        <v>30197.745297823447</v>
      </c>
      <c r="M103" s="519">
        <f t="shared" si="43"/>
        <v>0</v>
      </c>
      <c r="N103" s="518">
        <f t="shared" si="39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36"/>
        <v>0</v>
      </c>
      <c r="K104" s="514"/>
      <c r="L104" s="518">
        <f t="shared" si="37"/>
        <v>28778.63948471695</v>
      </c>
      <c r="M104" s="519">
        <f t="shared" si="43"/>
        <v>0</v>
      </c>
      <c r="N104" s="518">
        <f t="shared" si="39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36"/>
        <v>0</v>
      </c>
      <c r="K105" s="514"/>
      <c r="L105" s="518">
        <f t="shared" ref="L105:L110" si="44">H105</f>
        <v>27176.384994149808</v>
      </c>
      <c r="M105" s="519">
        <f t="shared" si="43"/>
        <v>0</v>
      </c>
      <c r="N105" s="518">
        <f t="shared" ref="N105:N110" si="45"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36"/>
        <v>0</v>
      </c>
      <c r="K106" s="514"/>
      <c r="L106" s="518">
        <f t="shared" si="44"/>
        <v>25735.686949015238</v>
      </c>
      <c r="M106" s="519">
        <f t="shared" si="43"/>
        <v>0</v>
      </c>
      <c r="N106" s="518">
        <f t="shared" si="45"/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36"/>
        <v>0</v>
      </c>
      <c r="K107" s="514"/>
      <c r="L107" s="518">
        <f t="shared" si="44"/>
        <v>22496.669570219787</v>
      </c>
      <c r="M107" s="519">
        <f t="shared" si="43"/>
        <v>0</v>
      </c>
      <c r="N107" s="518">
        <f t="shared" si="45"/>
        <v>22496.669570219787</v>
      </c>
      <c r="O107" s="514">
        <f t="shared" si="40"/>
        <v>0</v>
      </c>
      <c r="P107" s="514">
        <f t="shared" si="41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2019</v>
      </c>
      <c r="D108" s="508">
        <v>164158.42862544913</v>
      </c>
      <c r="E108" s="516">
        <v>4787.9534883720926</v>
      </c>
      <c r="F108" s="515">
        <v>159370.47513707704</v>
      </c>
      <c r="G108" s="515">
        <v>161764.45188126308</v>
      </c>
      <c r="H108" s="516">
        <v>22103.308828819529</v>
      </c>
      <c r="I108" s="510">
        <v>22103.308828819529</v>
      </c>
      <c r="J108" s="514">
        <f t="shared" si="36"/>
        <v>0</v>
      </c>
      <c r="K108" s="514"/>
      <c r="L108" s="518">
        <f t="shared" si="44"/>
        <v>22103.308828819529</v>
      </c>
      <c r="M108" s="519">
        <f t="shared" ref="M108" si="46">IF(L108&lt;&gt;0,+H108-L108,0)</f>
        <v>0</v>
      </c>
      <c r="N108" s="518">
        <f t="shared" si="45"/>
        <v>22103.308828819529</v>
      </c>
      <c r="O108" s="514">
        <f t="shared" si="40"/>
        <v>0</v>
      </c>
      <c r="P108" s="514">
        <f t="shared" si="41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2020</v>
      </c>
      <c r="D109" s="508">
        <v>159370.47513707704</v>
      </c>
      <c r="E109" s="516">
        <v>4901.9523809523807</v>
      </c>
      <c r="F109" s="515">
        <v>154468.52275612467</v>
      </c>
      <c r="G109" s="515">
        <v>156919.49894660086</v>
      </c>
      <c r="H109" s="516">
        <v>21782.384276733683</v>
      </c>
      <c r="I109" s="510">
        <v>21782.384276733683</v>
      </c>
      <c r="J109" s="514">
        <f t="shared" si="36"/>
        <v>0</v>
      </c>
      <c r="K109" s="514"/>
      <c r="L109" s="518">
        <f t="shared" si="44"/>
        <v>21782.384276733683</v>
      </c>
      <c r="M109" s="519">
        <f t="shared" ref="M109" si="47">IF(L109&lt;&gt;0,+H109-L109,0)</f>
        <v>0</v>
      </c>
      <c r="N109" s="518">
        <f t="shared" si="45"/>
        <v>21782.384276733683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2021</v>
      </c>
      <c r="D110" s="508">
        <v>154468.52275612467</v>
      </c>
      <c r="E110" s="516">
        <v>5021.5121951219517</v>
      </c>
      <c r="F110" s="515">
        <v>149447.01056100271</v>
      </c>
      <c r="G110" s="515">
        <v>151957.76665856369</v>
      </c>
      <c r="H110" s="516">
        <v>22270.880518555168</v>
      </c>
      <c r="I110" s="510">
        <v>22270.880518555168</v>
      </c>
      <c r="J110" s="514">
        <f t="shared" si="36"/>
        <v>0</v>
      </c>
      <c r="K110" s="514"/>
      <c r="L110" s="518">
        <f t="shared" si="44"/>
        <v>22270.880518555168</v>
      </c>
      <c r="M110" s="519">
        <f t="shared" ref="M110" si="48">IF(L110&lt;&gt;0,+H110-L110,0)</f>
        <v>0</v>
      </c>
      <c r="N110" s="518">
        <f t="shared" si="45"/>
        <v>22270.880518555168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2022</v>
      </c>
      <c r="D111" s="508">
        <v>149447.01056100271</v>
      </c>
      <c r="E111" s="516">
        <v>4901.9523809523807</v>
      </c>
      <c r="F111" s="515">
        <v>144545.05818005034</v>
      </c>
      <c r="G111" s="515">
        <v>146996.03437052653</v>
      </c>
      <c r="H111" s="516">
        <v>22167.789513902546</v>
      </c>
      <c r="I111" s="510">
        <v>22167.789513902546</v>
      </c>
      <c r="J111" s="514">
        <f t="shared" si="36"/>
        <v>0</v>
      </c>
      <c r="K111" s="514"/>
      <c r="L111" s="518">
        <f t="shared" ref="L111" si="49">H111</f>
        <v>22167.789513902546</v>
      </c>
      <c r="M111" s="519">
        <f t="shared" ref="M111" si="50">IF(L111&lt;&gt;0,+H111-L111,0)</f>
        <v>0</v>
      </c>
      <c r="N111" s="518">
        <f t="shared" ref="N111" si="51">I111</f>
        <v>22167.789513902546</v>
      </c>
      <c r="O111" s="514">
        <f t="shared" ref="O111" si="52">IF(N111&lt;&gt;0,+I111-N111,0)</f>
        <v>0</v>
      </c>
      <c r="P111" s="514">
        <f t="shared" ref="P111" si="53">+O111-M111</f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2023</v>
      </c>
      <c r="D112" s="508">
        <v>144545.05818005034</v>
      </c>
      <c r="E112" s="516">
        <v>4679.136363636364</v>
      </c>
      <c r="F112" s="515">
        <v>139865.92181641399</v>
      </c>
      <c r="G112" s="515">
        <v>142205.48999823217</v>
      </c>
      <c r="H112" s="516">
        <v>22222.324631362131</v>
      </c>
      <c r="I112" s="510">
        <v>22222.324631362131</v>
      </c>
      <c r="J112" s="514">
        <f t="shared" si="36"/>
        <v>0</v>
      </c>
      <c r="K112" s="514"/>
      <c r="L112" s="518">
        <f t="shared" ref="L112" si="54">H112</f>
        <v>22222.324631362131</v>
      </c>
      <c r="M112" s="519">
        <f t="shared" ref="M112" si="55">IF(L112&lt;&gt;0,+H112-L112,0)</f>
        <v>0</v>
      </c>
      <c r="N112" s="518">
        <f t="shared" ref="N112" si="56">I112</f>
        <v>22222.324631362131</v>
      </c>
      <c r="O112" s="514">
        <f t="shared" ref="O112" si="57">IF(N112&lt;&gt;0,+I112-N112,0)</f>
        <v>0</v>
      </c>
      <c r="P112" s="514">
        <f t="shared" ref="P112" si="58">+O112-M112</f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2024</v>
      </c>
      <c r="D113" s="374">
        <f>IF(F112+SUM(E$99:E112)=D$92,F112,D$92-SUM(E$99:E112))</f>
        <v>139865.92181641399</v>
      </c>
      <c r="E113" s="522">
        <f>IF(+J96&lt;F112,J96,D113)</f>
        <v>4679.136363636364</v>
      </c>
      <c r="F113" s="523">
        <f t="shared" ref="F113:F131" si="59">+D113-E113</f>
        <v>135186.78545277764</v>
      </c>
      <c r="G113" s="523">
        <f t="shared" ref="G113:G130" si="60">+(F113+D113)/2</f>
        <v>137526.35363459581</v>
      </c>
      <c r="H113" s="526">
        <f t="shared" ref="H113:H130" si="61">+J$94*G113+E113</f>
        <v>21804.789821820654</v>
      </c>
      <c r="I113" s="577">
        <f t="shared" ref="I113:I130" si="62">+J$95*G113+E113</f>
        <v>21804.789821820654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2025</v>
      </c>
      <c r="D114" s="374">
        <f>IF(F113+SUM(E$99:E113)=D$92,F113,D$92-SUM(E$99:E113))</f>
        <v>135186.78545277764</v>
      </c>
      <c r="E114" s="522">
        <f>IF(+J96&lt;F113,J96,D114)</f>
        <v>4679.136363636364</v>
      </c>
      <c r="F114" s="523">
        <f t="shared" si="59"/>
        <v>130507.64908914127</v>
      </c>
      <c r="G114" s="523">
        <f t="shared" si="60"/>
        <v>132847.21727095946</v>
      </c>
      <c r="H114" s="526">
        <f t="shared" si="61"/>
        <v>21222.114096554666</v>
      </c>
      <c r="I114" s="577">
        <f t="shared" si="62"/>
        <v>21222.114096554666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2026</v>
      </c>
      <c r="D115" s="374">
        <f>IF(F114+SUM(E$99:E114)=D$92,F114,D$92-SUM(E$99:E114))</f>
        <v>130507.64908914127</v>
      </c>
      <c r="E115" s="522">
        <f>IF(+J96&lt;F114,J96,D115)</f>
        <v>4679.136363636364</v>
      </c>
      <c r="F115" s="523">
        <f t="shared" si="59"/>
        <v>125828.5127255049</v>
      </c>
      <c r="G115" s="523">
        <f t="shared" si="60"/>
        <v>128168.08090732308</v>
      </c>
      <c r="H115" s="526">
        <f t="shared" si="61"/>
        <v>20639.438371288677</v>
      </c>
      <c r="I115" s="577">
        <f t="shared" si="62"/>
        <v>20639.438371288677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2027</v>
      </c>
      <c r="D116" s="374">
        <f>IF(F115+SUM(E$99:E115)=D$92,F115,D$92-SUM(E$99:E115))</f>
        <v>125828.5127255049</v>
      </c>
      <c r="E116" s="522">
        <f>IF(+J96&lt;F115,J96,D116)</f>
        <v>4679.136363636364</v>
      </c>
      <c r="F116" s="523">
        <f t="shared" si="59"/>
        <v>121149.37636186853</v>
      </c>
      <c r="G116" s="523">
        <f t="shared" si="60"/>
        <v>123488.94454368672</v>
      </c>
      <c r="H116" s="526">
        <f t="shared" si="61"/>
        <v>20056.762646022689</v>
      </c>
      <c r="I116" s="577">
        <f t="shared" si="62"/>
        <v>20056.762646022689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2028</v>
      </c>
      <c r="D117" s="374">
        <f>IF(F116+SUM(E$99:E116)=D$92,F116,D$92-SUM(E$99:E116))</f>
        <v>121149.37636186853</v>
      </c>
      <c r="E117" s="522">
        <f>IF(+J96&lt;F116,J96,D117)</f>
        <v>4679.136363636364</v>
      </c>
      <c r="F117" s="523">
        <f t="shared" si="59"/>
        <v>116470.23999823217</v>
      </c>
      <c r="G117" s="523">
        <f t="shared" si="60"/>
        <v>118809.80818005034</v>
      </c>
      <c r="H117" s="526">
        <f t="shared" si="61"/>
        <v>19474.086920756698</v>
      </c>
      <c r="I117" s="577">
        <f t="shared" si="62"/>
        <v>19474.086920756698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2029</v>
      </c>
      <c r="D118" s="374">
        <f>IF(F117+SUM(E$99:E117)=D$92,F117,D$92-SUM(E$99:E117))</f>
        <v>116470.23999823217</v>
      </c>
      <c r="E118" s="522">
        <f>IF(+J96&lt;F117,J96,D118)</f>
        <v>4679.136363636364</v>
      </c>
      <c r="F118" s="523">
        <f t="shared" si="59"/>
        <v>111791.1036345958</v>
      </c>
      <c r="G118" s="523">
        <f t="shared" si="60"/>
        <v>114130.67181641399</v>
      </c>
      <c r="H118" s="526">
        <f t="shared" si="61"/>
        <v>18891.411195490709</v>
      </c>
      <c r="I118" s="577">
        <f t="shared" si="62"/>
        <v>18891.411195490709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2030</v>
      </c>
      <c r="D119" s="374">
        <f>IF(F118+SUM(E$99:E118)=D$92,F118,D$92-SUM(E$99:E118))</f>
        <v>111791.1036345958</v>
      </c>
      <c r="E119" s="522">
        <f>IF(+J96&lt;F118,J96,D119)</f>
        <v>4679.136363636364</v>
      </c>
      <c r="F119" s="523">
        <f t="shared" si="59"/>
        <v>107111.96727095943</v>
      </c>
      <c r="G119" s="523">
        <f t="shared" si="60"/>
        <v>109451.53545277761</v>
      </c>
      <c r="H119" s="526">
        <f t="shared" si="61"/>
        <v>18308.735470224718</v>
      </c>
      <c r="I119" s="577">
        <f t="shared" si="62"/>
        <v>18308.735470224718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2031</v>
      </c>
      <c r="D120" s="374">
        <f>IF(F119+SUM(E$99:E119)=D$92,F119,D$92-SUM(E$99:E119))</f>
        <v>107111.96727095943</v>
      </c>
      <c r="E120" s="522">
        <f>IF(+J96&lt;F119,J96,D120)</f>
        <v>4679.136363636364</v>
      </c>
      <c r="F120" s="523">
        <f t="shared" si="59"/>
        <v>102432.83090732306</v>
      </c>
      <c r="G120" s="523">
        <f t="shared" si="60"/>
        <v>104772.39908914125</v>
      </c>
      <c r="H120" s="526">
        <f t="shared" si="61"/>
        <v>17726.059744958729</v>
      </c>
      <c r="I120" s="577">
        <f t="shared" si="62"/>
        <v>17726.059744958729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2032</v>
      </c>
      <c r="D121" s="374">
        <f>IF(F120+SUM(E$99:E120)=D$92,F120,D$92-SUM(E$99:E120))</f>
        <v>102432.83090732306</v>
      </c>
      <c r="E121" s="522">
        <f>IF(+J96&lt;F120,J96,D121)</f>
        <v>4679.136363636364</v>
      </c>
      <c r="F121" s="523">
        <f t="shared" si="59"/>
        <v>97753.694543686695</v>
      </c>
      <c r="G121" s="523">
        <f t="shared" si="60"/>
        <v>100093.26272550487</v>
      </c>
      <c r="H121" s="526">
        <f t="shared" si="61"/>
        <v>17143.384019692741</v>
      </c>
      <c r="I121" s="577">
        <f t="shared" si="62"/>
        <v>17143.384019692741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2033</v>
      </c>
      <c r="D122" s="374">
        <f>IF(F121+SUM(E$99:E121)=D$92,F121,D$92-SUM(E$99:E121))</f>
        <v>97753.694543686695</v>
      </c>
      <c r="E122" s="522">
        <f>IF(+J96&lt;F121,J96,D122)</f>
        <v>4679.136363636364</v>
      </c>
      <c r="F122" s="523">
        <f t="shared" si="59"/>
        <v>93074.558180050328</v>
      </c>
      <c r="G122" s="523">
        <f t="shared" si="60"/>
        <v>95414.126361868519</v>
      </c>
      <c r="H122" s="526">
        <f t="shared" si="61"/>
        <v>16560.708294426753</v>
      </c>
      <c r="I122" s="577">
        <f t="shared" si="62"/>
        <v>16560.708294426753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2034</v>
      </c>
      <c r="D123" s="374">
        <f>IF(F122+SUM(E$99:E122)=D$92,F122,D$92-SUM(E$99:E122))</f>
        <v>93074.558180050328</v>
      </c>
      <c r="E123" s="522">
        <f>IF(+J96&lt;F122,J96,D123)</f>
        <v>4679.136363636364</v>
      </c>
      <c r="F123" s="523">
        <f t="shared" si="59"/>
        <v>88395.42181641396</v>
      </c>
      <c r="G123" s="523">
        <f t="shared" si="60"/>
        <v>90734.989998232137</v>
      </c>
      <c r="H123" s="526">
        <f t="shared" si="61"/>
        <v>15978.032569160761</v>
      </c>
      <c r="I123" s="577">
        <f t="shared" si="62"/>
        <v>15978.032569160761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2035</v>
      </c>
      <c r="D124" s="374">
        <f>IF(F123+SUM(E$99:E123)=D$92,F123,D$92-SUM(E$99:E123))</f>
        <v>88395.42181641396</v>
      </c>
      <c r="E124" s="522">
        <f>IF(+J96&lt;F123,J96,D124)</f>
        <v>4679.136363636364</v>
      </c>
      <c r="F124" s="523">
        <f t="shared" si="59"/>
        <v>83716.285452777593</v>
      </c>
      <c r="G124" s="523">
        <f t="shared" si="60"/>
        <v>86055.853634595784</v>
      </c>
      <c r="H124" s="526">
        <f t="shared" si="61"/>
        <v>15395.356843894775</v>
      </c>
      <c r="I124" s="577">
        <f t="shared" si="62"/>
        <v>15395.356843894775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2036</v>
      </c>
      <c r="D125" s="374">
        <f>IF(F124+SUM(E$99:E124)=D$92,F124,D$92-SUM(E$99:E124))</f>
        <v>83716.285452777593</v>
      </c>
      <c r="E125" s="522">
        <f>IF(+J96&lt;F124,J96,D125)</f>
        <v>4679.136363636364</v>
      </c>
      <c r="F125" s="523">
        <f t="shared" si="59"/>
        <v>79037.149089141225</v>
      </c>
      <c r="G125" s="523">
        <f t="shared" si="60"/>
        <v>81376.717270959402</v>
      </c>
      <c r="H125" s="526">
        <f t="shared" si="61"/>
        <v>14812.681118628783</v>
      </c>
      <c r="I125" s="577">
        <f t="shared" si="62"/>
        <v>14812.681118628783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2037</v>
      </c>
      <c r="D126" s="374">
        <f>IF(F125+SUM(E$99:E125)=D$92,F125,D$92-SUM(E$99:E125))</f>
        <v>79037.149089141225</v>
      </c>
      <c r="E126" s="522">
        <f>IF(+J96&lt;F125,J96,D126)</f>
        <v>4679.136363636364</v>
      </c>
      <c r="F126" s="523">
        <f t="shared" si="59"/>
        <v>74358.012725504857</v>
      </c>
      <c r="G126" s="523">
        <f t="shared" si="60"/>
        <v>76697.580907323048</v>
      </c>
      <c r="H126" s="526">
        <f t="shared" si="61"/>
        <v>14230.005393362797</v>
      </c>
      <c r="I126" s="577">
        <f t="shared" si="62"/>
        <v>14230.005393362797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2038</v>
      </c>
      <c r="D127" s="374">
        <f>IF(F126+SUM(E$99:E126)=D$92,F126,D$92-SUM(E$99:E126))</f>
        <v>74358.012725504857</v>
      </c>
      <c r="E127" s="522">
        <f>IF(+J96&lt;F126,J96,D127)</f>
        <v>4679.136363636364</v>
      </c>
      <c r="F127" s="523">
        <f t="shared" si="59"/>
        <v>69678.87636186849</v>
      </c>
      <c r="G127" s="523">
        <f t="shared" si="60"/>
        <v>72018.444543686666</v>
      </c>
      <c r="H127" s="526">
        <f t="shared" si="61"/>
        <v>13647.329668096805</v>
      </c>
      <c r="I127" s="577">
        <f t="shared" si="62"/>
        <v>13647.329668096805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2039</v>
      </c>
      <c r="D128" s="374">
        <f>IF(F127+SUM(E$99:E127)=D$92,F127,D$92-SUM(E$99:E127))</f>
        <v>69678.87636186849</v>
      </c>
      <c r="E128" s="522">
        <f>IF(+J96&lt;F127,J96,D128)</f>
        <v>4679.136363636364</v>
      </c>
      <c r="F128" s="523">
        <f t="shared" si="59"/>
        <v>64999.739998232122</v>
      </c>
      <c r="G128" s="523">
        <f t="shared" si="60"/>
        <v>67339.308180050313</v>
      </c>
      <c r="H128" s="526">
        <f t="shared" si="61"/>
        <v>13064.653942830819</v>
      </c>
      <c r="I128" s="577">
        <f t="shared" si="62"/>
        <v>13064.653942830819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2040</v>
      </c>
      <c r="D129" s="374">
        <f>IF(F128+SUM(E$99:E128)=D$92,F128,D$92-SUM(E$99:E128))</f>
        <v>64999.739998232122</v>
      </c>
      <c r="E129" s="522">
        <f>IF(+J96&lt;F128,J96,D129)</f>
        <v>4679.136363636364</v>
      </c>
      <c r="F129" s="523">
        <f t="shared" si="59"/>
        <v>60320.603634595755</v>
      </c>
      <c r="G129" s="523">
        <f t="shared" si="60"/>
        <v>62660.171816413938</v>
      </c>
      <c r="H129" s="526">
        <f t="shared" si="61"/>
        <v>12481.978217564829</v>
      </c>
      <c r="I129" s="577">
        <f t="shared" si="62"/>
        <v>12481.978217564829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2041</v>
      </c>
      <c r="D130" s="374">
        <f>IF(F129+SUM(E$99:E129)=D$92,F129,D$92-SUM(E$99:E129))</f>
        <v>60320.603634595755</v>
      </c>
      <c r="E130" s="522">
        <f>IF(+J96&lt;F129,J96,D130)</f>
        <v>4679.136363636364</v>
      </c>
      <c r="F130" s="523">
        <f t="shared" si="59"/>
        <v>55641.467270959387</v>
      </c>
      <c r="G130" s="523">
        <f t="shared" si="60"/>
        <v>57981.035452777571</v>
      </c>
      <c r="H130" s="526">
        <f t="shared" si="61"/>
        <v>11899.302492298839</v>
      </c>
      <c r="I130" s="577">
        <f t="shared" si="62"/>
        <v>11899.302492298839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2042</v>
      </c>
      <c r="D131" s="374">
        <f>IF(F130+SUM(E$99:E130)=D$92,F130,D$92-SUM(E$99:E130))</f>
        <v>55641.467270959387</v>
      </c>
      <c r="E131" s="522">
        <f>IF(+J96&lt;F130,J96,D131)</f>
        <v>4679.136363636364</v>
      </c>
      <c r="F131" s="523">
        <f t="shared" si="59"/>
        <v>50962.330907323019</v>
      </c>
      <c r="G131" s="523">
        <f t="shared" ref="G131:G154" si="63">+(F131+D131)/2</f>
        <v>53301.899089141203</v>
      </c>
      <c r="H131" s="526">
        <f t="shared" ref="H131:H154" si="64">+J$94*G131+E131</f>
        <v>11316.626767032849</v>
      </c>
      <c r="I131" s="577">
        <f t="shared" ref="I131:I154" si="65">+J$95*G131+E131</f>
        <v>11316.626767032849</v>
      </c>
      <c r="J131" s="514">
        <f t="shared" ref="J131:J154" si="66">+I131-H131</f>
        <v>0</v>
      </c>
      <c r="K131" s="514"/>
      <c r="L131" s="525"/>
      <c r="M131" s="514">
        <f t="shared" ref="M131:M154" si="67">IF(L131&lt;&gt;0,+H131-L131,0)</f>
        <v>0</v>
      </c>
      <c r="N131" s="525"/>
      <c r="O131" s="514">
        <f t="shared" ref="O131:O154" si="68">IF(N131&lt;&gt;0,+I131-N131,0)</f>
        <v>0</v>
      </c>
      <c r="P131" s="514">
        <f t="shared" ref="P131:P154" si="69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2043</v>
      </c>
      <c r="D132" s="374">
        <f>IF(F131+SUM(E$99:E131)=D$92,F131,D$92-SUM(E$99:E131))</f>
        <v>50962.330907323019</v>
      </c>
      <c r="E132" s="522">
        <f>IF(+J96&lt;F131,J96,D132)</f>
        <v>4679.136363636364</v>
      </c>
      <c r="F132" s="523">
        <f t="shared" ref="F132:F154" si="70">+D132-E132</f>
        <v>46283.194543686652</v>
      </c>
      <c r="G132" s="523">
        <f t="shared" si="63"/>
        <v>48622.762725504836</v>
      </c>
      <c r="H132" s="526">
        <f t="shared" si="64"/>
        <v>10733.951041766861</v>
      </c>
      <c r="I132" s="577">
        <f t="shared" si="65"/>
        <v>10733.951041766861</v>
      </c>
      <c r="J132" s="514">
        <f t="shared" si="66"/>
        <v>0</v>
      </c>
      <c r="K132" s="514"/>
      <c r="L132" s="525"/>
      <c r="M132" s="514">
        <f t="shared" si="67"/>
        <v>0</v>
      </c>
      <c r="N132" s="525"/>
      <c r="O132" s="514">
        <f t="shared" si="68"/>
        <v>0</v>
      </c>
      <c r="P132" s="514">
        <f t="shared" si="69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2044</v>
      </c>
      <c r="D133" s="374">
        <f>IF(F132+SUM(E$99:E132)=D$92,F132,D$92-SUM(E$99:E132))</f>
        <v>46283.194543686652</v>
      </c>
      <c r="E133" s="522">
        <f>IF(+J96&lt;F132,J96,D133)</f>
        <v>4679.136363636364</v>
      </c>
      <c r="F133" s="523">
        <f t="shared" si="70"/>
        <v>41604.058180050284</v>
      </c>
      <c r="G133" s="523">
        <f t="shared" si="63"/>
        <v>43943.626361868468</v>
      </c>
      <c r="H133" s="526">
        <f t="shared" si="64"/>
        <v>10151.275316500871</v>
      </c>
      <c r="I133" s="577">
        <f t="shared" si="65"/>
        <v>10151.275316500871</v>
      </c>
      <c r="J133" s="514">
        <f t="shared" si="66"/>
        <v>0</v>
      </c>
      <c r="K133" s="514"/>
      <c r="L133" s="525"/>
      <c r="M133" s="514">
        <f t="shared" si="67"/>
        <v>0</v>
      </c>
      <c r="N133" s="525"/>
      <c r="O133" s="514">
        <f t="shared" si="68"/>
        <v>0</v>
      </c>
      <c r="P133" s="514">
        <f t="shared" si="69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2045</v>
      </c>
      <c r="D134" s="374">
        <f>IF(F133+SUM(E$99:E133)=D$92,F133,D$92-SUM(E$99:E133))</f>
        <v>41604.058180050284</v>
      </c>
      <c r="E134" s="522">
        <f>IF(+J96&lt;F133,J96,D134)</f>
        <v>4679.136363636364</v>
      </c>
      <c r="F134" s="523">
        <f t="shared" si="70"/>
        <v>36924.921816413917</v>
      </c>
      <c r="G134" s="523">
        <f t="shared" si="63"/>
        <v>39264.4899982321</v>
      </c>
      <c r="H134" s="526">
        <f t="shared" si="64"/>
        <v>9568.5995912348808</v>
      </c>
      <c r="I134" s="577">
        <f t="shared" si="65"/>
        <v>9568.5995912348808</v>
      </c>
      <c r="J134" s="514">
        <f t="shared" si="66"/>
        <v>0</v>
      </c>
      <c r="K134" s="514"/>
      <c r="L134" s="525"/>
      <c r="M134" s="514">
        <f t="shared" si="67"/>
        <v>0</v>
      </c>
      <c r="N134" s="525"/>
      <c r="O134" s="514">
        <f t="shared" si="68"/>
        <v>0</v>
      </c>
      <c r="P134" s="514">
        <f t="shared" si="69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2046</v>
      </c>
      <c r="D135" s="374">
        <f>IF(F134+SUM(E$99:E134)=D$92,F134,D$92-SUM(E$99:E134))</f>
        <v>36924.921816413917</v>
      </c>
      <c r="E135" s="522">
        <f>IF(+J96&lt;F134,J96,D135)</f>
        <v>4679.136363636364</v>
      </c>
      <c r="F135" s="523">
        <f t="shared" si="70"/>
        <v>32245.785452777553</v>
      </c>
      <c r="G135" s="523">
        <f t="shared" si="63"/>
        <v>34585.353634595733</v>
      </c>
      <c r="H135" s="526">
        <f t="shared" si="64"/>
        <v>8985.9238659688926</v>
      </c>
      <c r="I135" s="577">
        <f t="shared" si="65"/>
        <v>8985.9238659688926</v>
      </c>
      <c r="J135" s="514">
        <f t="shared" si="66"/>
        <v>0</v>
      </c>
      <c r="K135" s="514"/>
      <c r="L135" s="525"/>
      <c r="M135" s="514">
        <f t="shared" si="67"/>
        <v>0</v>
      </c>
      <c r="N135" s="525"/>
      <c r="O135" s="514">
        <f t="shared" si="68"/>
        <v>0</v>
      </c>
      <c r="P135" s="514">
        <f t="shared" si="69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2047</v>
      </c>
      <c r="D136" s="374">
        <f>IF(F135+SUM(E$99:E135)=D$92,F135,D$92-SUM(E$99:E135))</f>
        <v>32245.785452777553</v>
      </c>
      <c r="E136" s="522">
        <f>IF(+J96&lt;F135,J96,D136)</f>
        <v>4679.136363636364</v>
      </c>
      <c r="F136" s="523">
        <f t="shared" si="70"/>
        <v>27566.649089141189</v>
      </c>
      <c r="G136" s="523">
        <f t="shared" si="63"/>
        <v>29906.217270959372</v>
      </c>
      <c r="H136" s="526">
        <f t="shared" si="64"/>
        <v>8403.2481407029045</v>
      </c>
      <c r="I136" s="577">
        <f t="shared" si="65"/>
        <v>8403.2481407029045</v>
      </c>
      <c r="J136" s="514">
        <f t="shared" si="66"/>
        <v>0</v>
      </c>
      <c r="K136" s="514"/>
      <c r="L136" s="525"/>
      <c r="M136" s="514">
        <f t="shared" si="67"/>
        <v>0</v>
      </c>
      <c r="N136" s="525"/>
      <c r="O136" s="514">
        <f t="shared" si="68"/>
        <v>0</v>
      </c>
      <c r="P136" s="514">
        <f t="shared" si="69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2048</v>
      </c>
      <c r="D137" s="374">
        <f>IF(F136+SUM(E$99:E136)=D$92,F136,D$92-SUM(E$99:E136))</f>
        <v>27566.649089141189</v>
      </c>
      <c r="E137" s="522">
        <f>IF(+J96&lt;F136,J96,D137)</f>
        <v>4679.136363636364</v>
      </c>
      <c r="F137" s="523">
        <f t="shared" si="70"/>
        <v>22887.512725504825</v>
      </c>
      <c r="G137" s="523">
        <f t="shared" si="63"/>
        <v>25227.080907323005</v>
      </c>
      <c r="H137" s="526">
        <f t="shared" si="64"/>
        <v>7820.5724154369154</v>
      </c>
      <c r="I137" s="577">
        <f t="shared" si="65"/>
        <v>7820.5724154369154</v>
      </c>
      <c r="J137" s="514">
        <f t="shared" si="66"/>
        <v>0</v>
      </c>
      <c r="K137" s="514"/>
      <c r="L137" s="525"/>
      <c r="M137" s="514">
        <f t="shared" si="67"/>
        <v>0</v>
      </c>
      <c r="N137" s="525"/>
      <c r="O137" s="514">
        <f t="shared" si="68"/>
        <v>0</v>
      </c>
      <c r="P137" s="514">
        <f t="shared" si="69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2049</v>
      </c>
      <c r="D138" s="374">
        <f>IF(F137+SUM(E$99:E137)=D$92,F137,D$92-SUM(E$99:E137))</f>
        <v>22887.512725504825</v>
      </c>
      <c r="E138" s="522">
        <f>IF(+J96&lt;F137,J96,D138)</f>
        <v>4679.136363636364</v>
      </c>
      <c r="F138" s="523">
        <f t="shared" si="70"/>
        <v>18208.376361868461</v>
      </c>
      <c r="G138" s="523">
        <f t="shared" si="63"/>
        <v>20547.944543686644</v>
      </c>
      <c r="H138" s="526">
        <f t="shared" si="64"/>
        <v>7237.8966901709273</v>
      </c>
      <c r="I138" s="577">
        <f t="shared" si="65"/>
        <v>7237.8966901709273</v>
      </c>
      <c r="J138" s="514">
        <f t="shared" si="66"/>
        <v>0</v>
      </c>
      <c r="K138" s="514"/>
      <c r="L138" s="525"/>
      <c r="M138" s="514">
        <f t="shared" si="67"/>
        <v>0</v>
      </c>
      <c r="N138" s="525"/>
      <c r="O138" s="514">
        <f t="shared" si="68"/>
        <v>0</v>
      </c>
      <c r="P138" s="514">
        <f t="shared" si="69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2050</v>
      </c>
      <c r="D139" s="374">
        <f>IF(F138+SUM(E$99:E138)=D$92,F138,D$92-SUM(E$99:E138))</f>
        <v>18208.376361868461</v>
      </c>
      <c r="E139" s="522">
        <f>IF(+J96&lt;F138,J96,D139)</f>
        <v>4679.136363636364</v>
      </c>
      <c r="F139" s="523">
        <f t="shared" si="70"/>
        <v>13529.239998232097</v>
      </c>
      <c r="G139" s="523">
        <f t="shared" si="63"/>
        <v>15868.808180050279</v>
      </c>
      <c r="H139" s="526">
        <f t="shared" si="64"/>
        <v>6655.2209649049382</v>
      </c>
      <c r="I139" s="577">
        <f t="shared" si="65"/>
        <v>6655.2209649049382</v>
      </c>
      <c r="J139" s="514">
        <f t="shared" si="66"/>
        <v>0</v>
      </c>
      <c r="K139" s="514"/>
      <c r="L139" s="525"/>
      <c r="M139" s="514">
        <f t="shared" si="67"/>
        <v>0</v>
      </c>
      <c r="N139" s="525"/>
      <c r="O139" s="514">
        <f t="shared" si="68"/>
        <v>0</v>
      </c>
      <c r="P139" s="514">
        <f t="shared" si="69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2051</v>
      </c>
      <c r="D140" s="374">
        <f>IF(F139+SUM(E$99:E139)=D$92,F139,D$92-SUM(E$99:E139))</f>
        <v>13529.239998232097</v>
      </c>
      <c r="E140" s="522">
        <f>IF(+J96&lt;F139,J96,D140)</f>
        <v>4679.136363636364</v>
      </c>
      <c r="F140" s="523">
        <f t="shared" si="70"/>
        <v>8850.1036345957327</v>
      </c>
      <c r="G140" s="523">
        <f t="shared" si="63"/>
        <v>11189.671816413915</v>
      </c>
      <c r="H140" s="526">
        <f t="shared" si="64"/>
        <v>6072.5452396389492</v>
      </c>
      <c r="I140" s="577">
        <f t="shared" si="65"/>
        <v>6072.5452396389492</v>
      </c>
      <c r="J140" s="514">
        <f t="shared" si="66"/>
        <v>0</v>
      </c>
      <c r="K140" s="514"/>
      <c r="L140" s="525"/>
      <c r="M140" s="514">
        <f t="shared" si="67"/>
        <v>0</v>
      </c>
      <c r="N140" s="525"/>
      <c r="O140" s="514">
        <f t="shared" si="68"/>
        <v>0</v>
      </c>
      <c r="P140" s="514">
        <f t="shared" si="69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2052</v>
      </c>
      <c r="D141" s="374">
        <f>IF(F140+SUM(E$99:E140)=D$92,F140,D$92-SUM(E$99:E140))</f>
        <v>8850.1036345957327</v>
      </c>
      <c r="E141" s="522">
        <f>IF(+J96&lt;F140,J96,D141)</f>
        <v>4679.136363636364</v>
      </c>
      <c r="F141" s="523">
        <f t="shared" si="70"/>
        <v>4170.9672709593688</v>
      </c>
      <c r="G141" s="523">
        <f t="shared" si="63"/>
        <v>6510.5354527775507</v>
      </c>
      <c r="H141" s="526">
        <f t="shared" si="64"/>
        <v>5489.869514372961</v>
      </c>
      <c r="I141" s="577">
        <f t="shared" si="65"/>
        <v>5489.869514372961</v>
      </c>
      <c r="J141" s="514">
        <f t="shared" si="66"/>
        <v>0</v>
      </c>
      <c r="K141" s="514"/>
      <c r="L141" s="525"/>
      <c r="M141" s="514">
        <f t="shared" si="67"/>
        <v>0</v>
      </c>
      <c r="N141" s="525"/>
      <c r="O141" s="514">
        <f t="shared" si="68"/>
        <v>0</v>
      </c>
      <c r="P141" s="514">
        <f t="shared" si="69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2053</v>
      </c>
      <c r="D142" s="374">
        <f>IF(F141+SUM(E$99:E141)=D$92,F141,D$92-SUM(E$99:E141))</f>
        <v>4170.9672709593688</v>
      </c>
      <c r="E142" s="522">
        <f>IF(+J96&lt;F141,J96,D142)</f>
        <v>4170.9672709593688</v>
      </c>
      <c r="F142" s="523">
        <f t="shared" si="70"/>
        <v>0</v>
      </c>
      <c r="G142" s="523">
        <f t="shared" si="63"/>
        <v>2085.4836354796844</v>
      </c>
      <c r="H142" s="526">
        <f t="shared" si="64"/>
        <v>4430.6649150111698</v>
      </c>
      <c r="I142" s="577">
        <f t="shared" si="65"/>
        <v>4430.6649150111698</v>
      </c>
      <c r="J142" s="514">
        <f t="shared" si="66"/>
        <v>0</v>
      </c>
      <c r="K142" s="514"/>
      <c r="L142" s="525"/>
      <c r="M142" s="514">
        <f t="shared" si="67"/>
        <v>0</v>
      </c>
      <c r="N142" s="525"/>
      <c r="O142" s="514">
        <f t="shared" si="68"/>
        <v>0</v>
      </c>
      <c r="P142" s="514">
        <f t="shared" si="69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70"/>
        <v>0</v>
      </c>
      <c r="G143" s="523">
        <f t="shared" si="63"/>
        <v>0</v>
      </c>
      <c r="H143" s="526">
        <f t="shared" si="64"/>
        <v>0</v>
      </c>
      <c r="I143" s="577">
        <f t="shared" si="65"/>
        <v>0</v>
      </c>
      <c r="J143" s="514">
        <f t="shared" si="66"/>
        <v>0</v>
      </c>
      <c r="K143" s="514"/>
      <c r="L143" s="525"/>
      <c r="M143" s="514">
        <f t="shared" si="67"/>
        <v>0</v>
      </c>
      <c r="N143" s="525"/>
      <c r="O143" s="514">
        <f t="shared" si="68"/>
        <v>0</v>
      </c>
      <c r="P143" s="514">
        <f t="shared" si="69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0"/>
        <v>0</v>
      </c>
      <c r="G144" s="523">
        <f t="shared" si="63"/>
        <v>0</v>
      </c>
      <c r="H144" s="526">
        <f t="shared" si="64"/>
        <v>0</v>
      </c>
      <c r="I144" s="577">
        <f t="shared" si="65"/>
        <v>0</v>
      </c>
      <c r="J144" s="514">
        <f t="shared" si="66"/>
        <v>0</v>
      </c>
      <c r="K144" s="514"/>
      <c r="L144" s="525"/>
      <c r="M144" s="514">
        <f t="shared" si="67"/>
        <v>0</v>
      </c>
      <c r="N144" s="525"/>
      <c r="O144" s="514">
        <f t="shared" si="68"/>
        <v>0</v>
      </c>
      <c r="P144" s="514">
        <f t="shared" si="69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0"/>
        <v>0</v>
      </c>
      <c r="G145" s="523">
        <f t="shared" si="63"/>
        <v>0</v>
      </c>
      <c r="H145" s="526">
        <f t="shared" si="64"/>
        <v>0</v>
      </c>
      <c r="I145" s="577">
        <f t="shared" si="65"/>
        <v>0</v>
      </c>
      <c r="J145" s="514">
        <f t="shared" si="66"/>
        <v>0</v>
      </c>
      <c r="K145" s="514"/>
      <c r="L145" s="525"/>
      <c r="M145" s="514">
        <f t="shared" si="67"/>
        <v>0</v>
      </c>
      <c r="N145" s="525"/>
      <c r="O145" s="514">
        <f t="shared" si="68"/>
        <v>0</v>
      </c>
      <c r="P145" s="514">
        <f t="shared" si="69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0"/>
        <v>0</v>
      </c>
      <c r="G146" s="523">
        <f t="shared" si="63"/>
        <v>0</v>
      </c>
      <c r="H146" s="526">
        <f t="shared" si="64"/>
        <v>0</v>
      </c>
      <c r="I146" s="577">
        <f t="shared" si="65"/>
        <v>0</v>
      </c>
      <c r="J146" s="514">
        <f t="shared" si="66"/>
        <v>0</v>
      </c>
      <c r="K146" s="514"/>
      <c r="L146" s="525"/>
      <c r="M146" s="514">
        <f t="shared" si="67"/>
        <v>0</v>
      </c>
      <c r="N146" s="525"/>
      <c r="O146" s="514">
        <f t="shared" si="68"/>
        <v>0</v>
      </c>
      <c r="P146" s="514">
        <f t="shared" si="69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0"/>
        <v>0</v>
      </c>
      <c r="G147" s="523">
        <f t="shared" si="63"/>
        <v>0</v>
      </c>
      <c r="H147" s="526">
        <f t="shared" si="64"/>
        <v>0</v>
      </c>
      <c r="I147" s="577">
        <f t="shared" si="65"/>
        <v>0</v>
      </c>
      <c r="J147" s="514">
        <f t="shared" si="66"/>
        <v>0</v>
      </c>
      <c r="K147" s="514"/>
      <c r="L147" s="525"/>
      <c r="M147" s="514">
        <f t="shared" si="67"/>
        <v>0</v>
      </c>
      <c r="N147" s="525"/>
      <c r="O147" s="514">
        <f t="shared" si="68"/>
        <v>0</v>
      </c>
      <c r="P147" s="514">
        <f t="shared" si="69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0"/>
        <v>0</v>
      </c>
      <c r="G148" s="523">
        <f t="shared" si="63"/>
        <v>0</v>
      </c>
      <c r="H148" s="526">
        <f t="shared" si="64"/>
        <v>0</v>
      </c>
      <c r="I148" s="577">
        <f t="shared" si="65"/>
        <v>0</v>
      </c>
      <c r="J148" s="514">
        <f t="shared" si="66"/>
        <v>0</v>
      </c>
      <c r="K148" s="514"/>
      <c r="L148" s="525"/>
      <c r="M148" s="514">
        <f t="shared" si="67"/>
        <v>0</v>
      </c>
      <c r="N148" s="525"/>
      <c r="O148" s="514">
        <f t="shared" si="68"/>
        <v>0</v>
      </c>
      <c r="P148" s="514">
        <f t="shared" si="69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0"/>
        <v>0</v>
      </c>
      <c r="G149" s="523">
        <f t="shared" si="63"/>
        <v>0</v>
      </c>
      <c r="H149" s="526">
        <f t="shared" si="64"/>
        <v>0</v>
      </c>
      <c r="I149" s="577">
        <f t="shared" si="65"/>
        <v>0</v>
      </c>
      <c r="J149" s="514">
        <f t="shared" si="66"/>
        <v>0</v>
      </c>
      <c r="K149" s="514"/>
      <c r="L149" s="525"/>
      <c r="M149" s="514">
        <f t="shared" si="67"/>
        <v>0</v>
      </c>
      <c r="N149" s="525"/>
      <c r="O149" s="514">
        <f t="shared" si="68"/>
        <v>0</v>
      </c>
      <c r="P149" s="514">
        <f t="shared" si="69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0"/>
        <v>0</v>
      </c>
      <c r="G150" s="523">
        <f t="shared" si="63"/>
        <v>0</v>
      </c>
      <c r="H150" s="526">
        <f t="shared" si="64"/>
        <v>0</v>
      </c>
      <c r="I150" s="577">
        <f t="shared" si="65"/>
        <v>0</v>
      </c>
      <c r="J150" s="514">
        <f t="shared" si="66"/>
        <v>0</v>
      </c>
      <c r="K150" s="514"/>
      <c r="L150" s="525"/>
      <c r="M150" s="514">
        <f t="shared" si="67"/>
        <v>0</v>
      </c>
      <c r="N150" s="525"/>
      <c r="O150" s="514">
        <f t="shared" si="68"/>
        <v>0</v>
      </c>
      <c r="P150" s="514">
        <f t="shared" si="69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0"/>
        <v>0</v>
      </c>
      <c r="G151" s="523">
        <f t="shared" si="63"/>
        <v>0</v>
      </c>
      <c r="H151" s="526">
        <f t="shared" si="64"/>
        <v>0</v>
      </c>
      <c r="I151" s="577">
        <f t="shared" si="65"/>
        <v>0</v>
      </c>
      <c r="J151" s="514">
        <f t="shared" si="66"/>
        <v>0</v>
      </c>
      <c r="K151" s="514"/>
      <c r="L151" s="525"/>
      <c r="M151" s="514">
        <f t="shared" si="67"/>
        <v>0</v>
      </c>
      <c r="N151" s="525"/>
      <c r="O151" s="514">
        <f t="shared" si="68"/>
        <v>0</v>
      </c>
      <c r="P151" s="514">
        <f t="shared" si="69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0"/>
        <v>0</v>
      </c>
      <c r="G152" s="523">
        <f t="shared" si="63"/>
        <v>0</v>
      </c>
      <c r="H152" s="526">
        <f t="shared" si="64"/>
        <v>0</v>
      </c>
      <c r="I152" s="577">
        <f t="shared" si="65"/>
        <v>0</v>
      </c>
      <c r="J152" s="514">
        <f t="shared" si="66"/>
        <v>0</v>
      </c>
      <c r="K152" s="514"/>
      <c r="L152" s="525"/>
      <c r="M152" s="514">
        <f t="shared" si="67"/>
        <v>0</v>
      </c>
      <c r="N152" s="525"/>
      <c r="O152" s="514">
        <f t="shared" si="68"/>
        <v>0</v>
      </c>
      <c r="P152" s="514">
        <f t="shared" si="69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0"/>
        <v>0</v>
      </c>
      <c r="G153" s="523">
        <f t="shared" si="63"/>
        <v>0</v>
      </c>
      <c r="H153" s="526">
        <f t="shared" si="64"/>
        <v>0</v>
      </c>
      <c r="I153" s="577">
        <f t="shared" si="65"/>
        <v>0</v>
      </c>
      <c r="J153" s="514">
        <f t="shared" si="66"/>
        <v>0</v>
      </c>
      <c r="K153" s="514"/>
      <c r="L153" s="525"/>
      <c r="M153" s="514">
        <f t="shared" si="67"/>
        <v>0</v>
      </c>
      <c r="N153" s="525"/>
      <c r="O153" s="514">
        <f t="shared" si="68"/>
        <v>0</v>
      </c>
      <c r="P153" s="514">
        <f t="shared" si="69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0"/>
        <v>0</v>
      </c>
      <c r="G154" s="528">
        <f t="shared" si="63"/>
        <v>0</v>
      </c>
      <c r="H154" s="530">
        <f t="shared" si="64"/>
        <v>0</v>
      </c>
      <c r="I154" s="579">
        <f t="shared" si="65"/>
        <v>0</v>
      </c>
      <c r="J154" s="533">
        <f t="shared" si="66"/>
        <v>0</v>
      </c>
      <c r="K154" s="514"/>
      <c r="L154" s="532"/>
      <c r="M154" s="533">
        <f t="shared" si="67"/>
        <v>0</v>
      </c>
      <c r="N154" s="532"/>
      <c r="O154" s="533">
        <f t="shared" si="68"/>
        <v>0</v>
      </c>
      <c r="P154" s="533">
        <f t="shared" si="69"/>
        <v>0</v>
      </c>
      <c r="Q154" s="269"/>
    </row>
    <row r="155" spans="2:17" ht="12.5">
      <c r="C155" s="374" t="s">
        <v>78</v>
      </c>
      <c r="D155" s="375"/>
      <c r="E155" s="375">
        <f>SUM(E99:E154)</f>
        <v>205881.99999999994</v>
      </c>
      <c r="F155" s="375"/>
      <c r="G155" s="375"/>
      <c r="H155" s="375">
        <f>SUM(H99:H154)</f>
        <v>764860.74353818258</v>
      </c>
      <c r="I155" s="375">
        <f>SUM(I99:I154)</f>
        <v>764860.74353818258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23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471932.21796497842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471932.21796497842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 t="s">
        <v>494</v>
      </c>
      <c r="F9" s="672" t="s">
        <v>504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108980.43181818182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 t="shared" ref="K23:K28" si="10">G23</f>
        <v>640169.61761771492</v>
      </c>
      <c r="L23" s="519">
        <f t="shared" si="6"/>
        <v>0</v>
      </c>
      <c r="M23" s="518">
        <f t="shared" ref="M23:M28" si="11"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 t="shared" si="10"/>
        <v>605586.64190337458</v>
      </c>
      <c r="L24" s="519">
        <f t="shared" si="6"/>
        <v>0</v>
      </c>
      <c r="M24" s="518">
        <f t="shared" si="11"/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609275.37207027047</v>
      </c>
      <c r="H25" s="610">
        <v>609275.37207027047</v>
      </c>
      <c r="I25" s="511">
        <f t="shared" si="9"/>
        <v>0</v>
      </c>
      <c r="J25" s="511"/>
      <c r="K25" s="518">
        <f t="shared" si="10"/>
        <v>609275.37207027047</v>
      </c>
      <c r="L25" s="519">
        <f t="shared" si="6"/>
        <v>0</v>
      </c>
      <c r="M25" s="518">
        <f t="shared" si="11"/>
        <v>609275.37207027047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116954.60975609756</v>
      </c>
      <c r="F26" s="608">
        <v>3698239.3766826321</v>
      </c>
      <c r="G26" s="609">
        <v>594411.13132781303</v>
      </c>
      <c r="H26" s="610">
        <v>594411.13132781303</v>
      </c>
      <c r="I26" s="511">
        <f t="shared" si="9"/>
        <v>0</v>
      </c>
      <c r="J26" s="511"/>
      <c r="K26" s="518">
        <f t="shared" si="10"/>
        <v>594411.13132781303</v>
      </c>
      <c r="L26" s="519">
        <f t="shared" ref="L26" si="12">IF(K26&lt;&gt;0,+G26-K26,0)</f>
        <v>0</v>
      </c>
      <c r="M26" s="518">
        <f t="shared" si="11"/>
        <v>594411.13132781303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489431.31850985193</v>
      </c>
      <c r="H27" s="610">
        <v>489431.31850985193</v>
      </c>
      <c r="I27" s="511">
        <f t="shared" si="9"/>
        <v>0</v>
      </c>
      <c r="J27" s="511"/>
      <c r="K27" s="518">
        <f t="shared" si="10"/>
        <v>489431.31850985193</v>
      </c>
      <c r="L27" s="519">
        <f t="shared" ref="L27" si="13">IF(K27&lt;&gt;0,+G27-K27,0)</f>
        <v>0</v>
      </c>
      <c r="M27" s="518">
        <f t="shared" si="11"/>
        <v>489431.31850985193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3586724.5162175149</v>
      </c>
      <c r="E28" s="609">
        <v>114169.97619047618</v>
      </c>
      <c r="F28" s="608">
        <v>3472554.5400270387</v>
      </c>
      <c r="G28" s="609">
        <v>488327.80853353348</v>
      </c>
      <c r="H28" s="610">
        <v>488327.80853353348</v>
      </c>
      <c r="I28" s="511">
        <f t="shared" si="9"/>
        <v>0</v>
      </c>
      <c r="J28" s="511"/>
      <c r="K28" s="518">
        <f t="shared" si="10"/>
        <v>488327.80853353348</v>
      </c>
      <c r="L28" s="519">
        <f t="shared" ref="L28" si="14">IF(K28&lt;&gt;0,+G28-K28,0)</f>
        <v>0</v>
      </c>
      <c r="M28" s="518">
        <f t="shared" si="11"/>
        <v>488327.80853353348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3467114.7907360573</v>
      </c>
      <c r="E29" s="609">
        <v>114169.97619047618</v>
      </c>
      <c r="F29" s="608">
        <v>3352944.8145455811</v>
      </c>
      <c r="G29" s="609">
        <v>497607.69769277796</v>
      </c>
      <c r="H29" s="610">
        <v>497607.69769277796</v>
      </c>
      <c r="I29" s="511">
        <f t="shared" si="9"/>
        <v>0</v>
      </c>
      <c r="J29" s="511"/>
      <c r="K29" s="518">
        <f t="shared" ref="K29" si="15">G29</f>
        <v>497607.69769277796</v>
      </c>
      <c r="L29" s="519">
        <f t="shared" ref="L29" si="16">IF(K29&lt;&gt;0,+G29-K29,0)</f>
        <v>0</v>
      </c>
      <c r="M29" s="518">
        <f t="shared" ref="M29" si="17">H29</f>
        <v>497607.69769277796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3352944.8145455811</v>
      </c>
      <c r="E30" s="609">
        <v>114169.97619047618</v>
      </c>
      <c r="F30" s="608">
        <v>3238774.8383551049</v>
      </c>
      <c r="G30" s="609">
        <v>530525.36169703898</v>
      </c>
      <c r="H30" s="610">
        <v>530525.36169703898</v>
      </c>
      <c r="I30" s="511">
        <f t="shared" si="9"/>
        <v>0</v>
      </c>
      <c r="J30" s="511"/>
      <c r="K30" s="518">
        <f t="shared" ref="K30" si="18">G30</f>
        <v>530525.36169703898</v>
      </c>
      <c r="L30" s="519">
        <f t="shared" ref="L30" si="19">IF(K30&lt;&gt;0,+G30-K30,0)</f>
        <v>0</v>
      </c>
      <c r="M30" s="518">
        <f t="shared" ref="M30" si="20">H30</f>
        <v>530525.36169703898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608">
        <v>3238774.8383551049</v>
      </c>
      <c r="E31" s="609">
        <v>114169.97619047618</v>
      </c>
      <c r="F31" s="608">
        <v>3124604.8621646287</v>
      </c>
      <c r="G31" s="609">
        <v>471932.21796497842</v>
      </c>
      <c r="H31" s="610">
        <v>471932.21796497842</v>
      </c>
      <c r="I31" s="511">
        <f t="shared" si="9"/>
        <v>0</v>
      </c>
      <c r="J31" s="511"/>
      <c r="K31" s="518">
        <f t="shared" ref="K31" si="21">G31</f>
        <v>471932.21796497842</v>
      </c>
      <c r="L31" s="519">
        <f t="shared" ref="L31" si="22">IF(K31&lt;&gt;0,+G31-K31,0)</f>
        <v>0</v>
      </c>
      <c r="M31" s="518">
        <f t="shared" ref="M31" si="23">H31</f>
        <v>471932.21796497842</v>
      </c>
      <c r="N31" s="514">
        <f t="shared" ref="N31" si="24">IF(M31&lt;&gt;0,+H31-M31,0)</f>
        <v>0</v>
      </c>
      <c r="O31" s="514">
        <f t="shared" ref="O31" si="25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3124604.8621646287</v>
      </c>
      <c r="E32" s="522">
        <f>IF(+I14&lt;F31,I14,D32)</f>
        <v>108980.43181818182</v>
      </c>
      <c r="F32" s="523">
        <f t="shared" ref="F32:F48" si="26">+D32-E32</f>
        <v>3015624.430346447</v>
      </c>
      <c r="G32" s="524">
        <f t="shared" ref="G32:G55" si="27">+I$12*((D32+F32)/2)+E32</f>
        <v>475942.42933414999</v>
      </c>
      <c r="H32" s="491">
        <f t="shared" ref="H32:H55" si="28">+I$13*((D32+F32)/2)+E32</f>
        <v>475942.42933414999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3015624.430346447</v>
      </c>
      <c r="E33" s="522">
        <f>IF(+I14&lt;F32,I14,D33)</f>
        <v>108980.43181818182</v>
      </c>
      <c r="F33" s="523">
        <f t="shared" si="26"/>
        <v>2906643.9985282654</v>
      </c>
      <c r="G33" s="524">
        <f t="shared" si="27"/>
        <v>462916.3109125045</v>
      </c>
      <c r="H33" s="491">
        <f t="shared" si="28"/>
        <v>462916.3109125045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2906643.9985282654</v>
      </c>
      <c r="E34" s="522">
        <f>IF(+I14&lt;F33,I14,D34)</f>
        <v>108980.43181818182</v>
      </c>
      <c r="F34" s="523">
        <f t="shared" si="26"/>
        <v>2797663.5667100837</v>
      </c>
      <c r="G34" s="524">
        <f t="shared" si="27"/>
        <v>449890.19249085907</v>
      </c>
      <c r="H34" s="491">
        <f t="shared" si="28"/>
        <v>449890.19249085907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2797663.5667100837</v>
      </c>
      <c r="E35" s="522">
        <f>IF(+I14&lt;F34,I14,D35)</f>
        <v>108980.43181818182</v>
      </c>
      <c r="F35" s="523">
        <f t="shared" si="26"/>
        <v>2688683.1348919021</v>
      </c>
      <c r="G35" s="524">
        <f t="shared" si="27"/>
        <v>436864.07406921365</v>
      </c>
      <c r="H35" s="491">
        <f t="shared" si="28"/>
        <v>436864.07406921365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2688683.1348919021</v>
      </c>
      <c r="E36" s="522">
        <f>IF(+I14&lt;F35,I14,D36)</f>
        <v>108980.43181818182</v>
      </c>
      <c r="F36" s="523">
        <f t="shared" si="26"/>
        <v>2579702.7030737204</v>
      </c>
      <c r="G36" s="524">
        <f t="shared" si="27"/>
        <v>423837.95564756822</v>
      </c>
      <c r="H36" s="491">
        <f t="shared" si="28"/>
        <v>423837.95564756822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2579702.7030737204</v>
      </c>
      <c r="E37" s="522">
        <f>IF(+I14&lt;F36,I14,D37)</f>
        <v>108980.43181818182</v>
      </c>
      <c r="F37" s="523">
        <f t="shared" si="26"/>
        <v>2470722.2712555388</v>
      </c>
      <c r="G37" s="524">
        <f t="shared" si="27"/>
        <v>410811.83722592279</v>
      </c>
      <c r="H37" s="491">
        <f t="shared" si="28"/>
        <v>410811.83722592279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2470722.2712555388</v>
      </c>
      <c r="E38" s="522">
        <f>IF(+I14&lt;F37,I14,D38)</f>
        <v>108980.43181818182</v>
      </c>
      <c r="F38" s="523">
        <f t="shared" si="26"/>
        <v>2361741.8394373572</v>
      </c>
      <c r="G38" s="524">
        <f t="shared" si="27"/>
        <v>397785.71880427736</v>
      </c>
      <c r="H38" s="491">
        <f t="shared" si="28"/>
        <v>397785.71880427736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2361741.8394373572</v>
      </c>
      <c r="E39" s="522">
        <f>IF(+I14&lt;F38,I14,D39)</f>
        <v>108980.43181818182</v>
      </c>
      <c r="F39" s="523">
        <f t="shared" si="26"/>
        <v>2252761.4076191755</v>
      </c>
      <c r="G39" s="524">
        <f t="shared" si="27"/>
        <v>384759.60038263194</v>
      </c>
      <c r="H39" s="491">
        <f t="shared" si="28"/>
        <v>384759.60038263194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2252761.4076191755</v>
      </c>
      <c r="E40" s="522">
        <f>IF(+I14&lt;F39,I14,D40)</f>
        <v>108980.43181818182</v>
      </c>
      <c r="F40" s="523">
        <f t="shared" si="26"/>
        <v>2143780.9758009939</v>
      </c>
      <c r="G40" s="524">
        <f t="shared" si="27"/>
        <v>371733.48196098651</v>
      </c>
      <c r="H40" s="491">
        <f t="shared" si="28"/>
        <v>371733.48196098651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2143780.9758009939</v>
      </c>
      <c r="E41" s="522">
        <f>IF(+I14&lt;F40,I14,D41)</f>
        <v>108980.43181818182</v>
      </c>
      <c r="F41" s="523">
        <f t="shared" si="26"/>
        <v>2034800.543982812</v>
      </c>
      <c r="G41" s="524">
        <f t="shared" si="27"/>
        <v>358707.36353934108</v>
      </c>
      <c r="H41" s="491">
        <f t="shared" si="28"/>
        <v>358707.36353934108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2034800.543982812</v>
      </c>
      <c r="E42" s="522">
        <f>IF(+I14&lt;F41,I14,D42)</f>
        <v>108980.43181818182</v>
      </c>
      <c r="F42" s="523">
        <f t="shared" si="26"/>
        <v>1925820.1121646301</v>
      </c>
      <c r="G42" s="524">
        <f t="shared" si="27"/>
        <v>345681.24511769559</v>
      </c>
      <c r="H42" s="491">
        <f t="shared" si="28"/>
        <v>345681.24511769559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1925820.1121646301</v>
      </c>
      <c r="E43" s="522">
        <f>IF(+I14&lt;F42,I14,D43)</f>
        <v>108980.43181818182</v>
      </c>
      <c r="F43" s="523">
        <f t="shared" si="26"/>
        <v>1816839.6803464482</v>
      </c>
      <c r="G43" s="524">
        <f t="shared" si="27"/>
        <v>332655.12669605017</v>
      </c>
      <c r="H43" s="491">
        <f t="shared" si="28"/>
        <v>332655.12669605017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1816839.6803464482</v>
      </c>
      <c r="E44" s="522">
        <f>IF(+I14&lt;F43,I14,D44)</f>
        <v>108980.43181818182</v>
      </c>
      <c r="F44" s="523">
        <f t="shared" si="26"/>
        <v>1707859.2485282663</v>
      </c>
      <c r="G44" s="524">
        <f t="shared" si="27"/>
        <v>319629.00827440468</v>
      </c>
      <c r="H44" s="491">
        <f t="shared" si="28"/>
        <v>319629.00827440468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1707859.2485282663</v>
      </c>
      <c r="E45" s="522">
        <f>IF(+I14&lt;F44,I14,D45)</f>
        <v>108980.43181818182</v>
      </c>
      <c r="F45" s="523">
        <f t="shared" si="26"/>
        <v>1598878.8167100844</v>
      </c>
      <c r="G45" s="524">
        <f t="shared" si="27"/>
        <v>306602.8898527592</v>
      </c>
      <c r="H45" s="491">
        <f t="shared" si="28"/>
        <v>306602.8898527592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1598878.8167100844</v>
      </c>
      <c r="E46" s="522">
        <f>IF(+I14&lt;F45,I14,D46)</f>
        <v>108980.43181818182</v>
      </c>
      <c r="F46" s="523">
        <f t="shared" si="26"/>
        <v>1489898.3848919026</v>
      </c>
      <c r="G46" s="524">
        <f t="shared" si="27"/>
        <v>293576.77143111371</v>
      </c>
      <c r="H46" s="491">
        <f t="shared" si="28"/>
        <v>293576.77143111371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1489898.3848919026</v>
      </c>
      <c r="E47" s="522">
        <f>IF(+I14&lt;F46,I14,D47)</f>
        <v>108980.43181818182</v>
      </c>
      <c r="F47" s="523">
        <f t="shared" si="26"/>
        <v>1380917.9530737207</v>
      </c>
      <c r="G47" s="524">
        <f t="shared" si="27"/>
        <v>280550.65300946834</v>
      </c>
      <c r="H47" s="491">
        <f t="shared" si="28"/>
        <v>280550.65300946834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1380917.9530737207</v>
      </c>
      <c r="E48" s="522">
        <f>IF(+I14&lt;F47,I14,D48)</f>
        <v>108980.43181818182</v>
      </c>
      <c r="F48" s="523">
        <f t="shared" si="26"/>
        <v>1271937.5212555388</v>
      </c>
      <c r="G48" s="524">
        <f t="shared" si="27"/>
        <v>267524.53458782285</v>
      </c>
      <c r="H48" s="491">
        <f t="shared" si="28"/>
        <v>267524.53458782285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1271937.5212555388</v>
      </c>
      <c r="E49" s="522">
        <f>IF(+I14&lt;F48,I14,D49)</f>
        <v>108980.43181818182</v>
      </c>
      <c r="F49" s="523">
        <f t="shared" ref="F49:F72" si="29">+D49-E49</f>
        <v>1162957.0894373569</v>
      </c>
      <c r="G49" s="524">
        <f t="shared" si="27"/>
        <v>254498.4161661774</v>
      </c>
      <c r="H49" s="491">
        <f t="shared" si="28"/>
        <v>254498.4161661774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1162957.0894373569</v>
      </c>
      <c r="E50" s="522">
        <f>IF(+I14&lt;F49,I14,D50)</f>
        <v>108980.43181818182</v>
      </c>
      <c r="F50" s="523">
        <f t="shared" si="29"/>
        <v>1053976.657619175</v>
      </c>
      <c r="G50" s="524">
        <f t="shared" si="27"/>
        <v>241472.29774453191</v>
      </c>
      <c r="H50" s="491">
        <f t="shared" si="28"/>
        <v>241472.29774453191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1053976.657619175</v>
      </c>
      <c r="E51" s="522">
        <f>IF(+I14&lt;F50,I14,D51)</f>
        <v>108980.43181818182</v>
      </c>
      <c r="F51" s="523">
        <f t="shared" si="29"/>
        <v>944996.22580099315</v>
      </c>
      <c r="G51" s="524">
        <f t="shared" si="27"/>
        <v>228446.17932288646</v>
      </c>
      <c r="H51" s="491">
        <f t="shared" si="28"/>
        <v>228446.17932288646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944996.22580099315</v>
      </c>
      <c r="E52" s="522">
        <f>IF(+I14&lt;F51,I14,D52)</f>
        <v>108980.43181818182</v>
      </c>
      <c r="F52" s="523">
        <f t="shared" si="29"/>
        <v>836015.79398281127</v>
      </c>
      <c r="G52" s="524">
        <f t="shared" si="27"/>
        <v>215420.06090124103</v>
      </c>
      <c r="H52" s="491">
        <f t="shared" si="28"/>
        <v>215420.06090124103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836015.79398281127</v>
      </c>
      <c r="E53" s="522">
        <f>IF(+I14&lt;F52,I14,D53)</f>
        <v>108980.43181818182</v>
      </c>
      <c r="F53" s="523">
        <f t="shared" si="29"/>
        <v>727035.36216462939</v>
      </c>
      <c r="G53" s="524">
        <f t="shared" si="27"/>
        <v>202393.94247959554</v>
      </c>
      <c r="H53" s="491">
        <f t="shared" si="28"/>
        <v>202393.94247959554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727035.36216462939</v>
      </c>
      <c r="E54" s="522">
        <f>IF(+I14&lt;F53,I14,D54)</f>
        <v>108980.43181818182</v>
      </c>
      <c r="F54" s="523">
        <f t="shared" si="29"/>
        <v>618054.93034644751</v>
      </c>
      <c r="G54" s="524">
        <f t="shared" si="27"/>
        <v>189367.82405795009</v>
      </c>
      <c r="H54" s="491">
        <f t="shared" si="28"/>
        <v>189367.82405795009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618054.93034644751</v>
      </c>
      <c r="E55" s="522">
        <f>IF(+I14&lt;F54,I14,D55)</f>
        <v>108980.43181818182</v>
      </c>
      <c r="F55" s="523">
        <f t="shared" si="29"/>
        <v>509074.49852826569</v>
      </c>
      <c r="G55" s="524">
        <f t="shared" si="27"/>
        <v>176341.70563630463</v>
      </c>
      <c r="H55" s="491">
        <f t="shared" si="28"/>
        <v>176341.70563630463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509074.49852826569</v>
      </c>
      <c r="E56" s="522">
        <f>IF(+I14&lt;F55,I14,D56)</f>
        <v>108980.43181818182</v>
      </c>
      <c r="F56" s="523">
        <f t="shared" si="29"/>
        <v>400094.06671008386</v>
      </c>
      <c r="G56" s="524">
        <f t="shared" ref="G56:G72" si="34">+I$12*((D56+F56)/2)+E56</f>
        <v>163315.5872146592</v>
      </c>
      <c r="H56" s="491">
        <f t="shared" ref="H56:H72" si="35">+I$13*((D56+F56)/2)+E56</f>
        <v>163315.5872146592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400094.06671008386</v>
      </c>
      <c r="E57" s="522">
        <f>IF(+I14&lt;F56,I14,D57)</f>
        <v>108980.43181818182</v>
      </c>
      <c r="F57" s="523">
        <f t="shared" si="29"/>
        <v>291113.63489190204</v>
      </c>
      <c r="G57" s="524">
        <f t="shared" si="34"/>
        <v>150289.46879301372</v>
      </c>
      <c r="H57" s="491">
        <f t="shared" si="35"/>
        <v>150289.46879301372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291113.63489190204</v>
      </c>
      <c r="E58" s="522">
        <f>IF(+I14&lt;F57,I14,D58)</f>
        <v>108980.43181818182</v>
      </c>
      <c r="F58" s="523">
        <f t="shared" si="29"/>
        <v>182133.20307372021</v>
      </c>
      <c r="G58" s="524">
        <f t="shared" si="34"/>
        <v>137263.35037136829</v>
      </c>
      <c r="H58" s="491">
        <f t="shared" si="35"/>
        <v>137263.35037136829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182133.20307372021</v>
      </c>
      <c r="E59" s="522">
        <f>IF(+I14&lt;F58,I14,D59)</f>
        <v>108980.43181818182</v>
      </c>
      <c r="F59" s="523">
        <f t="shared" si="29"/>
        <v>73152.771255538391</v>
      </c>
      <c r="G59" s="524">
        <f t="shared" si="34"/>
        <v>124237.23194972283</v>
      </c>
      <c r="H59" s="491">
        <f t="shared" si="35"/>
        <v>124237.23194972283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73152.771255538391</v>
      </c>
      <c r="E60" s="522">
        <f>IF(+I14&lt;F59,I14,D60)</f>
        <v>73152.771255538391</v>
      </c>
      <c r="F60" s="523">
        <f t="shared" si="29"/>
        <v>0</v>
      </c>
      <c r="G60" s="524">
        <f t="shared" si="34"/>
        <v>77524.641715897524</v>
      </c>
      <c r="H60" s="491">
        <f t="shared" si="35"/>
        <v>77524.641715897524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34"/>
        <v>0</v>
      </c>
      <c r="H61" s="491">
        <f t="shared" si="35"/>
        <v>0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34"/>
        <v>0</v>
      </c>
      <c r="H62" s="491">
        <f t="shared" si="35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34"/>
        <v>0</v>
      </c>
      <c r="H63" s="491">
        <f t="shared" si="35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34"/>
        <v>0</v>
      </c>
      <c r="H64" s="491">
        <f t="shared" si="35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34"/>
        <v>0</v>
      </c>
      <c r="H65" s="491">
        <f t="shared" si="35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34"/>
        <v>0</v>
      </c>
      <c r="H66" s="491">
        <f t="shared" si="35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34"/>
        <v>0</v>
      </c>
      <c r="H67" s="491">
        <f t="shared" si="35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34"/>
        <v>0</v>
      </c>
      <c r="H68" s="491">
        <f t="shared" si="35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34"/>
        <v>0</v>
      </c>
      <c r="H69" s="491">
        <f t="shared" si="35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34"/>
        <v>0</v>
      </c>
      <c r="H70" s="491">
        <f t="shared" si="35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34"/>
        <v>0</v>
      </c>
      <c r="H71" s="491">
        <f t="shared" si="35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34"/>
        <v>0</v>
      </c>
      <c r="H72" s="471">
        <f t="shared" si="35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4795138.9999999972</v>
      </c>
      <c r="F73" s="375"/>
      <c r="G73" s="375">
        <f>SUM(G17:G72)</f>
        <v>17859132.799367048</v>
      </c>
      <c r="H73" s="375">
        <f>SUM(H17:H72)</f>
        <v>17859132.799367048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471932.21796497842</v>
      </c>
      <c r="N87" s="546">
        <f>IF(J92&lt;D11,0,VLOOKUP(J92,C17:O72,11))</f>
        <v>471932.21796497842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508171.64694314793</v>
      </c>
      <c r="N88" s="550">
        <f>IF(J92&lt;D11,0,VLOOKUP(J92,C99:P154,7))</f>
        <v>508171.64694314793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36239.428978169512</v>
      </c>
      <c r="N89" s="555">
        <f>+N88-N87</f>
        <v>36239.428978169512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 t="str">
        <f>E9</f>
        <v xml:space="preserve">SPP Project ID = </v>
      </c>
      <c r="F91" s="560" t="str">
        <f>F9</f>
        <v>292 &amp; 297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108980.43181818182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36">+I99-H99</f>
        <v>0</v>
      </c>
      <c r="K99" s="514"/>
      <c r="L99" s="512">
        <f t="shared" ref="L99:L104" si="37">H99</f>
        <v>449455.76564845629</v>
      </c>
      <c r="M99" s="597">
        <f t="shared" ref="M99:M130" si="38">IF(L99&lt;&gt;0,+H99-L99,0)</f>
        <v>0</v>
      </c>
      <c r="N99" s="512">
        <f t="shared" ref="N99:N104" si="39">I99</f>
        <v>449455.76564845629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36"/>
        <v>0</v>
      </c>
      <c r="K100" s="514"/>
      <c r="L100" s="518">
        <f t="shared" si="37"/>
        <v>817884.25936798821</v>
      </c>
      <c r="M100" s="519">
        <f t="shared" si="38"/>
        <v>0</v>
      </c>
      <c r="N100" s="518">
        <f t="shared" si="39"/>
        <v>817884.25936798821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36"/>
        <v>0</v>
      </c>
      <c r="K101" s="514"/>
      <c r="L101" s="518">
        <f t="shared" si="37"/>
        <v>785987.52688164287</v>
      </c>
      <c r="M101" s="519">
        <f t="shared" si="38"/>
        <v>0</v>
      </c>
      <c r="N101" s="518">
        <f t="shared" si="39"/>
        <v>785987.52688164287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37"/>
        <v>716385.37410888227</v>
      </c>
      <c r="M102" s="519">
        <f t="shared" ref="M102:M107" si="43">IF(L102&lt;&gt;0,+H102-L102,0)</f>
        <v>0</v>
      </c>
      <c r="N102" s="518">
        <f t="shared" si="39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37"/>
        <v>703679.09794769238</v>
      </c>
      <c r="M103" s="519">
        <f t="shared" si="43"/>
        <v>0</v>
      </c>
      <c r="N103" s="518">
        <f t="shared" si="39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36"/>
        <v>0</v>
      </c>
      <c r="K104" s="514"/>
      <c r="L104" s="518">
        <f t="shared" si="37"/>
        <v>670616.34920679952</v>
      </c>
      <c r="M104" s="519">
        <f t="shared" si="43"/>
        <v>0</v>
      </c>
      <c r="N104" s="518">
        <f t="shared" si="39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36"/>
        <v>0</v>
      </c>
      <c r="K105" s="514"/>
      <c r="L105" s="518">
        <f t="shared" ref="L105:L110" si="44">H105</f>
        <v>633286.2163704508</v>
      </c>
      <c r="M105" s="519">
        <f t="shared" si="43"/>
        <v>0</v>
      </c>
      <c r="N105" s="518">
        <f t="shared" ref="N105:N110" si="45"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36"/>
        <v>0</v>
      </c>
      <c r="K106" s="514"/>
      <c r="L106" s="518">
        <f t="shared" si="44"/>
        <v>599717.14032488305</v>
      </c>
      <c r="M106" s="519">
        <f t="shared" si="43"/>
        <v>0</v>
      </c>
      <c r="N106" s="518">
        <f t="shared" si="45"/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36"/>
        <v>0</v>
      </c>
      <c r="K107" s="514"/>
      <c r="L107" s="518">
        <f t="shared" si="44"/>
        <v>524237.01720389316</v>
      </c>
      <c r="M107" s="519">
        <f t="shared" si="43"/>
        <v>0</v>
      </c>
      <c r="N107" s="518">
        <f t="shared" si="45"/>
        <v>524237.01720389316</v>
      </c>
      <c r="O107" s="514">
        <f t="shared" si="40"/>
        <v>0</v>
      </c>
      <c r="P107" s="514">
        <f t="shared" si="41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2019</v>
      </c>
      <c r="D108" s="508">
        <v>3825957.0013235034</v>
      </c>
      <c r="E108" s="516">
        <v>111514.86046511628</v>
      </c>
      <c r="F108" s="515">
        <v>3714442.1408583871</v>
      </c>
      <c r="G108" s="515">
        <v>3770199.571090945</v>
      </c>
      <c r="H108" s="516">
        <v>515079.08312733757</v>
      </c>
      <c r="I108" s="510">
        <v>515079.08312733757</v>
      </c>
      <c r="J108" s="514">
        <f t="shared" si="36"/>
        <v>0</v>
      </c>
      <c r="K108" s="514"/>
      <c r="L108" s="518">
        <f t="shared" si="44"/>
        <v>515079.08312733757</v>
      </c>
      <c r="M108" s="519">
        <f t="shared" ref="M108" si="46">IF(L108&lt;&gt;0,+H108-L108,0)</f>
        <v>0</v>
      </c>
      <c r="N108" s="518">
        <f t="shared" si="45"/>
        <v>515079.08312733757</v>
      </c>
      <c r="O108" s="514">
        <f t="shared" si="40"/>
        <v>0</v>
      </c>
      <c r="P108" s="514">
        <f t="shared" si="41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2020</v>
      </c>
      <c r="D109" s="508">
        <v>3714442.1408583871</v>
      </c>
      <c r="E109" s="516">
        <v>114169.97619047618</v>
      </c>
      <c r="F109" s="515">
        <v>3600272.1646679109</v>
      </c>
      <c r="G109" s="515">
        <v>3657357.1527631488</v>
      </c>
      <c r="H109" s="516">
        <v>507605.90193719347</v>
      </c>
      <c r="I109" s="510">
        <v>507605.90193719347</v>
      </c>
      <c r="J109" s="514">
        <f t="shared" si="36"/>
        <v>0</v>
      </c>
      <c r="K109" s="514"/>
      <c r="L109" s="518">
        <f t="shared" si="44"/>
        <v>507605.90193719347</v>
      </c>
      <c r="M109" s="519">
        <f t="shared" ref="M109" si="47">IF(L109&lt;&gt;0,+H109-L109,0)</f>
        <v>0</v>
      </c>
      <c r="N109" s="518">
        <f t="shared" si="45"/>
        <v>507605.90193719347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2021</v>
      </c>
      <c r="D110" s="508">
        <v>3600272.1646679109</v>
      </c>
      <c r="E110" s="516">
        <v>116954.60975609756</v>
      </c>
      <c r="F110" s="515">
        <v>3483317.5549118132</v>
      </c>
      <c r="G110" s="515">
        <v>3541794.8597898623</v>
      </c>
      <c r="H110" s="516">
        <v>518998.71323275828</v>
      </c>
      <c r="I110" s="510">
        <v>518998.71323275828</v>
      </c>
      <c r="J110" s="514">
        <f t="shared" si="36"/>
        <v>0</v>
      </c>
      <c r="K110" s="514"/>
      <c r="L110" s="518">
        <f t="shared" si="44"/>
        <v>518998.71323275828</v>
      </c>
      <c r="M110" s="519">
        <f t="shared" ref="M110" si="48">IF(L110&lt;&gt;0,+H110-L110,0)</f>
        <v>0</v>
      </c>
      <c r="N110" s="518">
        <f t="shared" si="45"/>
        <v>518998.71323275828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2022</v>
      </c>
      <c r="D111" s="508">
        <v>3483317.5549118132</v>
      </c>
      <c r="E111" s="516">
        <v>114169.97619047618</v>
      </c>
      <c r="F111" s="515">
        <v>3369147.578721337</v>
      </c>
      <c r="G111" s="515">
        <v>3426232.5668165749</v>
      </c>
      <c r="H111" s="516">
        <v>516607.86325041461</v>
      </c>
      <c r="I111" s="510">
        <v>516607.86325041461</v>
      </c>
      <c r="J111" s="514">
        <f t="shared" si="36"/>
        <v>0</v>
      </c>
      <c r="K111" s="514"/>
      <c r="L111" s="518">
        <f t="shared" ref="L111" si="49">H111</f>
        <v>516607.86325041461</v>
      </c>
      <c r="M111" s="519">
        <f t="shared" ref="M111" si="50">IF(L111&lt;&gt;0,+H111-L111,0)</f>
        <v>0</v>
      </c>
      <c r="N111" s="518">
        <f t="shared" ref="N111" si="51">I111</f>
        <v>516607.86325041461</v>
      </c>
      <c r="O111" s="514">
        <f t="shared" ref="O111" si="52">IF(N111&lt;&gt;0,+I111-N111,0)</f>
        <v>0</v>
      </c>
      <c r="P111" s="514">
        <f t="shared" ref="P111" si="53">+O111-M111</f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2023</v>
      </c>
      <c r="D112" s="508">
        <v>3369147.578721337</v>
      </c>
      <c r="E112" s="516">
        <v>108980.43181818182</v>
      </c>
      <c r="F112" s="515">
        <v>3260167.1469031554</v>
      </c>
      <c r="G112" s="515">
        <v>3314657.3628122462</v>
      </c>
      <c r="H112" s="516">
        <v>517893.32371526345</v>
      </c>
      <c r="I112" s="510">
        <v>517893.32371526345</v>
      </c>
      <c r="J112" s="514">
        <f t="shared" si="36"/>
        <v>0</v>
      </c>
      <c r="K112" s="514"/>
      <c r="L112" s="518">
        <f t="shared" ref="L112" si="54">H112</f>
        <v>517893.32371526345</v>
      </c>
      <c r="M112" s="519">
        <f t="shared" ref="M112" si="55">IF(L112&lt;&gt;0,+H112-L112,0)</f>
        <v>0</v>
      </c>
      <c r="N112" s="518">
        <f t="shared" ref="N112" si="56">I112</f>
        <v>517893.32371526345</v>
      </c>
      <c r="O112" s="514">
        <f t="shared" ref="O112" si="57">IF(N112&lt;&gt;0,+I112-N112,0)</f>
        <v>0</v>
      </c>
      <c r="P112" s="514">
        <f t="shared" ref="P112" si="58">+O112-M112</f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2024</v>
      </c>
      <c r="D113" s="374">
        <f>IF(F112+SUM(E$99:E112)=D$92,F112,D$92-SUM(E$99:E112))</f>
        <v>3260167.1469031554</v>
      </c>
      <c r="E113" s="522">
        <f>IF(+J96&lt;F112,J96,D113)</f>
        <v>108980.43181818182</v>
      </c>
      <c r="F113" s="523">
        <f t="shared" ref="F113:F131" si="59">+D113-E113</f>
        <v>3151186.7150849737</v>
      </c>
      <c r="G113" s="523">
        <f t="shared" ref="G113:G130" si="60">+(F113+D113)/2</f>
        <v>3205676.9309940645</v>
      </c>
      <c r="H113" s="526">
        <f t="shared" ref="H113:H130" si="61">+J$94*G113+E113</f>
        <v>508171.64694314793</v>
      </c>
      <c r="I113" s="577">
        <f t="shared" ref="I113:I130" si="62">+J$95*G113+E113</f>
        <v>508171.64694314793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2025</v>
      </c>
      <c r="D114" s="374">
        <f>IF(F113+SUM(E$99:E113)=D$92,F113,D$92-SUM(E$99:E113))</f>
        <v>3151186.7150849737</v>
      </c>
      <c r="E114" s="522">
        <f>IF(+J96&lt;F113,J96,D114)</f>
        <v>108980.43181818182</v>
      </c>
      <c r="F114" s="523">
        <f t="shared" si="59"/>
        <v>3042206.2832667921</v>
      </c>
      <c r="G114" s="523">
        <f t="shared" si="60"/>
        <v>3096696.4991758829</v>
      </c>
      <c r="H114" s="526">
        <f t="shared" si="61"/>
        <v>494600.71264789032</v>
      </c>
      <c r="I114" s="577">
        <f t="shared" si="62"/>
        <v>494600.71264789032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2026</v>
      </c>
      <c r="D115" s="374">
        <f>IF(F114+SUM(E$99:E114)=D$92,F114,D$92-SUM(E$99:E114))</f>
        <v>3042206.2832667921</v>
      </c>
      <c r="E115" s="522">
        <f>IF(+J96&lt;F114,J96,D115)</f>
        <v>108980.43181818182</v>
      </c>
      <c r="F115" s="523">
        <f t="shared" si="59"/>
        <v>2933225.8514486104</v>
      </c>
      <c r="G115" s="523">
        <f t="shared" si="60"/>
        <v>2987716.0673577012</v>
      </c>
      <c r="H115" s="526">
        <f t="shared" si="61"/>
        <v>481029.77835263277</v>
      </c>
      <c r="I115" s="577">
        <f t="shared" si="62"/>
        <v>481029.77835263277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2027</v>
      </c>
      <c r="D116" s="374">
        <f>IF(F115+SUM(E$99:E115)=D$92,F115,D$92-SUM(E$99:E115))</f>
        <v>2933225.8514486104</v>
      </c>
      <c r="E116" s="522">
        <f>IF(+J96&lt;F115,J96,D116)</f>
        <v>108980.43181818182</v>
      </c>
      <c r="F116" s="523">
        <f t="shared" si="59"/>
        <v>2824245.4196304288</v>
      </c>
      <c r="G116" s="523">
        <f t="shared" si="60"/>
        <v>2878735.6355395196</v>
      </c>
      <c r="H116" s="526">
        <f t="shared" si="61"/>
        <v>467458.84405737516</v>
      </c>
      <c r="I116" s="577">
        <f t="shared" si="62"/>
        <v>467458.84405737516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2028</v>
      </c>
      <c r="D117" s="374">
        <f>IF(F116+SUM(E$99:E116)=D$92,F116,D$92-SUM(E$99:E116))</f>
        <v>2824245.4196304288</v>
      </c>
      <c r="E117" s="522">
        <f>IF(+J96&lt;F116,J96,D117)</f>
        <v>108980.43181818182</v>
      </c>
      <c r="F117" s="523">
        <f t="shared" si="59"/>
        <v>2715264.9878122471</v>
      </c>
      <c r="G117" s="523">
        <f t="shared" si="60"/>
        <v>2769755.203721338</v>
      </c>
      <c r="H117" s="526">
        <f t="shared" si="61"/>
        <v>453887.90976211755</v>
      </c>
      <c r="I117" s="577">
        <f t="shared" si="62"/>
        <v>453887.90976211755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2029</v>
      </c>
      <c r="D118" s="374">
        <f>IF(F117+SUM(E$99:E117)=D$92,F117,D$92-SUM(E$99:E117))</f>
        <v>2715264.9878122471</v>
      </c>
      <c r="E118" s="522">
        <f>IF(+J96&lt;F117,J96,D118)</f>
        <v>108980.43181818182</v>
      </c>
      <c r="F118" s="523">
        <f t="shared" si="59"/>
        <v>2606284.5559940655</v>
      </c>
      <c r="G118" s="523">
        <f t="shared" si="60"/>
        <v>2660774.7719031563</v>
      </c>
      <c r="H118" s="526">
        <f t="shared" si="61"/>
        <v>440316.97546685999</v>
      </c>
      <c r="I118" s="577">
        <f t="shared" si="62"/>
        <v>440316.97546685999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2030</v>
      </c>
      <c r="D119" s="374">
        <f>IF(F118+SUM(E$99:E118)=D$92,F118,D$92-SUM(E$99:E118))</f>
        <v>2606284.5559940655</v>
      </c>
      <c r="E119" s="522">
        <f>IF(+J96&lt;F118,J96,D119)</f>
        <v>108980.43181818182</v>
      </c>
      <c r="F119" s="523">
        <f t="shared" si="59"/>
        <v>2497304.1241758838</v>
      </c>
      <c r="G119" s="523">
        <f t="shared" si="60"/>
        <v>2551794.3400849747</v>
      </c>
      <c r="H119" s="526">
        <f t="shared" si="61"/>
        <v>426746.04117160238</v>
      </c>
      <c r="I119" s="577">
        <f t="shared" si="62"/>
        <v>426746.04117160238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2031</v>
      </c>
      <c r="D120" s="374">
        <f>IF(F119+SUM(E$99:E119)=D$92,F119,D$92-SUM(E$99:E119))</f>
        <v>2497304.1241758838</v>
      </c>
      <c r="E120" s="522">
        <f>IF(+J96&lt;F119,J96,D120)</f>
        <v>108980.43181818182</v>
      </c>
      <c r="F120" s="523">
        <f t="shared" si="59"/>
        <v>2388323.6923577022</v>
      </c>
      <c r="G120" s="523">
        <f t="shared" si="60"/>
        <v>2442813.908266793</v>
      </c>
      <c r="H120" s="526">
        <f t="shared" si="61"/>
        <v>413175.10687634477</v>
      </c>
      <c r="I120" s="577">
        <f t="shared" si="62"/>
        <v>413175.10687634477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2032</v>
      </c>
      <c r="D121" s="374">
        <f>IF(F120+SUM(E$99:E120)=D$92,F120,D$92-SUM(E$99:E120))</f>
        <v>2388323.6923577022</v>
      </c>
      <c r="E121" s="522">
        <f>IF(+J96&lt;F120,J96,D121)</f>
        <v>108980.43181818182</v>
      </c>
      <c r="F121" s="523">
        <f t="shared" si="59"/>
        <v>2279343.2605395205</v>
      </c>
      <c r="G121" s="523">
        <f t="shared" si="60"/>
        <v>2333833.4764486114</v>
      </c>
      <c r="H121" s="526">
        <f t="shared" si="61"/>
        <v>399604.17258108722</v>
      </c>
      <c r="I121" s="577">
        <f t="shared" si="62"/>
        <v>399604.17258108722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2033</v>
      </c>
      <c r="D122" s="374">
        <f>IF(F121+SUM(E$99:E121)=D$92,F121,D$92-SUM(E$99:E121))</f>
        <v>2279343.2605395205</v>
      </c>
      <c r="E122" s="522">
        <f>IF(+J96&lt;F121,J96,D122)</f>
        <v>108980.43181818182</v>
      </c>
      <c r="F122" s="523">
        <f t="shared" si="59"/>
        <v>2170362.8287213389</v>
      </c>
      <c r="G122" s="523">
        <f t="shared" si="60"/>
        <v>2224853.0446304297</v>
      </c>
      <c r="H122" s="526">
        <f t="shared" si="61"/>
        <v>386033.2382858296</v>
      </c>
      <c r="I122" s="577">
        <f t="shared" si="62"/>
        <v>386033.2382858296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2034</v>
      </c>
      <c r="D123" s="374">
        <f>IF(F122+SUM(E$99:E122)=D$92,F122,D$92-SUM(E$99:E122))</f>
        <v>2170362.8287213389</v>
      </c>
      <c r="E123" s="522">
        <f>IF(+J96&lt;F122,J96,D123)</f>
        <v>108980.43181818182</v>
      </c>
      <c r="F123" s="523">
        <f t="shared" si="59"/>
        <v>2061382.396903157</v>
      </c>
      <c r="G123" s="523">
        <f t="shared" si="60"/>
        <v>2115872.6128122481</v>
      </c>
      <c r="H123" s="526">
        <f t="shared" si="61"/>
        <v>372462.30399057205</v>
      </c>
      <c r="I123" s="577">
        <f t="shared" si="62"/>
        <v>372462.30399057205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2035</v>
      </c>
      <c r="D124" s="374">
        <f>IF(F123+SUM(E$99:E123)=D$92,F123,D$92-SUM(E$99:E123))</f>
        <v>2061382.396903157</v>
      </c>
      <c r="E124" s="522">
        <f>IF(+J96&lt;F123,J96,D124)</f>
        <v>108980.43181818182</v>
      </c>
      <c r="F124" s="523">
        <f t="shared" si="59"/>
        <v>1952401.9650849751</v>
      </c>
      <c r="G124" s="523">
        <f t="shared" si="60"/>
        <v>2006892.1809940659</v>
      </c>
      <c r="H124" s="526">
        <f t="shared" si="61"/>
        <v>358891.36969531438</v>
      </c>
      <c r="I124" s="577">
        <f t="shared" si="62"/>
        <v>358891.36969531438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2036</v>
      </c>
      <c r="D125" s="374">
        <f>IF(F124+SUM(E$99:E124)=D$92,F124,D$92-SUM(E$99:E124))</f>
        <v>1952401.9650849751</v>
      </c>
      <c r="E125" s="522">
        <f>IF(+J96&lt;F124,J96,D125)</f>
        <v>108980.43181818182</v>
      </c>
      <c r="F125" s="523">
        <f t="shared" si="59"/>
        <v>1843421.5332667932</v>
      </c>
      <c r="G125" s="523">
        <f t="shared" si="60"/>
        <v>1897911.7491758843</v>
      </c>
      <c r="H125" s="526">
        <f t="shared" si="61"/>
        <v>345320.43540005677</v>
      </c>
      <c r="I125" s="577">
        <f t="shared" si="62"/>
        <v>345320.43540005677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2037</v>
      </c>
      <c r="D126" s="374">
        <f>IF(F125+SUM(E$99:E125)=D$92,F125,D$92-SUM(E$99:E125))</f>
        <v>1843421.5332667932</v>
      </c>
      <c r="E126" s="522">
        <f>IF(+J96&lt;F125,J96,D126)</f>
        <v>108980.43181818182</v>
      </c>
      <c r="F126" s="523">
        <f t="shared" si="59"/>
        <v>1734441.1014486114</v>
      </c>
      <c r="G126" s="523">
        <f t="shared" si="60"/>
        <v>1788931.3173577022</v>
      </c>
      <c r="H126" s="526">
        <f t="shared" si="61"/>
        <v>331749.5011047991</v>
      </c>
      <c r="I126" s="577">
        <f t="shared" si="62"/>
        <v>331749.5011047991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2038</v>
      </c>
      <c r="D127" s="374">
        <f>IF(F126+SUM(E$99:E126)=D$92,F126,D$92-SUM(E$99:E126))</f>
        <v>1734441.1014486114</v>
      </c>
      <c r="E127" s="522">
        <f>IF(+J96&lt;F126,J96,D127)</f>
        <v>108980.43181818182</v>
      </c>
      <c r="F127" s="523">
        <f t="shared" si="59"/>
        <v>1625460.6696304295</v>
      </c>
      <c r="G127" s="523">
        <f t="shared" si="60"/>
        <v>1679950.8855395205</v>
      </c>
      <c r="H127" s="526">
        <f t="shared" si="61"/>
        <v>318178.56680954155</v>
      </c>
      <c r="I127" s="577">
        <f t="shared" si="62"/>
        <v>318178.56680954155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2039</v>
      </c>
      <c r="D128" s="374">
        <f>IF(F127+SUM(E$99:E127)=D$92,F127,D$92-SUM(E$99:E127))</f>
        <v>1625460.6696304295</v>
      </c>
      <c r="E128" s="522">
        <f>IF(+J96&lt;F127,J96,D128)</f>
        <v>108980.43181818182</v>
      </c>
      <c r="F128" s="523">
        <f t="shared" si="59"/>
        <v>1516480.2378122476</v>
      </c>
      <c r="G128" s="523">
        <f t="shared" si="60"/>
        <v>1570970.4537213384</v>
      </c>
      <c r="H128" s="526">
        <f t="shared" si="61"/>
        <v>304607.63251428388</v>
      </c>
      <c r="I128" s="577">
        <f t="shared" si="62"/>
        <v>304607.63251428388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2040</v>
      </c>
      <c r="D129" s="374">
        <f>IF(F128+SUM(E$99:E128)=D$92,F128,D$92-SUM(E$99:E128))</f>
        <v>1516480.2378122476</v>
      </c>
      <c r="E129" s="522">
        <f>IF(+J96&lt;F128,J96,D129)</f>
        <v>108980.43181818182</v>
      </c>
      <c r="F129" s="523">
        <f t="shared" si="59"/>
        <v>1407499.8059940657</v>
      </c>
      <c r="G129" s="523">
        <f t="shared" si="60"/>
        <v>1461990.0219031568</v>
      </c>
      <c r="H129" s="526">
        <f t="shared" si="61"/>
        <v>291036.69821902632</v>
      </c>
      <c r="I129" s="577">
        <f t="shared" si="62"/>
        <v>291036.69821902632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2041</v>
      </c>
      <c r="D130" s="374">
        <f>IF(F129+SUM(E$99:E129)=D$92,F129,D$92-SUM(E$99:E129))</f>
        <v>1407499.8059940657</v>
      </c>
      <c r="E130" s="522">
        <f>IF(+J96&lt;F129,J96,D130)</f>
        <v>108980.43181818182</v>
      </c>
      <c r="F130" s="523">
        <f t="shared" si="59"/>
        <v>1298519.3741758838</v>
      </c>
      <c r="G130" s="523">
        <f t="shared" si="60"/>
        <v>1353009.5900849747</v>
      </c>
      <c r="H130" s="526">
        <f t="shared" si="61"/>
        <v>277465.76392376865</v>
      </c>
      <c r="I130" s="577">
        <f t="shared" si="62"/>
        <v>277465.76392376865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2042</v>
      </c>
      <c r="D131" s="374">
        <f>IF(F130+SUM(E$99:E130)=D$92,F130,D$92-SUM(E$99:E130))</f>
        <v>1298519.3741758838</v>
      </c>
      <c r="E131" s="522">
        <f>IF(+J96&lt;F130,J96,D131)</f>
        <v>108980.43181818182</v>
      </c>
      <c r="F131" s="523">
        <f t="shared" si="59"/>
        <v>1189538.9423577019</v>
      </c>
      <c r="G131" s="523">
        <f t="shared" ref="G131:G154" si="63">+(F131+D131)/2</f>
        <v>1244029.158266793</v>
      </c>
      <c r="H131" s="526">
        <f t="shared" ref="H131:H154" si="64">+J$94*G131+E131</f>
        <v>263894.8296285111</v>
      </c>
      <c r="I131" s="577">
        <f t="shared" ref="I131:I154" si="65">+J$95*G131+E131</f>
        <v>263894.8296285111</v>
      </c>
      <c r="J131" s="514">
        <f t="shared" ref="J131:J154" si="66">+I131-H131</f>
        <v>0</v>
      </c>
      <c r="K131" s="514"/>
      <c r="L131" s="525"/>
      <c r="M131" s="514">
        <f t="shared" ref="M131:M154" si="67">IF(L131&lt;&gt;0,+H131-L131,0)</f>
        <v>0</v>
      </c>
      <c r="N131" s="525"/>
      <c r="O131" s="514">
        <f t="shared" ref="O131:O154" si="68">IF(N131&lt;&gt;0,+I131-N131,0)</f>
        <v>0</v>
      </c>
      <c r="P131" s="514">
        <f t="shared" ref="P131:P154" si="69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2043</v>
      </c>
      <c r="D132" s="374">
        <f>IF(F131+SUM(E$99:E131)=D$92,F131,D$92-SUM(E$99:E131))</f>
        <v>1189538.9423577019</v>
      </c>
      <c r="E132" s="522">
        <f>IF(+J96&lt;F131,J96,D132)</f>
        <v>108980.43181818182</v>
      </c>
      <c r="F132" s="523">
        <f t="shared" ref="F132:F154" si="70">+D132-E132</f>
        <v>1080558.5105395201</v>
      </c>
      <c r="G132" s="523">
        <f t="shared" si="63"/>
        <v>1135048.7264486109</v>
      </c>
      <c r="H132" s="526">
        <f t="shared" si="64"/>
        <v>250323.89533325343</v>
      </c>
      <c r="I132" s="577">
        <f t="shared" si="65"/>
        <v>250323.89533325343</v>
      </c>
      <c r="J132" s="514">
        <f t="shared" si="66"/>
        <v>0</v>
      </c>
      <c r="K132" s="514"/>
      <c r="L132" s="525"/>
      <c r="M132" s="514">
        <f t="shared" si="67"/>
        <v>0</v>
      </c>
      <c r="N132" s="525"/>
      <c r="O132" s="514">
        <f t="shared" si="68"/>
        <v>0</v>
      </c>
      <c r="P132" s="514">
        <f t="shared" si="69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2044</v>
      </c>
      <c r="D133" s="374">
        <f>IF(F132+SUM(E$99:E132)=D$92,F132,D$92-SUM(E$99:E132))</f>
        <v>1080558.5105395201</v>
      </c>
      <c r="E133" s="522">
        <f>IF(+J96&lt;F132,J96,D133)</f>
        <v>108980.43181818182</v>
      </c>
      <c r="F133" s="523">
        <f t="shared" si="70"/>
        <v>971578.07872133818</v>
      </c>
      <c r="G133" s="523">
        <f t="shared" si="63"/>
        <v>1026068.2946304291</v>
      </c>
      <c r="H133" s="526">
        <f t="shared" si="64"/>
        <v>236752.96103799582</v>
      </c>
      <c r="I133" s="577">
        <f t="shared" si="65"/>
        <v>236752.96103799582</v>
      </c>
      <c r="J133" s="514">
        <f t="shared" si="66"/>
        <v>0</v>
      </c>
      <c r="K133" s="514"/>
      <c r="L133" s="525"/>
      <c r="M133" s="514">
        <f t="shared" si="67"/>
        <v>0</v>
      </c>
      <c r="N133" s="525"/>
      <c r="O133" s="514">
        <f t="shared" si="68"/>
        <v>0</v>
      </c>
      <c r="P133" s="514">
        <f t="shared" si="69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2045</v>
      </c>
      <c r="D134" s="374">
        <f>IF(F133+SUM(E$99:E133)=D$92,F133,D$92-SUM(E$99:E133))</f>
        <v>971578.07872133818</v>
      </c>
      <c r="E134" s="522">
        <f>IF(+J96&lt;F133,J96,D134)</f>
        <v>108980.43181818182</v>
      </c>
      <c r="F134" s="523">
        <f t="shared" si="70"/>
        <v>862597.6469031563</v>
      </c>
      <c r="G134" s="523">
        <f t="shared" si="63"/>
        <v>917087.86281224724</v>
      </c>
      <c r="H134" s="526">
        <f t="shared" si="64"/>
        <v>223182.02674273821</v>
      </c>
      <c r="I134" s="577">
        <f t="shared" si="65"/>
        <v>223182.02674273821</v>
      </c>
      <c r="J134" s="514">
        <f t="shared" si="66"/>
        <v>0</v>
      </c>
      <c r="K134" s="514"/>
      <c r="L134" s="525"/>
      <c r="M134" s="514">
        <f t="shared" si="67"/>
        <v>0</v>
      </c>
      <c r="N134" s="525"/>
      <c r="O134" s="514">
        <f t="shared" si="68"/>
        <v>0</v>
      </c>
      <c r="P134" s="514">
        <f t="shared" si="69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2046</v>
      </c>
      <c r="D135" s="374">
        <f>IF(F134+SUM(E$99:E134)=D$92,F134,D$92-SUM(E$99:E134))</f>
        <v>862597.6469031563</v>
      </c>
      <c r="E135" s="522">
        <f>IF(+J96&lt;F134,J96,D135)</f>
        <v>108980.43181818182</v>
      </c>
      <c r="F135" s="523">
        <f t="shared" si="70"/>
        <v>753617.21508497442</v>
      </c>
      <c r="G135" s="523">
        <f t="shared" si="63"/>
        <v>808107.43099406536</v>
      </c>
      <c r="H135" s="526">
        <f t="shared" si="64"/>
        <v>209611.09244748057</v>
      </c>
      <c r="I135" s="577">
        <f t="shared" si="65"/>
        <v>209611.09244748057</v>
      </c>
      <c r="J135" s="514">
        <f t="shared" si="66"/>
        <v>0</v>
      </c>
      <c r="K135" s="514"/>
      <c r="L135" s="525"/>
      <c r="M135" s="514">
        <f t="shared" si="67"/>
        <v>0</v>
      </c>
      <c r="N135" s="525"/>
      <c r="O135" s="514">
        <f t="shared" si="68"/>
        <v>0</v>
      </c>
      <c r="P135" s="514">
        <f t="shared" si="69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2047</v>
      </c>
      <c r="D136" s="374">
        <f>IF(F135+SUM(E$99:E135)=D$92,F135,D$92-SUM(E$99:E135))</f>
        <v>753617.21508497442</v>
      </c>
      <c r="E136" s="522">
        <f>IF(+J96&lt;F135,J96,D136)</f>
        <v>108980.43181818182</v>
      </c>
      <c r="F136" s="523">
        <f t="shared" si="70"/>
        <v>644636.78326679254</v>
      </c>
      <c r="G136" s="523">
        <f t="shared" si="63"/>
        <v>699126.99917588348</v>
      </c>
      <c r="H136" s="526">
        <f t="shared" si="64"/>
        <v>196040.15815222295</v>
      </c>
      <c r="I136" s="577">
        <f t="shared" si="65"/>
        <v>196040.15815222295</v>
      </c>
      <c r="J136" s="514">
        <f t="shared" si="66"/>
        <v>0</v>
      </c>
      <c r="K136" s="514"/>
      <c r="L136" s="525"/>
      <c r="M136" s="514">
        <f t="shared" si="67"/>
        <v>0</v>
      </c>
      <c r="N136" s="525"/>
      <c r="O136" s="514">
        <f t="shared" si="68"/>
        <v>0</v>
      </c>
      <c r="P136" s="514">
        <f t="shared" si="69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2048</v>
      </c>
      <c r="D137" s="374">
        <f>IF(F136+SUM(E$99:E136)=D$92,F136,D$92-SUM(E$99:E136))</f>
        <v>644636.78326679254</v>
      </c>
      <c r="E137" s="522">
        <f>IF(+J96&lt;F136,J96,D137)</f>
        <v>108980.43181818182</v>
      </c>
      <c r="F137" s="523">
        <f t="shared" si="70"/>
        <v>535656.35144861066</v>
      </c>
      <c r="G137" s="523">
        <f t="shared" si="63"/>
        <v>590146.5673577016</v>
      </c>
      <c r="H137" s="526">
        <f t="shared" si="64"/>
        <v>182469.22385696531</v>
      </c>
      <c r="I137" s="577">
        <f t="shared" si="65"/>
        <v>182469.22385696531</v>
      </c>
      <c r="J137" s="514">
        <f t="shared" si="66"/>
        <v>0</v>
      </c>
      <c r="K137" s="514"/>
      <c r="L137" s="525"/>
      <c r="M137" s="514">
        <f t="shared" si="67"/>
        <v>0</v>
      </c>
      <c r="N137" s="525"/>
      <c r="O137" s="514">
        <f t="shared" si="68"/>
        <v>0</v>
      </c>
      <c r="P137" s="514">
        <f t="shared" si="69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2049</v>
      </c>
      <c r="D138" s="374">
        <f>IF(F137+SUM(E$99:E137)=D$92,F137,D$92-SUM(E$99:E137))</f>
        <v>535656.35144861066</v>
      </c>
      <c r="E138" s="522">
        <f>IF(+J96&lt;F137,J96,D138)</f>
        <v>108980.43181818182</v>
      </c>
      <c r="F138" s="523">
        <f t="shared" si="70"/>
        <v>426675.91963042883</v>
      </c>
      <c r="G138" s="523">
        <f t="shared" si="63"/>
        <v>481166.13553951972</v>
      </c>
      <c r="H138" s="526">
        <f t="shared" si="64"/>
        <v>168898.2895617077</v>
      </c>
      <c r="I138" s="577">
        <f t="shared" si="65"/>
        <v>168898.2895617077</v>
      </c>
      <c r="J138" s="514">
        <f t="shared" si="66"/>
        <v>0</v>
      </c>
      <c r="K138" s="514"/>
      <c r="L138" s="525"/>
      <c r="M138" s="514">
        <f t="shared" si="67"/>
        <v>0</v>
      </c>
      <c r="N138" s="525"/>
      <c r="O138" s="514">
        <f t="shared" si="68"/>
        <v>0</v>
      </c>
      <c r="P138" s="514">
        <f t="shared" si="69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2050</v>
      </c>
      <c r="D139" s="374">
        <f>IF(F138+SUM(E$99:E138)=D$92,F138,D$92-SUM(E$99:E138))</f>
        <v>426675.91963042883</v>
      </c>
      <c r="E139" s="522">
        <f>IF(+J96&lt;F138,J96,D139)</f>
        <v>108980.43181818182</v>
      </c>
      <c r="F139" s="523">
        <f t="shared" si="70"/>
        <v>317695.48781224701</v>
      </c>
      <c r="G139" s="523">
        <f t="shared" si="63"/>
        <v>372185.70372133795</v>
      </c>
      <c r="H139" s="526">
        <f t="shared" si="64"/>
        <v>155327.35526645009</v>
      </c>
      <c r="I139" s="577">
        <f t="shared" si="65"/>
        <v>155327.35526645009</v>
      </c>
      <c r="J139" s="514">
        <f t="shared" si="66"/>
        <v>0</v>
      </c>
      <c r="K139" s="514"/>
      <c r="L139" s="525"/>
      <c r="M139" s="514">
        <f t="shared" si="67"/>
        <v>0</v>
      </c>
      <c r="N139" s="525"/>
      <c r="O139" s="514">
        <f t="shared" si="68"/>
        <v>0</v>
      </c>
      <c r="P139" s="514">
        <f t="shared" si="69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2051</v>
      </c>
      <c r="D140" s="374">
        <f>IF(F139+SUM(E$99:E139)=D$92,F139,D$92-SUM(E$99:E139))</f>
        <v>317695.48781224701</v>
      </c>
      <c r="E140" s="522">
        <f>IF(+J96&lt;F139,J96,D140)</f>
        <v>108980.43181818182</v>
      </c>
      <c r="F140" s="523">
        <f t="shared" si="70"/>
        <v>208715.05599406519</v>
      </c>
      <c r="G140" s="523">
        <f t="shared" si="63"/>
        <v>263205.27190315607</v>
      </c>
      <c r="H140" s="526">
        <f t="shared" si="64"/>
        <v>141756.42097119248</v>
      </c>
      <c r="I140" s="577">
        <f t="shared" si="65"/>
        <v>141756.42097119248</v>
      </c>
      <c r="J140" s="514">
        <f t="shared" si="66"/>
        <v>0</v>
      </c>
      <c r="K140" s="514"/>
      <c r="L140" s="525"/>
      <c r="M140" s="514">
        <f t="shared" si="67"/>
        <v>0</v>
      </c>
      <c r="N140" s="525"/>
      <c r="O140" s="514">
        <f t="shared" si="68"/>
        <v>0</v>
      </c>
      <c r="P140" s="514">
        <f t="shared" si="69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2052</v>
      </c>
      <c r="D141" s="374">
        <f>IF(F140+SUM(E$99:E140)=D$92,F140,D$92-SUM(E$99:E140))</f>
        <v>208715.05599406519</v>
      </c>
      <c r="E141" s="522">
        <f>IF(+J96&lt;F140,J96,D141)</f>
        <v>108980.43181818182</v>
      </c>
      <c r="F141" s="523">
        <f t="shared" si="70"/>
        <v>99734.624175883364</v>
      </c>
      <c r="G141" s="523">
        <f t="shared" si="63"/>
        <v>154224.84008497428</v>
      </c>
      <c r="H141" s="526">
        <f t="shared" si="64"/>
        <v>128185.48667593488</v>
      </c>
      <c r="I141" s="577">
        <f t="shared" si="65"/>
        <v>128185.48667593488</v>
      </c>
      <c r="J141" s="514">
        <f t="shared" si="66"/>
        <v>0</v>
      </c>
      <c r="K141" s="514"/>
      <c r="L141" s="525"/>
      <c r="M141" s="514">
        <f t="shared" si="67"/>
        <v>0</v>
      </c>
      <c r="N141" s="525"/>
      <c r="O141" s="514">
        <f t="shared" si="68"/>
        <v>0</v>
      </c>
      <c r="P141" s="514">
        <f t="shared" si="69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2053</v>
      </c>
      <c r="D142" s="374">
        <f>IF(F141+SUM(E$99:E141)=D$92,F141,D$92-SUM(E$99:E141))</f>
        <v>99734.624175883364</v>
      </c>
      <c r="E142" s="522">
        <f>IF(+J96&lt;F141,J96,D142)</f>
        <v>99734.624175883364</v>
      </c>
      <c r="F142" s="523">
        <f t="shared" si="70"/>
        <v>0</v>
      </c>
      <c r="G142" s="523">
        <f t="shared" si="63"/>
        <v>49867.312087941682</v>
      </c>
      <c r="H142" s="526">
        <f t="shared" si="64"/>
        <v>105944.41803094548</v>
      </c>
      <c r="I142" s="577">
        <f t="shared" si="65"/>
        <v>105944.41803094548</v>
      </c>
      <c r="J142" s="514">
        <f t="shared" si="66"/>
        <v>0</v>
      </c>
      <c r="K142" s="514"/>
      <c r="L142" s="525"/>
      <c r="M142" s="514">
        <f t="shared" si="67"/>
        <v>0</v>
      </c>
      <c r="N142" s="525"/>
      <c r="O142" s="514">
        <f t="shared" si="68"/>
        <v>0</v>
      </c>
      <c r="P142" s="514">
        <f t="shared" si="69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70"/>
        <v>0</v>
      </c>
      <c r="G143" s="523">
        <f t="shared" si="63"/>
        <v>0</v>
      </c>
      <c r="H143" s="526">
        <f t="shared" si="64"/>
        <v>0</v>
      </c>
      <c r="I143" s="577">
        <f t="shared" si="65"/>
        <v>0</v>
      </c>
      <c r="J143" s="514">
        <f t="shared" si="66"/>
        <v>0</v>
      </c>
      <c r="K143" s="514"/>
      <c r="L143" s="525"/>
      <c r="M143" s="514">
        <f t="shared" si="67"/>
        <v>0</v>
      </c>
      <c r="N143" s="525"/>
      <c r="O143" s="514">
        <f t="shared" si="68"/>
        <v>0</v>
      </c>
      <c r="P143" s="514">
        <f t="shared" si="69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0"/>
        <v>0</v>
      </c>
      <c r="G144" s="523">
        <f t="shared" si="63"/>
        <v>0</v>
      </c>
      <c r="H144" s="526">
        <f t="shared" si="64"/>
        <v>0</v>
      </c>
      <c r="I144" s="577">
        <f t="shared" si="65"/>
        <v>0</v>
      </c>
      <c r="J144" s="514">
        <f t="shared" si="66"/>
        <v>0</v>
      </c>
      <c r="K144" s="514"/>
      <c r="L144" s="525"/>
      <c r="M144" s="514">
        <f t="shared" si="67"/>
        <v>0</v>
      </c>
      <c r="N144" s="525"/>
      <c r="O144" s="514">
        <f t="shared" si="68"/>
        <v>0</v>
      </c>
      <c r="P144" s="514">
        <f t="shared" si="69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0"/>
        <v>0</v>
      </c>
      <c r="G145" s="523">
        <f t="shared" si="63"/>
        <v>0</v>
      </c>
      <c r="H145" s="526">
        <f t="shared" si="64"/>
        <v>0</v>
      </c>
      <c r="I145" s="577">
        <f t="shared" si="65"/>
        <v>0</v>
      </c>
      <c r="J145" s="514">
        <f t="shared" si="66"/>
        <v>0</v>
      </c>
      <c r="K145" s="514"/>
      <c r="L145" s="525"/>
      <c r="M145" s="514">
        <f t="shared" si="67"/>
        <v>0</v>
      </c>
      <c r="N145" s="525"/>
      <c r="O145" s="514">
        <f t="shared" si="68"/>
        <v>0</v>
      </c>
      <c r="P145" s="514">
        <f t="shared" si="69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0"/>
        <v>0</v>
      </c>
      <c r="G146" s="523">
        <f t="shared" si="63"/>
        <v>0</v>
      </c>
      <c r="H146" s="526">
        <f t="shared" si="64"/>
        <v>0</v>
      </c>
      <c r="I146" s="577">
        <f t="shared" si="65"/>
        <v>0</v>
      </c>
      <c r="J146" s="514">
        <f t="shared" si="66"/>
        <v>0</v>
      </c>
      <c r="K146" s="514"/>
      <c r="L146" s="525"/>
      <c r="M146" s="514">
        <f t="shared" si="67"/>
        <v>0</v>
      </c>
      <c r="N146" s="525"/>
      <c r="O146" s="514">
        <f t="shared" si="68"/>
        <v>0</v>
      </c>
      <c r="P146" s="514">
        <f t="shared" si="69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0"/>
        <v>0</v>
      </c>
      <c r="G147" s="523">
        <f t="shared" si="63"/>
        <v>0</v>
      </c>
      <c r="H147" s="526">
        <f t="shared" si="64"/>
        <v>0</v>
      </c>
      <c r="I147" s="577">
        <f t="shared" si="65"/>
        <v>0</v>
      </c>
      <c r="J147" s="514">
        <f t="shared" si="66"/>
        <v>0</v>
      </c>
      <c r="K147" s="514"/>
      <c r="L147" s="525"/>
      <c r="M147" s="514">
        <f t="shared" si="67"/>
        <v>0</v>
      </c>
      <c r="N147" s="525"/>
      <c r="O147" s="514">
        <f t="shared" si="68"/>
        <v>0</v>
      </c>
      <c r="P147" s="514">
        <f t="shared" si="69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0"/>
        <v>0</v>
      </c>
      <c r="G148" s="523">
        <f t="shared" si="63"/>
        <v>0</v>
      </c>
      <c r="H148" s="526">
        <f t="shared" si="64"/>
        <v>0</v>
      </c>
      <c r="I148" s="577">
        <f t="shared" si="65"/>
        <v>0</v>
      </c>
      <c r="J148" s="514">
        <f t="shared" si="66"/>
        <v>0</v>
      </c>
      <c r="K148" s="514"/>
      <c r="L148" s="525"/>
      <c r="M148" s="514">
        <f t="shared" si="67"/>
        <v>0</v>
      </c>
      <c r="N148" s="525"/>
      <c r="O148" s="514">
        <f t="shared" si="68"/>
        <v>0</v>
      </c>
      <c r="P148" s="514">
        <f t="shared" si="69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0"/>
        <v>0</v>
      </c>
      <c r="G149" s="523">
        <f t="shared" si="63"/>
        <v>0</v>
      </c>
      <c r="H149" s="526">
        <f t="shared" si="64"/>
        <v>0</v>
      </c>
      <c r="I149" s="577">
        <f t="shared" si="65"/>
        <v>0</v>
      </c>
      <c r="J149" s="514">
        <f t="shared" si="66"/>
        <v>0</v>
      </c>
      <c r="K149" s="514"/>
      <c r="L149" s="525"/>
      <c r="M149" s="514">
        <f t="shared" si="67"/>
        <v>0</v>
      </c>
      <c r="N149" s="525"/>
      <c r="O149" s="514">
        <f t="shared" si="68"/>
        <v>0</v>
      </c>
      <c r="P149" s="514">
        <f t="shared" si="69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0"/>
        <v>0</v>
      </c>
      <c r="G150" s="523">
        <f t="shared" si="63"/>
        <v>0</v>
      </c>
      <c r="H150" s="526">
        <f t="shared" si="64"/>
        <v>0</v>
      </c>
      <c r="I150" s="577">
        <f t="shared" si="65"/>
        <v>0</v>
      </c>
      <c r="J150" s="514">
        <f t="shared" si="66"/>
        <v>0</v>
      </c>
      <c r="K150" s="514"/>
      <c r="L150" s="525"/>
      <c r="M150" s="514">
        <f t="shared" si="67"/>
        <v>0</v>
      </c>
      <c r="N150" s="525"/>
      <c r="O150" s="514">
        <f t="shared" si="68"/>
        <v>0</v>
      </c>
      <c r="P150" s="514">
        <f t="shared" si="69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0"/>
        <v>0</v>
      </c>
      <c r="G151" s="523">
        <f t="shared" si="63"/>
        <v>0</v>
      </c>
      <c r="H151" s="526">
        <f t="shared" si="64"/>
        <v>0</v>
      </c>
      <c r="I151" s="577">
        <f t="shared" si="65"/>
        <v>0</v>
      </c>
      <c r="J151" s="514">
        <f t="shared" si="66"/>
        <v>0</v>
      </c>
      <c r="K151" s="514"/>
      <c r="L151" s="525"/>
      <c r="M151" s="514">
        <f t="shared" si="67"/>
        <v>0</v>
      </c>
      <c r="N151" s="525"/>
      <c r="O151" s="514">
        <f t="shared" si="68"/>
        <v>0</v>
      </c>
      <c r="P151" s="514">
        <f t="shared" si="69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0"/>
        <v>0</v>
      </c>
      <c r="G152" s="523">
        <f t="shared" si="63"/>
        <v>0</v>
      </c>
      <c r="H152" s="526">
        <f t="shared" si="64"/>
        <v>0</v>
      </c>
      <c r="I152" s="577">
        <f t="shared" si="65"/>
        <v>0</v>
      </c>
      <c r="J152" s="514">
        <f t="shared" si="66"/>
        <v>0</v>
      </c>
      <c r="K152" s="514"/>
      <c r="L152" s="525"/>
      <c r="M152" s="514">
        <f t="shared" si="67"/>
        <v>0</v>
      </c>
      <c r="N152" s="525"/>
      <c r="O152" s="514">
        <f t="shared" si="68"/>
        <v>0</v>
      </c>
      <c r="P152" s="514">
        <f t="shared" si="69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0"/>
        <v>0</v>
      </c>
      <c r="G153" s="523">
        <f t="shared" si="63"/>
        <v>0</v>
      </c>
      <c r="H153" s="526">
        <f t="shared" si="64"/>
        <v>0</v>
      </c>
      <c r="I153" s="577">
        <f t="shared" si="65"/>
        <v>0</v>
      </c>
      <c r="J153" s="514">
        <f t="shared" si="66"/>
        <v>0</v>
      </c>
      <c r="K153" s="514"/>
      <c r="L153" s="525"/>
      <c r="M153" s="514">
        <f t="shared" si="67"/>
        <v>0</v>
      </c>
      <c r="N153" s="525"/>
      <c r="O153" s="514">
        <f t="shared" si="68"/>
        <v>0</v>
      </c>
      <c r="P153" s="514">
        <f t="shared" si="69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0"/>
        <v>0</v>
      </c>
      <c r="G154" s="528">
        <f t="shared" si="63"/>
        <v>0</v>
      </c>
      <c r="H154" s="530">
        <f t="shared" si="64"/>
        <v>0</v>
      </c>
      <c r="I154" s="579">
        <f t="shared" si="65"/>
        <v>0</v>
      </c>
      <c r="J154" s="533">
        <f t="shared" si="66"/>
        <v>0</v>
      </c>
      <c r="K154" s="514"/>
      <c r="L154" s="532"/>
      <c r="M154" s="533">
        <f t="shared" si="67"/>
        <v>0</v>
      </c>
      <c r="N154" s="532"/>
      <c r="O154" s="533">
        <f t="shared" si="68"/>
        <v>0</v>
      </c>
      <c r="P154" s="533">
        <f t="shared" si="69"/>
        <v>0</v>
      </c>
      <c r="Q154" s="269"/>
    </row>
    <row r="155" spans="2:17" ht="12.5">
      <c r="C155" s="374" t="s">
        <v>78</v>
      </c>
      <c r="D155" s="375"/>
      <c r="E155" s="375">
        <f>SUM(E99:E154)</f>
        <v>4795139</v>
      </c>
      <c r="F155" s="375"/>
      <c r="G155" s="375"/>
      <c r="H155" s="375">
        <f>SUM(H99:H154)</f>
        <v>17810556.487831309</v>
      </c>
      <c r="I155" s="375">
        <f>SUM(I99:I154)</f>
        <v>17810556.487831309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24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516514.07846873952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516514.07846873952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 t="s">
        <v>494</v>
      </c>
      <c r="F9" s="672" t="s">
        <v>505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119334.97727272728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 t="shared" ref="K23:K28" si="10">G23</f>
        <v>700695.76830220246</v>
      </c>
      <c r="L23" s="519">
        <f t="shared" si="6"/>
        <v>0</v>
      </c>
      <c r="M23" s="518">
        <f t="shared" ref="M23:M28" si="11"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 t="shared" si="10"/>
        <v>662841.14914820471</v>
      </c>
      <c r="L24" s="519">
        <f t="shared" si="6"/>
        <v>0</v>
      </c>
      <c r="M24" s="518">
        <f t="shared" si="11"/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666873.01651797513</v>
      </c>
      <c r="H25" s="510">
        <v>666873.01651797513</v>
      </c>
      <c r="I25" s="511">
        <f t="shared" si="9"/>
        <v>0</v>
      </c>
      <c r="J25" s="511"/>
      <c r="K25" s="518">
        <f t="shared" si="10"/>
        <v>666873.01651797513</v>
      </c>
      <c r="L25" s="519">
        <f t="shared" si="6"/>
        <v>0</v>
      </c>
      <c r="M25" s="518">
        <f t="shared" si="11"/>
        <v>666873.01651797513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128066.80487804877</v>
      </c>
      <c r="F26" s="515">
        <v>4047327.2419783156</v>
      </c>
      <c r="G26" s="516">
        <v>650596.48134937836</v>
      </c>
      <c r="H26" s="510">
        <v>650596.48134937836</v>
      </c>
      <c r="I26" s="511">
        <f t="shared" si="9"/>
        <v>0</v>
      </c>
      <c r="J26" s="511"/>
      <c r="K26" s="518">
        <f t="shared" si="10"/>
        <v>650596.48134937836</v>
      </c>
      <c r="L26" s="519">
        <f t="shared" ref="L26" si="12">IF(K26&lt;&gt;0,+G26-K26,0)</f>
        <v>0</v>
      </c>
      <c r="M26" s="518">
        <f t="shared" si="11"/>
        <v>650596.48134937836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535698.99348841433</v>
      </c>
      <c r="H27" s="510">
        <v>535698.99348841433</v>
      </c>
      <c r="I27" s="511">
        <f t="shared" si="9"/>
        <v>0</v>
      </c>
      <c r="J27" s="511"/>
      <c r="K27" s="518">
        <f t="shared" si="10"/>
        <v>535698.99348841433</v>
      </c>
      <c r="L27" s="519">
        <f t="shared" ref="L27" si="13">IF(K27&lt;&gt;0,+G27-K27,0)</f>
        <v>0</v>
      </c>
      <c r="M27" s="518">
        <f t="shared" si="11"/>
        <v>535698.99348841433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15">
        <v>3925217.0326759894</v>
      </c>
      <c r="E28" s="516">
        <v>125017.59523809524</v>
      </c>
      <c r="F28" s="515">
        <v>3800199.4374378943</v>
      </c>
      <c r="G28" s="516">
        <v>534482.22432769614</v>
      </c>
      <c r="H28" s="510">
        <v>534482.22432769614</v>
      </c>
      <c r="I28" s="511">
        <f t="shared" si="9"/>
        <v>0</v>
      </c>
      <c r="J28" s="511"/>
      <c r="K28" s="518">
        <f t="shared" si="10"/>
        <v>534482.22432769614</v>
      </c>
      <c r="L28" s="519">
        <f t="shared" ref="L28" si="14">IF(K28&lt;&gt;0,+G28-K28,0)</f>
        <v>0</v>
      </c>
      <c r="M28" s="518">
        <f t="shared" si="11"/>
        <v>534482.22432769614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515">
        <v>3794242.841862171</v>
      </c>
      <c r="E29" s="516">
        <v>125017.59523809524</v>
      </c>
      <c r="F29" s="515">
        <v>3669225.2466240758</v>
      </c>
      <c r="G29" s="516">
        <v>544629.05965082115</v>
      </c>
      <c r="H29" s="510">
        <v>544629.05965082115</v>
      </c>
      <c r="I29" s="511">
        <f t="shared" si="9"/>
        <v>0</v>
      </c>
      <c r="J29" s="511"/>
      <c r="K29" s="518">
        <f t="shared" ref="K29" si="15">G29</f>
        <v>544629.05965082115</v>
      </c>
      <c r="L29" s="519">
        <f t="shared" ref="L29" si="16">IF(K29&lt;&gt;0,+G29-K29,0)</f>
        <v>0</v>
      </c>
      <c r="M29" s="518">
        <f t="shared" ref="M29" si="17">H29</f>
        <v>544629.05965082115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15">
        <v>3669225.2466240758</v>
      </c>
      <c r="E30" s="516">
        <v>125017.59523809524</v>
      </c>
      <c r="F30" s="515">
        <v>3544207.6513859807</v>
      </c>
      <c r="G30" s="516">
        <v>580642.49939418666</v>
      </c>
      <c r="H30" s="510">
        <v>580642.49939418666</v>
      </c>
      <c r="I30" s="511">
        <f t="shared" si="9"/>
        <v>0</v>
      </c>
      <c r="J30" s="511"/>
      <c r="K30" s="518">
        <f t="shared" ref="K30" si="18">G30</f>
        <v>580642.49939418666</v>
      </c>
      <c r="L30" s="519">
        <f t="shared" ref="L30" si="19">IF(K30&lt;&gt;0,+G30-K30,0)</f>
        <v>0</v>
      </c>
      <c r="M30" s="518">
        <f t="shared" ref="M30" si="20">H30</f>
        <v>580642.49939418666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15">
        <v>3544207.6513859807</v>
      </c>
      <c r="E31" s="516">
        <v>125017.59523809524</v>
      </c>
      <c r="F31" s="515">
        <v>3419190.0561478855</v>
      </c>
      <c r="G31" s="516">
        <v>516514.07846873952</v>
      </c>
      <c r="H31" s="510">
        <v>516514.07846873952</v>
      </c>
      <c r="I31" s="511">
        <f t="shared" si="9"/>
        <v>0</v>
      </c>
      <c r="J31" s="511"/>
      <c r="K31" s="518">
        <f t="shared" ref="K31" si="21">G31</f>
        <v>516514.07846873952</v>
      </c>
      <c r="L31" s="519">
        <f t="shared" ref="L31" si="22">IF(K31&lt;&gt;0,+G31-K31,0)</f>
        <v>0</v>
      </c>
      <c r="M31" s="518">
        <f t="shared" ref="M31" si="23">H31</f>
        <v>516514.07846873952</v>
      </c>
      <c r="N31" s="514">
        <f t="shared" ref="N31" si="24">IF(M31&lt;&gt;0,+H31-M31,0)</f>
        <v>0</v>
      </c>
      <c r="O31" s="514">
        <f t="shared" ref="O31" si="25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3419190.0561478855</v>
      </c>
      <c r="E32" s="522">
        <f>IF(+I14&lt;F31,I14,D32)</f>
        <v>119334.97727272728</v>
      </c>
      <c r="F32" s="523">
        <f t="shared" ref="F32:F48" si="26">+D32-E32</f>
        <v>3299855.0788751584</v>
      </c>
      <c r="G32" s="524">
        <f t="shared" ref="G32:G55" si="27">+I$12*((D32+F32)/2)+E32</f>
        <v>520889.07349438017</v>
      </c>
      <c r="H32" s="491">
        <f t="shared" ref="H32:H55" si="28">+I$13*((D32+F32)/2)+E32</f>
        <v>520889.07349438017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3299855.0788751584</v>
      </c>
      <c r="E33" s="522">
        <f>IF(+I14&lt;F32,I14,D33)</f>
        <v>119334.97727272728</v>
      </c>
      <c r="F33" s="523">
        <f t="shared" si="26"/>
        <v>3180520.1016024314</v>
      </c>
      <c r="G33" s="524">
        <f t="shared" si="27"/>
        <v>506625.30595497158</v>
      </c>
      <c r="H33" s="491">
        <f t="shared" si="28"/>
        <v>506625.30595497158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3180520.1016024314</v>
      </c>
      <c r="E34" s="522">
        <f>IF(+I14&lt;F33,I14,D34)</f>
        <v>119334.97727272728</v>
      </c>
      <c r="F34" s="523">
        <f t="shared" si="26"/>
        <v>3061185.1243297043</v>
      </c>
      <c r="G34" s="524">
        <f t="shared" si="27"/>
        <v>492361.53841556306</v>
      </c>
      <c r="H34" s="491">
        <f t="shared" si="28"/>
        <v>492361.53841556306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3061185.1243297043</v>
      </c>
      <c r="E35" s="522">
        <f>IF(+I14&lt;F34,I14,D35)</f>
        <v>119334.97727272728</v>
      </c>
      <c r="F35" s="523">
        <f t="shared" si="26"/>
        <v>2941850.1470569773</v>
      </c>
      <c r="G35" s="524">
        <f t="shared" si="27"/>
        <v>478097.77087615442</v>
      </c>
      <c r="H35" s="491">
        <f t="shared" si="28"/>
        <v>478097.77087615442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2941850.1470569773</v>
      </c>
      <c r="E36" s="522">
        <f>IF(+I14&lt;F35,I14,D36)</f>
        <v>119334.97727272728</v>
      </c>
      <c r="F36" s="523">
        <f t="shared" si="26"/>
        <v>2822515.1697842502</v>
      </c>
      <c r="G36" s="524">
        <f t="shared" si="27"/>
        <v>463834.0033367459</v>
      </c>
      <c r="H36" s="491">
        <f t="shared" si="28"/>
        <v>463834.0033367459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2822515.1697842502</v>
      </c>
      <c r="E37" s="522">
        <f>IF(+I14&lt;F36,I14,D37)</f>
        <v>119334.97727272728</v>
      </c>
      <c r="F37" s="523">
        <f t="shared" si="26"/>
        <v>2703180.1925115231</v>
      </c>
      <c r="G37" s="524">
        <f t="shared" si="27"/>
        <v>449570.23579733726</v>
      </c>
      <c r="H37" s="491">
        <f t="shared" si="28"/>
        <v>449570.23579733726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2703180.1925115231</v>
      </c>
      <c r="E38" s="522">
        <f>IF(+I14&lt;F37,I14,D38)</f>
        <v>119334.97727272728</v>
      </c>
      <c r="F38" s="523">
        <f t="shared" si="26"/>
        <v>2583845.2152387961</v>
      </c>
      <c r="G38" s="524">
        <f t="shared" si="27"/>
        <v>435306.46825792873</v>
      </c>
      <c r="H38" s="491">
        <f t="shared" si="28"/>
        <v>435306.46825792873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2583845.2152387961</v>
      </c>
      <c r="E39" s="522">
        <f>IF(+I14&lt;F38,I14,D39)</f>
        <v>119334.97727272728</v>
      </c>
      <c r="F39" s="523">
        <f t="shared" si="26"/>
        <v>2464510.237966069</v>
      </c>
      <c r="G39" s="524">
        <f t="shared" si="27"/>
        <v>421042.70071852009</v>
      </c>
      <c r="H39" s="491">
        <f t="shared" si="28"/>
        <v>421042.70071852009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2464510.237966069</v>
      </c>
      <c r="E40" s="522">
        <f>IF(+I14&lt;F39,I14,D40)</f>
        <v>119334.97727272728</v>
      </c>
      <c r="F40" s="523">
        <f t="shared" si="26"/>
        <v>2345175.260693342</v>
      </c>
      <c r="G40" s="524">
        <f t="shared" si="27"/>
        <v>406778.93317911157</v>
      </c>
      <c r="H40" s="491">
        <f t="shared" si="28"/>
        <v>406778.93317911157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2345175.260693342</v>
      </c>
      <c r="E41" s="522">
        <f>IF(+I14&lt;F40,I14,D41)</f>
        <v>119334.97727272728</v>
      </c>
      <c r="F41" s="523">
        <f t="shared" si="26"/>
        <v>2225840.2834206149</v>
      </c>
      <c r="G41" s="524">
        <f t="shared" si="27"/>
        <v>392515.16563970299</v>
      </c>
      <c r="H41" s="491">
        <f t="shared" si="28"/>
        <v>392515.16563970299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2225840.2834206149</v>
      </c>
      <c r="E42" s="522">
        <f>IF(+I14&lt;F41,I14,D42)</f>
        <v>119334.97727272728</v>
      </c>
      <c r="F42" s="523">
        <f t="shared" si="26"/>
        <v>2106505.3061478878</v>
      </c>
      <c r="G42" s="524">
        <f t="shared" si="27"/>
        <v>378251.39810029441</v>
      </c>
      <c r="H42" s="491">
        <f t="shared" si="28"/>
        <v>378251.39810029441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2106505.3061478878</v>
      </c>
      <c r="E43" s="522">
        <f>IF(+I14&lt;F42,I14,D43)</f>
        <v>119334.97727272728</v>
      </c>
      <c r="F43" s="523">
        <f t="shared" si="26"/>
        <v>1987170.3288751605</v>
      </c>
      <c r="G43" s="524">
        <f t="shared" si="27"/>
        <v>363987.63056088582</v>
      </c>
      <c r="H43" s="491">
        <f t="shared" si="28"/>
        <v>363987.63056088582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1987170.3288751605</v>
      </c>
      <c r="E44" s="522">
        <f>IF(+I14&lt;F43,I14,D44)</f>
        <v>119334.97727272728</v>
      </c>
      <c r="F44" s="523">
        <f t="shared" si="26"/>
        <v>1867835.3516024332</v>
      </c>
      <c r="G44" s="524">
        <f t="shared" si="27"/>
        <v>349723.86302147724</v>
      </c>
      <c r="H44" s="491">
        <f t="shared" si="28"/>
        <v>349723.86302147724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1867835.3516024332</v>
      </c>
      <c r="E45" s="522">
        <f>IF(+I14&lt;F44,I14,D45)</f>
        <v>119334.97727272728</v>
      </c>
      <c r="F45" s="523">
        <f t="shared" si="26"/>
        <v>1748500.374329706</v>
      </c>
      <c r="G45" s="524">
        <f t="shared" si="27"/>
        <v>335460.0954820686</v>
      </c>
      <c r="H45" s="491">
        <f t="shared" si="28"/>
        <v>335460.0954820686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1748500.374329706</v>
      </c>
      <c r="E46" s="522">
        <f>IF(+I14&lt;F45,I14,D46)</f>
        <v>119334.97727272728</v>
      </c>
      <c r="F46" s="523">
        <f t="shared" si="26"/>
        <v>1629165.3970569787</v>
      </c>
      <c r="G46" s="524">
        <f t="shared" si="27"/>
        <v>321196.32794266002</v>
      </c>
      <c r="H46" s="491">
        <f t="shared" si="28"/>
        <v>321196.32794266002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1629165.3970569787</v>
      </c>
      <c r="E47" s="522">
        <f>IF(+I14&lt;F46,I14,D47)</f>
        <v>119334.97727272728</v>
      </c>
      <c r="F47" s="523">
        <f t="shared" si="26"/>
        <v>1509830.4197842514</v>
      </c>
      <c r="G47" s="524">
        <f t="shared" si="27"/>
        <v>306932.56040325138</v>
      </c>
      <c r="H47" s="491">
        <f t="shared" si="28"/>
        <v>306932.56040325138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1509830.4197842514</v>
      </c>
      <c r="E48" s="522">
        <f>IF(+I14&lt;F47,I14,D48)</f>
        <v>119334.97727272728</v>
      </c>
      <c r="F48" s="523">
        <f t="shared" si="26"/>
        <v>1390495.4425115241</v>
      </c>
      <c r="G48" s="524">
        <f t="shared" si="27"/>
        <v>292668.7928638428</v>
      </c>
      <c r="H48" s="491">
        <f t="shared" si="28"/>
        <v>292668.7928638428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1390495.4425115241</v>
      </c>
      <c r="E49" s="522">
        <f>IF(+I14&lt;F48,I14,D49)</f>
        <v>119334.97727272728</v>
      </c>
      <c r="F49" s="523">
        <f t="shared" ref="F49:F72" si="29">+D49-E49</f>
        <v>1271160.4652387968</v>
      </c>
      <c r="G49" s="524">
        <f t="shared" si="27"/>
        <v>278405.02532443416</v>
      </c>
      <c r="H49" s="491">
        <f t="shared" si="28"/>
        <v>278405.02532443416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1271160.4652387968</v>
      </c>
      <c r="E50" s="522">
        <f>IF(+I14&lt;F49,I14,D50)</f>
        <v>119334.97727272728</v>
      </c>
      <c r="F50" s="523">
        <f t="shared" si="29"/>
        <v>1151825.4879660695</v>
      </c>
      <c r="G50" s="524">
        <f t="shared" si="27"/>
        <v>264141.25778502558</v>
      </c>
      <c r="H50" s="491">
        <f t="shared" si="28"/>
        <v>264141.25778502558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1151825.4879660695</v>
      </c>
      <c r="E51" s="522">
        <f>IF(+I14&lt;F50,I14,D51)</f>
        <v>119334.97727272728</v>
      </c>
      <c r="F51" s="523">
        <f t="shared" si="29"/>
        <v>1032490.5106933422</v>
      </c>
      <c r="G51" s="524">
        <f t="shared" si="27"/>
        <v>249877.49024561697</v>
      </c>
      <c r="H51" s="491">
        <f t="shared" si="28"/>
        <v>249877.49024561697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1032490.5106933422</v>
      </c>
      <c r="E52" s="522">
        <f>IF(+I14&lt;F51,I14,D52)</f>
        <v>119334.97727272728</v>
      </c>
      <c r="F52" s="523">
        <f t="shared" si="29"/>
        <v>913155.5334206149</v>
      </c>
      <c r="G52" s="524">
        <f t="shared" si="27"/>
        <v>235613.72270620838</v>
      </c>
      <c r="H52" s="491">
        <f t="shared" si="28"/>
        <v>235613.72270620838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913155.5334206149</v>
      </c>
      <c r="E53" s="522">
        <f>IF(+I14&lt;F52,I14,D53)</f>
        <v>119334.97727272728</v>
      </c>
      <c r="F53" s="523">
        <f t="shared" si="29"/>
        <v>793820.5561478876</v>
      </c>
      <c r="G53" s="524">
        <f t="shared" si="27"/>
        <v>221349.95516679977</v>
      </c>
      <c r="H53" s="491">
        <f t="shared" si="28"/>
        <v>221349.95516679977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793820.5561478876</v>
      </c>
      <c r="E54" s="522">
        <f>IF(+I14&lt;F53,I14,D54)</f>
        <v>119334.97727272728</v>
      </c>
      <c r="F54" s="523">
        <f t="shared" si="29"/>
        <v>674485.57887516031</v>
      </c>
      <c r="G54" s="524">
        <f t="shared" si="27"/>
        <v>207086.18762739119</v>
      </c>
      <c r="H54" s="491">
        <f t="shared" si="28"/>
        <v>207086.18762739119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674485.57887516031</v>
      </c>
      <c r="E55" s="522">
        <f>IF(+I14&lt;F54,I14,D55)</f>
        <v>119334.97727272728</v>
      </c>
      <c r="F55" s="523">
        <f t="shared" si="29"/>
        <v>555150.60160243302</v>
      </c>
      <c r="G55" s="524">
        <f t="shared" si="27"/>
        <v>192822.42008798258</v>
      </c>
      <c r="H55" s="491">
        <f t="shared" si="28"/>
        <v>192822.42008798258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555150.60160243302</v>
      </c>
      <c r="E56" s="522">
        <f>IF(+I14&lt;F55,I14,D56)</f>
        <v>119334.97727272728</v>
      </c>
      <c r="F56" s="523">
        <f t="shared" si="29"/>
        <v>435815.62432970572</v>
      </c>
      <c r="G56" s="524">
        <f t="shared" ref="G56:G72" si="34">+I$12*((D56+F56)/2)+E56</f>
        <v>178558.65254857397</v>
      </c>
      <c r="H56" s="491">
        <f t="shared" ref="H56:H72" si="35">+I$13*((D56+F56)/2)+E56</f>
        <v>178558.65254857397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435815.62432970572</v>
      </c>
      <c r="E57" s="522">
        <f>IF(+I14&lt;F56,I14,D57)</f>
        <v>119334.97727272728</v>
      </c>
      <c r="F57" s="523">
        <f t="shared" si="29"/>
        <v>316480.64705697843</v>
      </c>
      <c r="G57" s="524">
        <f t="shared" si="34"/>
        <v>164294.88500916536</v>
      </c>
      <c r="H57" s="491">
        <f t="shared" si="35"/>
        <v>164294.88500916536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316480.64705697843</v>
      </c>
      <c r="E58" s="522">
        <f>IF(+I14&lt;F57,I14,D58)</f>
        <v>119334.97727272728</v>
      </c>
      <c r="F58" s="523">
        <f t="shared" si="29"/>
        <v>197145.66978425113</v>
      </c>
      <c r="G58" s="524">
        <f t="shared" si="34"/>
        <v>150031.11746975678</v>
      </c>
      <c r="H58" s="491">
        <f t="shared" si="35"/>
        <v>150031.11746975678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197145.66978425113</v>
      </c>
      <c r="E59" s="522">
        <f>IF(+I14&lt;F58,I14,D59)</f>
        <v>119334.97727272728</v>
      </c>
      <c r="F59" s="523">
        <f t="shared" si="29"/>
        <v>77810.692511523856</v>
      </c>
      <c r="G59" s="524">
        <f t="shared" si="34"/>
        <v>135767.34993034817</v>
      </c>
      <c r="H59" s="491">
        <f t="shared" si="35"/>
        <v>135767.34993034817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77810.692511523856</v>
      </c>
      <c r="E60" s="522">
        <f>IF(+I14&lt;F59,I14,D60)</f>
        <v>77810.692511523856</v>
      </c>
      <c r="F60" s="523">
        <f t="shared" si="29"/>
        <v>0</v>
      </c>
      <c r="G60" s="524">
        <f t="shared" si="34"/>
        <v>82460.936955482146</v>
      </c>
      <c r="H60" s="491">
        <f t="shared" si="35"/>
        <v>82460.936955482146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34"/>
        <v>0</v>
      </c>
      <c r="H61" s="491">
        <f t="shared" si="35"/>
        <v>0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34"/>
        <v>0</v>
      </c>
      <c r="H62" s="491">
        <f t="shared" si="35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34"/>
        <v>0</v>
      </c>
      <c r="H63" s="491">
        <f t="shared" si="35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34"/>
        <v>0</v>
      </c>
      <c r="H64" s="491">
        <f t="shared" si="35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34"/>
        <v>0</v>
      </c>
      <c r="H65" s="491">
        <f t="shared" si="35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34"/>
        <v>0</v>
      </c>
      <c r="H66" s="491">
        <f t="shared" si="35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34"/>
        <v>0</v>
      </c>
      <c r="H67" s="491">
        <f t="shared" si="35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34"/>
        <v>0</v>
      </c>
      <c r="H68" s="491">
        <f t="shared" si="35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34"/>
        <v>0</v>
      </c>
      <c r="H69" s="491">
        <f t="shared" si="35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34"/>
        <v>0</v>
      </c>
      <c r="H70" s="491">
        <f t="shared" si="35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34"/>
        <v>0</v>
      </c>
      <c r="H71" s="491">
        <f t="shared" si="35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34"/>
        <v>0</v>
      </c>
      <c r="H72" s="471">
        <f t="shared" si="35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5250739.0000000009</v>
      </c>
      <c r="F73" s="375"/>
      <c r="G73" s="375">
        <f>SUM(G17:G72)</f>
        <v>19568811.014803141</v>
      </c>
      <c r="H73" s="375">
        <f>SUM(H17:H72)</f>
        <v>19568811.014803141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516514.07846873952</v>
      </c>
      <c r="N87" s="546">
        <f>IF(J92&lt;D11,0,VLOOKUP(J92,C17:O72,11))</f>
        <v>516514.07846873952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556454.50221539289</v>
      </c>
      <c r="N88" s="550">
        <f>IF(J92&lt;D11,0,VLOOKUP(J92,C99:P154,7))</f>
        <v>556454.50221539289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39940.423746653367</v>
      </c>
      <c r="N89" s="555">
        <f>+N88-N87</f>
        <v>39940.423746653367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 t="str">
        <f>E9</f>
        <v xml:space="preserve">SPP Project ID = </v>
      </c>
      <c r="F91" s="560" t="str">
        <f>F9</f>
        <v>296, 348, &amp; 30149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119334.97727272728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36">+I99-H99</f>
        <v>0</v>
      </c>
      <c r="K99" s="514"/>
      <c r="L99" s="512">
        <f t="shared" ref="L99:L104" si="37">H99</f>
        <v>492159.85552560829</v>
      </c>
      <c r="M99" s="597">
        <f t="shared" ref="M99:M130" si="38">IF(L99&lt;&gt;0,+H99-L99,0)</f>
        <v>0</v>
      </c>
      <c r="N99" s="512">
        <f t="shared" ref="N99:N104" si="39">I99</f>
        <v>492159.85552560829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36"/>
        <v>0</v>
      </c>
      <c r="K100" s="514"/>
      <c r="L100" s="518">
        <f t="shared" si="37"/>
        <v>895593.80408985249</v>
      </c>
      <c r="M100" s="519">
        <f t="shared" si="38"/>
        <v>0</v>
      </c>
      <c r="N100" s="518">
        <f t="shared" si="39"/>
        <v>895593.80408985249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36"/>
        <v>0</v>
      </c>
      <c r="K101" s="514"/>
      <c r="L101" s="518">
        <f t="shared" si="37"/>
        <v>860666.47096382198</v>
      </c>
      <c r="M101" s="519">
        <f t="shared" si="38"/>
        <v>0</v>
      </c>
      <c r="N101" s="518">
        <f t="shared" si="39"/>
        <v>860666.47096382198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37"/>
        <v>784451.21671407181</v>
      </c>
      <c r="M102" s="519">
        <f t="shared" ref="M102:M107" si="43">IF(L102&lt;&gt;0,+H102-L102,0)</f>
        <v>0</v>
      </c>
      <c r="N102" s="518">
        <f t="shared" si="39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37"/>
        <v>770537.68057167216</v>
      </c>
      <c r="M103" s="519">
        <f t="shared" si="43"/>
        <v>0</v>
      </c>
      <c r="N103" s="518">
        <f t="shared" si="39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36"/>
        <v>0</v>
      </c>
      <c r="K104" s="514"/>
      <c r="L104" s="518">
        <f t="shared" si="37"/>
        <v>734333.54462045</v>
      </c>
      <c r="M104" s="519">
        <f t="shared" si="43"/>
        <v>0</v>
      </c>
      <c r="N104" s="518">
        <f t="shared" si="39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36"/>
        <v>0</v>
      </c>
      <c r="K105" s="514"/>
      <c r="L105" s="518">
        <f t="shared" ref="L105:L110" si="44">H105</f>
        <v>693456.56809088623</v>
      </c>
      <c r="M105" s="519">
        <f t="shared" si="43"/>
        <v>0</v>
      </c>
      <c r="N105" s="518">
        <f t="shared" ref="N105:N110" si="45"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36"/>
        <v>0</v>
      </c>
      <c r="K106" s="514"/>
      <c r="L106" s="518">
        <f t="shared" si="44"/>
        <v>656697.99721600045</v>
      </c>
      <c r="M106" s="519">
        <f t="shared" si="43"/>
        <v>0</v>
      </c>
      <c r="N106" s="518">
        <f t="shared" si="45"/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36"/>
        <v>0</v>
      </c>
      <c r="K107" s="514"/>
      <c r="L107" s="518">
        <f t="shared" si="44"/>
        <v>574046.28968548193</v>
      </c>
      <c r="M107" s="519">
        <f t="shared" si="43"/>
        <v>0</v>
      </c>
      <c r="N107" s="518">
        <f t="shared" si="45"/>
        <v>574046.28968548193</v>
      </c>
      <c r="O107" s="514">
        <f t="shared" si="40"/>
        <v>0</v>
      </c>
      <c r="P107" s="514">
        <f t="shared" si="41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2019</v>
      </c>
      <c r="D108" s="508">
        <v>4189472.2215919839</v>
      </c>
      <c r="E108" s="516">
        <v>122110.20930232559</v>
      </c>
      <c r="F108" s="515">
        <v>4067362.0122896582</v>
      </c>
      <c r="G108" s="515">
        <v>4128417.1169408211</v>
      </c>
      <c r="H108" s="516">
        <v>564018.23385327356</v>
      </c>
      <c r="I108" s="510">
        <v>564018.23385327356</v>
      </c>
      <c r="J108" s="514">
        <f t="shared" si="36"/>
        <v>0</v>
      </c>
      <c r="K108" s="514"/>
      <c r="L108" s="518">
        <f t="shared" si="44"/>
        <v>564018.23385327356</v>
      </c>
      <c r="M108" s="519">
        <f t="shared" ref="M108" si="46">IF(L108&lt;&gt;0,+H108-L108,0)</f>
        <v>0</v>
      </c>
      <c r="N108" s="518">
        <f t="shared" si="45"/>
        <v>564018.23385327356</v>
      </c>
      <c r="O108" s="514">
        <f t="shared" si="40"/>
        <v>0</v>
      </c>
      <c r="P108" s="514">
        <f t="shared" si="41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2020</v>
      </c>
      <c r="D109" s="508">
        <v>4067362.0122896582</v>
      </c>
      <c r="E109" s="516">
        <v>125017.59523809524</v>
      </c>
      <c r="F109" s="515">
        <v>3942344.417051563</v>
      </c>
      <c r="G109" s="515">
        <v>4004853.2146706106</v>
      </c>
      <c r="H109" s="516">
        <v>555835.00414311176</v>
      </c>
      <c r="I109" s="510">
        <v>555835.00414311176</v>
      </c>
      <c r="J109" s="514">
        <f t="shared" si="36"/>
        <v>0</v>
      </c>
      <c r="K109" s="514"/>
      <c r="L109" s="518">
        <f t="shared" si="44"/>
        <v>555835.00414311176</v>
      </c>
      <c r="M109" s="519">
        <f t="shared" ref="M109" si="47">IF(L109&lt;&gt;0,+H109-L109,0)</f>
        <v>0</v>
      </c>
      <c r="N109" s="518">
        <f t="shared" si="45"/>
        <v>555835.00414311176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2021</v>
      </c>
      <c r="D110" s="508">
        <v>3942344.417051563</v>
      </c>
      <c r="E110" s="516">
        <v>128066.80487804877</v>
      </c>
      <c r="F110" s="515">
        <v>3814277.6121735144</v>
      </c>
      <c r="G110" s="515">
        <v>3878311.0146125387</v>
      </c>
      <c r="H110" s="516">
        <v>568310.27933101822</v>
      </c>
      <c r="I110" s="510">
        <v>568310.27933101822</v>
      </c>
      <c r="J110" s="514">
        <f t="shared" si="36"/>
        <v>0</v>
      </c>
      <c r="K110" s="514"/>
      <c r="L110" s="518">
        <f t="shared" si="44"/>
        <v>568310.27933101822</v>
      </c>
      <c r="M110" s="519">
        <f t="shared" ref="M110" si="48">IF(L110&lt;&gt;0,+H110-L110,0)</f>
        <v>0</v>
      </c>
      <c r="N110" s="518">
        <f t="shared" si="45"/>
        <v>568310.27933101822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2022</v>
      </c>
      <c r="D111" s="508">
        <v>3814277.6121735144</v>
      </c>
      <c r="E111" s="516">
        <v>125017.59523809524</v>
      </c>
      <c r="F111" s="515">
        <v>3689260.0169354193</v>
      </c>
      <c r="G111" s="515">
        <v>3751768.8145544669</v>
      </c>
      <c r="H111" s="516">
        <v>565692.2677894464</v>
      </c>
      <c r="I111" s="510">
        <v>565692.2677894464</v>
      </c>
      <c r="J111" s="514">
        <f t="shared" si="36"/>
        <v>0</v>
      </c>
      <c r="K111" s="514"/>
      <c r="L111" s="518">
        <f t="shared" ref="L111" si="49">H111</f>
        <v>565692.2677894464</v>
      </c>
      <c r="M111" s="519">
        <f t="shared" ref="M111" si="50">IF(L111&lt;&gt;0,+H111-L111,0)</f>
        <v>0</v>
      </c>
      <c r="N111" s="518">
        <f t="shared" ref="N111" si="51">I111</f>
        <v>565692.2677894464</v>
      </c>
      <c r="O111" s="514">
        <f t="shared" ref="O111" si="52">IF(N111&lt;&gt;0,+I111-N111,0)</f>
        <v>0</v>
      </c>
      <c r="P111" s="514">
        <f t="shared" ref="P111" si="53">+O111-M111</f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2023</v>
      </c>
      <c r="D112" s="508">
        <v>3689260.0169354193</v>
      </c>
      <c r="E112" s="516">
        <v>119334.97727272728</v>
      </c>
      <c r="F112" s="515">
        <v>3569925.0396626922</v>
      </c>
      <c r="G112" s="515">
        <v>3629592.528299056</v>
      </c>
      <c r="H112" s="516">
        <v>567099.86356419662</v>
      </c>
      <c r="I112" s="510">
        <v>567099.86356419662</v>
      </c>
      <c r="J112" s="514">
        <f t="shared" si="36"/>
        <v>0</v>
      </c>
      <c r="K112" s="514"/>
      <c r="L112" s="518">
        <f t="shared" ref="L112" si="54">H112</f>
        <v>567099.86356419662</v>
      </c>
      <c r="M112" s="519">
        <f t="shared" ref="M112" si="55">IF(L112&lt;&gt;0,+H112-L112,0)</f>
        <v>0</v>
      </c>
      <c r="N112" s="518">
        <f t="shared" ref="N112" si="56">I112</f>
        <v>567099.86356419662</v>
      </c>
      <c r="O112" s="514">
        <f t="shared" ref="O112" si="57">IF(N112&lt;&gt;0,+I112-N112,0)</f>
        <v>0</v>
      </c>
      <c r="P112" s="514">
        <f t="shared" ref="P112" si="58">+O112-M112</f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2024</v>
      </c>
      <c r="D113" s="374">
        <f>IF(F112+SUM(E$99:E112)=D$92,F112,D$92-SUM(E$99:E112))</f>
        <v>3569925.0396626922</v>
      </c>
      <c r="E113" s="522">
        <f>IF(+J96&lt;F112,J96,D113)</f>
        <v>119334.97727272728</v>
      </c>
      <c r="F113" s="523">
        <f t="shared" ref="F113:F131" si="59">+D113-E113</f>
        <v>3450590.0623899652</v>
      </c>
      <c r="G113" s="523">
        <f t="shared" ref="G113:G130" si="60">+(F113+D113)/2</f>
        <v>3510257.5510263285</v>
      </c>
      <c r="H113" s="526">
        <f t="shared" ref="H113:H130" si="61">+J$94*G113+E113</f>
        <v>556454.50221539289</v>
      </c>
      <c r="I113" s="577">
        <f t="shared" ref="I113:I130" si="62">+J$95*G113+E113</f>
        <v>556454.50221539289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2025</v>
      </c>
      <c r="D114" s="374">
        <f>IF(F113+SUM(E$99:E113)=D$92,F113,D$92-SUM(E$99:E113))</f>
        <v>3450590.0623899652</v>
      </c>
      <c r="E114" s="522">
        <f>IF(+J96&lt;F113,J96,D114)</f>
        <v>119334.97727272728</v>
      </c>
      <c r="F114" s="523">
        <f t="shared" si="59"/>
        <v>3331255.0851172381</v>
      </c>
      <c r="G114" s="523">
        <f t="shared" si="60"/>
        <v>3390922.5737536019</v>
      </c>
      <c r="H114" s="526">
        <f t="shared" si="61"/>
        <v>541594.15427333198</v>
      </c>
      <c r="I114" s="577">
        <f t="shared" si="62"/>
        <v>541594.15427333198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 t="str">
        <f t="shared" si="42"/>
        <v/>
      </c>
      <c r="C115" s="507">
        <f>IF(D93="","-",+C114+1)</f>
        <v>2026</v>
      </c>
      <c r="D115" s="374">
        <f>IF(F114+SUM(E$99:E114)=D$92,F114,D$92-SUM(E$99:E114))</f>
        <v>3331255.0851172381</v>
      </c>
      <c r="E115" s="522">
        <f>IF(+J96&lt;F114,J96,D115)</f>
        <v>119334.97727272728</v>
      </c>
      <c r="F115" s="523">
        <f t="shared" si="59"/>
        <v>3211920.107844511</v>
      </c>
      <c r="G115" s="523">
        <f t="shared" si="60"/>
        <v>3271587.5964808743</v>
      </c>
      <c r="H115" s="526">
        <f t="shared" si="61"/>
        <v>526733.80633127084</v>
      </c>
      <c r="I115" s="577">
        <f t="shared" si="62"/>
        <v>526733.80633127084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2027</v>
      </c>
      <c r="D116" s="374">
        <f>IF(F115+SUM(E$99:E115)=D$92,F115,D$92-SUM(E$99:E115))</f>
        <v>3211920.107844511</v>
      </c>
      <c r="E116" s="522">
        <f>IF(+J96&lt;F115,J96,D116)</f>
        <v>119334.97727272728</v>
      </c>
      <c r="F116" s="523">
        <f t="shared" si="59"/>
        <v>3092585.130571784</v>
      </c>
      <c r="G116" s="523">
        <f t="shared" si="60"/>
        <v>3152252.6192081477</v>
      </c>
      <c r="H116" s="526">
        <f t="shared" si="61"/>
        <v>511873.45838920993</v>
      </c>
      <c r="I116" s="577">
        <f t="shared" si="62"/>
        <v>511873.45838920993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2028</v>
      </c>
      <c r="D117" s="374">
        <f>IF(F116+SUM(E$99:E116)=D$92,F116,D$92-SUM(E$99:E116))</f>
        <v>3092585.130571784</v>
      </c>
      <c r="E117" s="522">
        <f>IF(+J96&lt;F116,J96,D117)</f>
        <v>119334.97727272728</v>
      </c>
      <c r="F117" s="523">
        <f t="shared" si="59"/>
        <v>2973250.1532990569</v>
      </c>
      <c r="G117" s="523">
        <f t="shared" si="60"/>
        <v>3032917.6419354202</v>
      </c>
      <c r="H117" s="526">
        <f t="shared" si="61"/>
        <v>497013.11044714885</v>
      </c>
      <c r="I117" s="577">
        <f t="shared" si="62"/>
        <v>497013.11044714885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2029</v>
      </c>
      <c r="D118" s="374">
        <f>IF(F117+SUM(E$99:E117)=D$92,F117,D$92-SUM(E$99:E117))</f>
        <v>2973250.1532990569</v>
      </c>
      <c r="E118" s="522">
        <f>IF(+J96&lt;F117,J96,D118)</f>
        <v>119334.97727272728</v>
      </c>
      <c r="F118" s="523">
        <f t="shared" si="59"/>
        <v>2853915.1760263299</v>
      </c>
      <c r="G118" s="523">
        <f t="shared" si="60"/>
        <v>2913582.6646626936</v>
      </c>
      <c r="H118" s="526">
        <f t="shared" si="61"/>
        <v>482152.76250508789</v>
      </c>
      <c r="I118" s="577">
        <f t="shared" si="62"/>
        <v>482152.76250508789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2030</v>
      </c>
      <c r="D119" s="374">
        <f>IF(F118+SUM(E$99:E118)=D$92,F118,D$92-SUM(E$99:E118))</f>
        <v>2853915.1760263299</v>
      </c>
      <c r="E119" s="522">
        <f>IF(+J96&lt;F118,J96,D119)</f>
        <v>119334.97727272728</v>
      </c>
      <c r="F119" s="523">
        <f t="shared" si="59"/>
        <v>2734580.1987536028</v>
      </c>
      <c r="G119" s="523">
        <f t="shared" si="60"/>
        <v>2794247.6873899661</v>
      </c>
      <c r="H119" s="526">
        <f t="shared" si="61"/>
        <v>467292.4145630268</v>
      </c>
      <c r="I119" s="577">
        <f t="shared" si="62"/>
        <v>467292.4145630268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2031</v>
      </c>
      <c r="D120" s="374">
        <f>IF(F119+SUM(E$99:E119)=D$92,F119,D$92-SUM(E$99:E119))</f>
        <v>2734580.1987536028</v>
      </c>
      <c r="E120" s="522">
        <f>IF(+J96&lt;F119,J96,D120)</f>
        <v>119334.97727272728</v>
      </c>
      <c r="F120" s="523">
        <f t="shared" si="59"/>
        <v>2615245.2214808757</v>
      </c>
      <c r="G120" s="523">
        <f t="shared" si="60"/>
        <v>2674912.7101172395</v>
      </c>
      <c r="H120" s="526">
        <f t="shared" si="61"/>
        <v>452432.06662096584</v>
      </c>
      <c r="I120" s="577">
        <f t="shared" si="62"/>
        <v>452432.06662096584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2032</v>
      </c>
      <c r="D121" s="374">
        <f>IF(F120+SUM(E$99:E120)=D$92,F120,D$92-SUM(E$99:E120))</f>
        <v>2615245.2214808757</v>
      </c>
      <c r="E121" s="522">
        <f>IF(+J96&lt;F120,J96,D121)</f>
        <v>119334.97727272728</v>
      </c>
      <c r="F121" s="523">
        <f t="shared" si="59"/>
        <v>2495910.2442081487</v>
      </c>
      <c r="G121" s="523">
        <f t="shared" si="60"/>
        <v>2555577.732844512</v>
      </c>
      <c r="H121" s="526">
        <f t="shared" si="61"/>
        <v>437571.71867890476</v>
      </c>
      <c r="I121" s="577">
        <f t="shared" si="62"/>
        <v>437571.71867890476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2033</v>
      </c>
      <c r="D122" s="374">
        <f>IF(F121+SUM(E$99:E121)=D$92,F121,D$92-SUM(E$99:E121))</f>
        <v>2495910.2442081487</v>
      </c>
      <c r="E122" s="522">
        <f>IF(+J96&lt;F121,J96,D122)</f>
        <v>119334.97727272728</v>
      </c>
      <c r="F122" s="523">
        <f t="shared" si="59"/>
        <v>2376575.2669354216</v>
      </c>
      <c r="G122" s="523">
        <f t="shared" si="60"/>
        <v>2436242.7555717854</v>
      </c>
      <c r="H122" s="526">
        <f t="shared" si="61"/>
        <v>422711.37073684379</v>
      </c>
      <c r="I122" s="577">
        <f t="shared" si="62"/>
        <v>422711.37073684379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2034</v>
      </c>
      <c r="D123" s="374">
        <f>IF(F122+SUM(E$99:E122)=D$92,F122,D$92-SUM(E$99:E122))</f>
        <v>2376575.2669354216</v>
      </c>
      <c r="E123" s="522">
        <f>IF(+J96&lt;F122,J96,D123)</f>
        <v>119334.97727272728</v>
      </c>
      <c r="F123" s="523">
        <f t="shared" si="59"/>
        <v>2257240.2896626946</v>
      </c>
      <c r="G123" s="523">
        <f t="shared" si="60"/>
        <v>2316907.7782990579</v>
      </c>
      <c r="H123" s="526">
        <f t="shared" si="61"/>
        <v>407851.02279478271</v>
      </c>
      <c r="I123" s="577">
        <f t="shared" si="62"/>
        <v>407851.02279478271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2035</v>
      </c>
      <c r="D124" s="374">
        <f>IF(F123+SUM(E$99:E123)=D$92,F123,D$92-SUM(E$99:E123))</f>
        <v>2257240.2896626946</v>
      </c>
      <c r="E124" s="522">
        <f>IF(+J96&lt;F123,J96,D124)</f>
        <v>119334.97727272728</v>
      </c>
      <c r="F124" s="523">
        <f t="shared" si="59"/>
        <v>2137905.3123899675</v>
      </c>
      <c r="G124" s="523">
        <f t="shared" si="60"/>
        <v>2197572.8010263313</v>
      </c>
      <c r="H124" s="526">
        <f t="shared" si="61"/>
        <v>392990.67485272174</v>
      </c>
      <c r="I124" s="577">
        <f t="shared" si="62"/>
        <v>392990.67485272174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2036</v>
      </c>
      <c r="D125" s="374">
        <f>IF(F124+SUM(E$99:E124)=D$92,F124,D$92-SUM(E$99:E124))</f>
        <v>2137905.3123899675</v>
      </c>
      <c r="E125" s="522">
        <f>IF(+J96&lt;F124,J96,D125)</f>
        <v>119334.97727272728</v>
      </c>
      <c r="F125" s="523">
        <f t="shared" si="59"/>
        <v>2018570.3351172402</v>
      </c>
      <c r="G125" s="523">
        <f t="shared" si="60"/>
        <v>2078237.8237536037</v>
      </c>
      <c r="H125" s="526">
        <f t="shared" si="61"/>
        <v>378130.32691066066</v>
      </c>
      <c r="I125" s="577">
        <f t="shared" si="62"/>
        <v>378130.32691066066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2037</v>
      </c>
      <c r="D126" s="374">
        <f>IF(F125+SUM(E$99:E125)=D$92,F125,D$92-SUM(E$99:E125))</f>
        <v>2018570.3351172402</v>
      </c>
      <c r="E126" s="522">
        <f>IF(+J96&lt;F125,J96,D126)</f>
        <v>119334.97727272728</v>
      </c>
      <c r="F126" s="523">
        <f t="shared" si="59"/>
        <v>1899235.3578445129</v>
      </c>
      <c r="G126" s="523">
        <f t="shared" si="60"/>
        <v>1958902.8464808767</v>
      </c>
      <c r="H126" s="526">
        <f t="shared" si="61"/>
        <v>363269.97896859964</v>
      </c>
      <c r="I126" s="577">
        <f t="shared" si="62"/>
        <v>363269.97896859964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2038</v>
      </c>
      <c r="D127" s="374">
        <f>IF(F126+SUM(E$99:E126)=D$92,F126,D$92-SUM(E$99:E126))</f>
        <v>1899235.3578445129</v>
      </c>
      <c r="E127" s="522">
        <f>IF(+J96&lt;F126,J96,D127)</f>
        <v>119334.97727272728</v>
      </c>
      <c r="F127" s="523">
        <f t="shared" si="59"/>
        <v>1779900.3805717856</v>
      </c>
      <c r="G127" s="523">
        <f t="shared" si="60"/>
        <v>1839567.8692081491</v>
      </c>
      <c r="H127" s="526">
        <f t="shared" si="61"/>
        <v>348409.63102653855</v>
      </c>
      <c r="I127" s="577">
        <f t="shared" si="62"/>
        <v>348409.63102653855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2039</v>
      </c>
      <c r="D128" s="374">
        <f>IF(F127+SUM(E$99:E127)=D$92,F127,D$92-SUM(E$99:E127))</f>
        <v>1779900.3805717856</v>
      </c>
      <c r="E128" s="522">
        <f>IF(+J96&lt;F127,J96,D128)</f>
        <v>119334.97727272728</v>
      </c>
      <c r="F128" s="523">
        <f t="shared" si="59"/>
        <v>1660565.4032990583</v>
      </c>
      <c r="G128" s="523">
        <f t="shared" si="60"/>
        <v>1720232.8919354221</v>
      </c>
      <c r="H128" s="526">
        <f t="shared" si="61"/>
        <v>333549.28308447759</v>
      </c>
      <c r="I128" s="577">
        <f t="shared" si="62"/>
        <v>333549.28308447759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2040</v>
      </c>
      <c r="D129" s="374">
        <f>IF(F128+SUM(E$99:E128)=D$92,F128,D$92-SUM(E$99:E128))</f>
        <v>1660565.4032990583</v>
      </c>
      <c r="E129" s="522">
        <f>IF(+J96&lt;F128,J96,D129)</f>
        <v>119334.97727272728</v>
      </c>
      <c r="F129" s="523">
        <f t="shared" si="59"/>
        <v>1541230.426026331</v>
      </c>
      <c r="G129" s="523">
        <f t="shared" si="60"/>
        <v>1600897.9146626946</v>
      </c>
      <c r="H129" s="526">
        <f t="shared" si="61"/>
        <v>318688.93514241651</v>
      </c>
      <c r="I129" s="577">
        <f t="shared" si="62"/>
        <v>318688.93514241651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2041</v>
      </c>
      <c r="D130" s="374">
        <f>IF(F129+SUM(E$99:E129)=D$92,F129,D$92-SUM(E$99:E129))</f>
        <v>1541230.426026331</v>
      </c>
      <c r="E130" s="522">
        <f>IF(+J96&lt;F129,J96,D130)</f>
        <v>119334.97727272728</v>
      </c>
      <c r="F130" s="523">
        <f t="shared" si="59"/>
        <v>1421895.4487536037</v>
      </c>
      <c r="G130" s="523">
        <f t="shared" si="60"/>
        <v>1481562.9373899675</v>
      </c>
      <c r="H130" s="526">
        <f t="shared" si="61"/>
        <v>303828.58720035548</v>
      </c>
      <c r="I130" s="577">
        <f t="shared" si="62"/>
        <v>303828.58720035548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2042</v>
      </c>
      <c r="D131" s="374">
        <f>IF(F130+SUM(E$99:E130)=D$92,F130,D$92-SUM(E$99:E130))</f>
        <v>1421895.4487536037</v>
      </c>
      <c r="E131" s="522">
        <f>IF(+J96&lt;F130,J96,D131)</f>
        <v>119334.97727272728</v>
      </c>
      <c r="F131" s="523">
        <f t="shared" si="59"/>
        <v>1302560.4714808764</v>
      </c>
      <c r="G131" s="523">
        <f t="shared" ref="G131:G154" si="63">+(F131+D131)/2</f>
        <v>1362227.96011724</v>
      </c>
      <c r="H131" s="526">
        <f t="shared" ref="H131:H154" si="64">+J$94*G131+E131</f>
        <v>288968.2392582944</v>
      </c>
      <c r="I131" s="577">
        <f t="shared" ref="I131:I154" si="65">+J$95*G131+E131</f>
        <v>288968.2392582944</v>
      </c>
      <c r="J131" s="514">
        <f t="shared" ref="J131:J154" si="66">+I131-H131</f>
        <v>0</v>
      </c>
      <c r="K131" s="514"/>
      <c r="L131" s="525"/>
      <c r="M131" s="514">
        <f t="shared" ref="M131:M154" si="67">IF(L131&lt;&gt;0,+H131-L131,0)</f>
        <v>0</v>
      </c>
      <c r="N131" s="525"/>
      <c r="O131" s="514">
        <f t="shared" ref="O131:O154" si="68">IF(N131&lt;&gt;0,+I131-N131,0)</f>
        <v>0</v>
      </c>
      <c r="P131" s="514">
        <f t="shared" ref="P131:P154" si="69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2043</v>
      </c>
      <c r="D132" s="374">
        <f>IF(F131+SUM(E$99:E131)=D$92,F131,D$92-SUM(E$99:E131))</f>
        <v>1302560.4714808764</v>
      </c>
      <c r="E132" s="522">
        <f>IF(+J96&lt;F131,J96,D132)</f>
        <v>119334.97727272728</v>
      </c>
      <c r="F132" s="523">
        <f t="shared" ref="F132:F154" si="70">+D132-E132</f>
        <v>1183225.4942081491</v>
      </c>
      <c r="G132" s="523">
        <f t="shared" si="63"/>
        <v>1242892.9828445129</v>
      </c>
      <c r="H132" s="526">
        <f t="shared" si="64"/>
        <v>274107.89131623338</v>
      </c>
      <c r="I132" s="577">
        <f t="shared" si="65"/>
        <v>274107.89131623338</v>
      </c>
      <c r="J132" s="514">
        <f t="shared" si="66"/>
        <v>0</v>
      </c>
      <c r="K132" s="514"/>
      <c r="L132" s="525"/>
      <c r="M132" s="514">
        <f t="shared" si="67"/>
        <v>0</v>
      </c>
      <c r="N132" s="525"/>
      <c r="O132" s="514">
        <f t="shared" si="68"/>
        <v>0</v>
      </c>
      <c r="P132" s="514">
        <f t="shared" si="69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2044</v>
      </c>
      <c r="D133" s="374">
        <f>IF(F132+SUM(E$99:E132)=D$92,F132,D$92-SUM(E$99:E132))</f>
        <v>1183225.4942081491</v>
      </c>
      <c r="E133" s="522">
        <f>IF(+J96&lt;F132,J96,D133)</f>
        <v>119334.97727272728</v>
      </c>
      <c r="F133" s="523">
        <f t="shared" si="70"/>
        <v>1063890.5169354219</v>
      </c>
      <c r="G133" s="523">
        <f t="shared" si="63"/>
        <v>1123558.0055717854</v>
      </c>
      <c r="H133" s="526">
        <f t="shared" si="64"/>
        <v>259247.5433741723</v>
      </c>
      <c r="I133" s="577">
        <f t="shared" si="65"/>
        <v>259247.5433741723</v>
      </c>
      <c r="J133" s="514">
        <f t="shared" si="66"/>
        <v>0</v>
      </c>
      <c r="K133" s="514"/>
      <c r="L133" s="525"/>
      <c r="M133" s="514">
        <f t="shared" si="67"/>
        <v>0</v>
      </c>
      <c r="N133" s="525"/>
      <c r="O133" s="514">
        <f t="shared" si="68"/>
        <v>0</v>
      </c>
      <c r="P133" s="514">
        <f t="shared" si="69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2045</v>
      </c>
      <c r="D134" s="374">
        <f>IF(F133+SUM(E$99:E133)=D$92,F133,D$92-SUM(E$99:E133))</f>
        <v>1063890.5169354219</v>
      </c>
      <c r="E134" s="522">
        <f>IF(+J96&lt;F133,J96,D134)</f>
        <v>119334.97727272728</v>
      </c>
      <c r="F134" s="523">
        <f t="shared" si="70"/>
        <v>944555.53966269456</v>
      </c>
      <c r="G134" s="523">
        <f t="shared" si="63"/>
        <v>1004223.0282990582</v>
      </c>
      <c r="H134" s="526">
        <f t="shared" si="64"/>
        <v>244387.19543211127</v>
      </c>
      <c r="I134" s="577">
        <f t="shared" si="65"/>
        <v>244387.19543211127</v>
      </c>
      <c r="J134" s="514">
        <f t="shared" si="66"/>
        <v>0</v>
      </c>
      <c r="K134" s="514"/>
      <c r="L134" s="525"/>
      <c r="M134" s="514">
        <f t="shared" si="67"/>
        <v>0</v>
      </c>
      <c r="N134" s="525"/>
      <c r="O134" s="514">
        <f t="shared" si="68"/>
        <v>0</v>
      </c>
      <c r="P134" s="514">
        <f t="shared" si="69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2046</v>
      </c>
      <c r="D135" s="374">
        <f>IF(F134+SUM(E$99:E134)=D$92,F134,D$92-SUM(E$99:E134))</f>
        <v>944555.53966269456</v>
      </c>
      <c r="E135" s="522">
        <f>IF(+J96&lt;F134,J96,D135)</f>
        <v>119334.97727272728</v>
      </c>
      <c r="F135" s="523">
        <f t="shared" si="70"/>
        <v>825220.56238996726</v>
      </c>
      <c r="G135" s="523">
        <f t="shared" si="63"/>
        <v>884888.05102633091</v>
      </c>
      <c r="H135" s="526">
        <f t="shared" si="64"/>
        <v>229526.84749005022</v>
      </c>
      <c r="I135" s="577">
        <f t="shared" si="65"/>
        <v>229526.84749005022</v>
      </c>
      <c r="J135" s="514">
        <f t="shared" si="66"/>
        <v>0</v>
      </c>
      <c r="K135" s="514"/>
      <c r="L135" s="525"/>
      <c r="M135" s="514">
        <f t="shared" si="67"/>
        <v>0</v>
      </c>
      <c r="N135" s="525"/>
      <c r="O135" s="514">
        <f t="shared" si="68"/>
        <v>0</v>
      </c>
      <c r="P135" s="514">
        <f t="shared" si="69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2047</v>
      </c>
      <c r="D136" s="374">
        <f>IF(F135+SUM(E$99:E135)=D$92,F135,D$92-SUM(E$99:E135))</f>
        <v>825220.56238996726</v>
      </c>
      <c r="E136" s="522">
        <f>IF(+J96&lt;F135,J96,D136)</f>
        <v>119334.97727272728</v>
      </c>
      <c r="F136" s="523">
        <f t="shared" si="70"/>
        <v>705885.58511723997</v>
      </c>
      <c r="G136" s="523">
        <f t="shared" si="63"/>
        <v>765553.07375360362</v>
      </c>
      <c r="H136" s="526">
        <f t="shared" si="64"/>
        <v>214666.49954798917</v>
      </c>
      <c r="I136" s="577">
        <f t="shared" si="65"/>
        <v>214666.49954798917</v>
      </c>
      <c r="J136" s="514">
        <f t="shared" si="66"/>
        <v>0</v>
      </c>
      <c r="K136" s="514"/>
      <c r="L136" s="525"/>
      <c r="M136" s="514">
        <f t="shared" si="67"/>
        <v>0</v>
      </c>
      <c r="N136" s="525"/>
      <c r="O136" s="514">
        <f t="shared" si="68"/>
        <v>0</v>
      </c>
      <c r="P136" s="514">
        <f t="shared" si="69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2048</v>
      </c>
      <c r="D137" s="374">
        <f>IF(F136+SUM(E$99:E136)=D$92,F136,D$92-SUM(E$99:E136))</f>
        <v>705885.58511723997</v>
      </c>
      <c r="E137" s="522">
        <f>IF(+J96&lt;F136,J96,D137)</f>
        <v>119334.97727272728</v>
      </c>
      <c r="F137" s="523">
        <f t="shared" si="70"/>
        <v>586550.60784451268</v>
      </c>
      <c r="G137" s="523">
        <f t="shared" si="63"/>
        <v>646218.09648087632</v>
      </c>
      <c r="H137" s="526">
        <f t="shared" si="64"/>
        <v>199806.15160592811</v>
      </c>
      <c r="I137" s="577">
        <f t="shared" si="65"/>
        <v>199806.15160592811</v>
      </c>
      <c r="J137" s="514">
        <f t="shared" si="66"/>
        <v>0</v>
      </c>
      <c r="K137" s="514"/>
      <c r="L137" s="525"/>
      <c r="M137" s="514">
        <f t="shared" si="67"/>
        <v>0</v>
      </c>
      <c r="N137" s="525"/>
      <c r="O137" s="514">
        <f t="shared" si="68"/>
        <v>0</v>
      </c>
      <c r="P137" s="514">
        <f t="shared" si="69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2049</v>
      </c>
      <c r="D138" s="374">
        <f>IF(F137+SUM(E$99:E137)=D$92,F137,D$92-SUM(E$99:E137))</f>
        <v>586550.60784451268</v>
      </c>
      <c r="E138" s="522">
        <f>IF(+J96&lt;F137,J96,D138)</f>
        <v>119334.97727272728</v>
      </c>
      <c r="F138" s="523">
        <f t="shared" si="70"/>
        <v>467215.63057178538</v>
      </c>
      <c r="G138" s="523">
        <f t="shared" si="63"/>
        <v>526883.11920814903</v>
      </c>
      <c r="H138" s="526">
        <f t="shared" si="64"/>
        <v>184945.80366386706</v>
      </c>
      <c r="I138" s="577">
        <f t="shared" si="65"/>
        <v>184945.80366386706</v>
      </c>
      <c r="J138" s="514">
        <f t="shared" si="66"/>
        <v>0</v>
      </c>
      <c r="K138" s="514"/>
      <c r="L138" s="525"/>
      <c r="M138" s="514">
        <f t="shared" si="67"/>
        <v>0</v>
      </c>
      <c r="N138" s="525"/>
      <c r="O138" s="514">
        <f t="shared" si="68"/>
        <v>0</v>
      </c>
      <c r="P138" s="514">
        <f t="shared" si="69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2050</v>
      </c>
      <c r="D139" s="374">
        <f>IF(F138+SUM(E$99:E138)=D$92,F138,D$92-SUM(E$99:E138))</f>
        <v>467215.63057178538</v>
      </c>
      <c r="E139" s="522">
        <f>IF(+J96&lt;F138,J96,D139)</f>
        <v>119334.97727272728</v>
      </c>
      <c r="F139" s="523">
        <f t="shared" si="70"/>
        <v>347880.65329905809</v>
      </c>
      <c r="G139" s="523">
        <f t="shared" si="63"/>
        <v>407548.14193542174</v>
      </c>
      <c r="H139" s="526">
        <f t="shared" si="64"/>
        <v>170085.45572180604</v>
      </c>
      <c r="I139" s="577">
        <f t="shared" si="65"/>
        <v>170085.45572180604</v>
      </c>
      <c r="J139" s="514">
        <f t="shared" si="66"/>
        <v>0</v>
      </c>
      <c r="K139" s="514"/>
      <c r="L139" s="525"/>
      <c r="M139" s="514">
        <f t="shared" si="67"/>
        <v>0</v>
      </c>
      <c r="N139" s="525"/>
      <c r="O139" s="514">
        <f t="shared" si="68"/>
        <v>0</v>
      </c>
      <c r="P139" s="514">
        <f t="shared" si="69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2051</v>
      </c>
      <c r="D140" s="374">
        <f>IF(F139+SUM(E$99:E139)=D$92,F139,D$92-SUM(E$99:E139))</f>
        <v>347880.65329905809</v>
      </c>
      <c r="E140" s="522">
        <f>IF(+J96&lt;F139,J96,D140)</f>
        <v>119334.97727272728</v>
      </c>
      <c r="F140" s="523">
        <f t="shared" si="70"/>
        <v>228545.6760263308</v>
      </c>
      <c r="G140" s="523">
        <f t="shared" si="63"/>
        <v>288213.16466269444</v>
      </c>
      <c r="H140" s="526">
        <f t="shared" si="64"/>
        <v>155225.10777974498</v>
      </c>
      <c r="I140" s="577">
        <f t="shared" si="65"/>
        <v>155225.10777974498</v>
      </c>
      <c r="J140" s="514">
        <f t="shared" si="66"/>
        <v>0</v>
      </c>
      <c r="K140" s="514"/>
      <c r="L140" s="525"/>
      <c r="M140" s="514">
        <f t="shared" si="67"/>
        <v>0</v>
      </c>
      <c r="N140" s="525"/>
      <c r="O140" s="514">
        <f t="shared" si="68"/>
        <v>0</v>
      </c>
      <c r="P140" s="514">
        <f t="shared" si="69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2052</v>
      </c>
      <c r="D141" s="374">
        <f>IF(F140+SUM(E$99:E140)=D$92,F140,D$92-SUM(E$99:E140))</f>
        <v>228545.6760263308</v>
      </c>
      <c r="E141" s="522">
        <f>IF(+J96&lt;F140,J96,D141)</f>
        <v>119334.97727272728</v>
      </c>
      <c r="F141" s="523">
        <f t="shared" si="70"/>
        <v>109210.69875360352</v>
      </c>
      <c r="G141" s="523">
        <f t="shared" si="63"/>
        <v>168878.18738996715</v>
      </c>
      <c r="H141" s="526">
        <f t="shared" si="64"/>
        <v>140364.75983768393</v>
      </c>
      <c r="I141" s="577">
        <f t="shared" si="65"/>
        <v>140364.75983768393</v>
      </c>
      <c r="J141" s="514">
        <f t="shared" si="66"/>
        <v>0</v>
      </c>
      <c r="K141" s="514"/>
      <c r="L141" s="525"/>
      <c r="M141" s="514">
        <f t="shared" si="67"/>
        <v>0</v>
      </c>
      <c r="N141" s="525"/>
      <c r="O141" s="514">
        <f t="shared" si="68"/>
        <v>0</v>
      </c>
      <c r="P141" s="514">
        <f t="shared" si="69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2053</v>
      </c>
      <c r="D142" s="374">
        <f>IF(F141+SUM(E$99:E141)=D$92,F141,D$92-SUM(E$99:E141))</f>
        <v>109210.69875360352</v>
      </c>
      <c r="E142" s="522">
        <f>IF(+J96&lt;F141,J96,D142)</f>
        <v>109210.69875360352</v>
      </c>
      <c r="F142" s="523">
        <f t="shared" si="70"/>
        <v>0</v>
      </c>
      <c r="G142" s="523">
        <f t="shared" si="63"/>
        <v>54605.349376801758</v>
      </c>
      <c r="H142" s="526">
        <f t="shared" si="64"/>
        <v>116010.50305056658</v>
      </c>
      <c r="I142" s="577">
        <f t="shared" si="65"/>
        <v>116010.50305056658</v>
      </c>
      <c r="J142" s="514">
        <f t="shared" si="66"/>
        <v>0</v>
      </c>
      <c r="K142" s="514"/>
      <c r="L142" s="525"/>
      <c r="M142" s="514">
        <f t="shared" si="67"/>
        <v>0</v>
      </c>
      <c r="N142" s="525"/>
      <c r="O142" s="514">
        <f t="shared" si="68"/>
        <v>0</v>
      </c>
      <c r="P142" s="514">
        <f t="shared" si="69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70"/>
        <v>0</v>
      </c>
      <c r="G143" s="523">
        <f t="shared" si="63"/>
        <v>0</v>
      </c>
      <c r="H143" s="526">
        <f t="shared" si="64"/>
        <v>0</v>
      </c>
      <c r="I143" s="577">
        <f t="shared" si="65"/>
        <v>0</v>
      </c>
      <c r="J143" s="514">
        <f t="shared" si="66"/>
        <v>0</v>
      </c>
      <c r="K143" s="514"/>
      <c r="L143" s="525"/>
      <c r="M143" s="514">
        <f t="shared" si="67"/>
        <v>0</v>
      </c>
      <c r="N143" s="525"/>
      <c r="O143" s="514">
        <f t="shared" si="68"/>
        <v>0</v>
      </c>
      <c r="P143" s="514">
        <f t="shared" si="69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0"/>
        <v>0</v>
      </c>
      <c r="G144" s="523">
        <f t="shared" si="63"/>
        <v>0</v>
      </c>
      <c r="H144" s="526">
        <f t="shared" si="64"/>
        <v>0</v>
      </c>
      <c r="I144" s="577">
        <f t="shared" si="65"/>
        <v>0</v>
      </c>
      <c r="J144" s="514">
        <f t="shared" si="66"/>
        <v>0</v>
      </c>
      <c r="K144" s="514"/>
      <c r="L144" s="525"/>
      <c r="M144" s="514">
        <f t="shared" si="67"/>
        <v>0</v>
      </c>
      <c r="N144" s="525"/>
      <c r="O144" s="514">
        <f t="shared" si="68"/>
        <v>0</v>
      </c>
      <c r="P144" s="514">
        <f t="shared" si="69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0"/>
        <v>0</v>
      </c>
      <c r="G145" s="523">
        <f t="shared" si="63"/>
        <v>0</v>
      </c>
      <c r="H145" s="526">
        <f t="shared" si="64"/>
        <v>0</v>
      </c>
      <c r="I145" s="577">
        <f t="shared" si="65"/>
        <v>0</v>
      </c>
      <c r="J145" s="514">
        <f t="shared" si="66"/>
        <v>0</v>
      </c>
      <c r="K145" s="514"/>
      <c r="L145" s="525"/>
      <c r="M145" s="514">
        <f t="shared" si="67"/>
        <v>0</v>
      </c>
      <c r="N145" s="525"/>
      <c r="O145" s="514">
        <f t="shared" si="68"/>
        <v>0</v>
      </c>
      <c r="P145" s="514">
        <f t="shared" si="69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0"/>
        <v>0</v>
      </c>
      <c r="G146" s="523">
        <f t="shared" si="63"/>
        <v>0</v>
      </c>
      <c r="H146" s="526">
        <f t="shared" si="64"/>
        <v>0</v>
      </c>
      <c r="I146" s="577">
        <f t="shared" si="65"/>
        <v>0</v>
      </c>
      <c r="J146" s="514">
        <f t="shared" si="66"/>
        <v>0</v>
      </c>
      <c r="K146" s="514"/>
      <c r="L146" s="525"/>
      <c r="M146" s="514">
        <f t="shared" si="67"/>
        <v>0</v>
      </c>
      <c r="N146" s="525"/>
      <c r="O146" s="514">
        <f t="shared" si="68"/>
        <v>0</v>
      </c>
      <c r="P146" s="514">
        <f t="shared" si="69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0"/>
        <v>0</v>
      </c>
      <c r="G147" s="523">
        <f t="shared" si="63"/>
        <v>0</v>
      </c>
      <c r="H147" s="526">
        <f t="shared" si="64"/>
        <v>0</v>
      </c>
      <c r="I147" s="577">
        <f t="shared" si="65"/>
        <v>0</v>
      </c>
      <c r="J147" s="514">
        <f t="shared" si="66"/>
        <v>0</v>
      </c>
      <c r="K147" s="514"/>
      <c r="L147" s="525"/>
      <c r="M147" s="514">
        <f t="shared" si="67"/>
        <v>0</v>
      </c>
      <c r="N147" s="525"/>
      <c r="O147" s="514">
        <f t="shared" si="68"/>
        <v>0</v>
      </c>
      <c r="P147" s="514">
        <f t="shared" si="69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0"/>
        <v>0</v>
      </c>
      <c r="G148" s="523">
        <f t="shared" si="63"/>
        <v>0</v>
      </c>
      <c r="H148" s="526">
        <f t="shared" si="64"/>
        <v>0</v>
      </c>
      <c r="I148" s="577">
        <f t="shared" si="65"/>
        <v>0</v>
      </c>
      <c r="J148" s="514">
        <f t="shared" si="66"/>
        <v>0</v>
      </c>
      <c r="K148" s="514"/>
      <c r="L148" s="525"/>
      <c r="M148" s="514">
        <f t="shared" si="67"/>
        <v>0</v>
      </c>
      <c r="N148" s="525"/>
      <c r="O148" s="514">
        <f t="shared" si="68"/>
        <v>0</v>
      </c>
      <c r="P148" s="514">
        <f t="shared" si="69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0"/>
        <v>0</v>
      </c>
      <c r="G149" s="523">
        <f t="shared" si="63"/>
        <v>0</v>
      </c>
      <c r="H149" s="526">
        <f t="shared" si="64"/>
        <v>0</v>
      </c>
      <c r="I149" s="577">
        <f t="shared" si="65"/>
        <v>0</v>
      </c>
      <c r="J149" s="514">
        <f t="shared" si="66"/>
        <v>0</v>
      </c>
      <c r="K149" s="514"/>
      <c r="L149" s="525"/>
      <c r="M149" s="514">
        <f t="shared" si="67"/>
        <v>0</v>
      </c>
      <c r="N149" s="525"/>
      <c r="O149" s="514">
        <f t="shared" si="68"/>
        <v>0</v>
      </c>
      <c r="P149" s="514">
        <f t="shared" si="69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0"/>
        <v>0</v>
      </c>
      <c r="G150" s="523">
        <f t="shared" si="63"/>
        <v>0</v>
      </c>
      <c r="H150" s="526">
        <f t="shared" si="64"/>
        <v>0</v>
      </c>
      <c r="I150" s="577">
        <f t="shared" si="65"/>
        <v>0</v>
      </c>
      <c r="J150" s="514">
        <f t="shared" si="66"/>
        <v>0</v>
      </c>
      <c r="K150" s="514"/>
      <c r="L150" s="525"/>
      <c r="M150" s="514">
        <f t="shared" si="67"/>
        <v>0</v>
      </c>
      <c r="N150" s="525"/>
      <c r="O150" s="514">
        <f t="shared" si="68"/>
        <v>0</v>
      </c>
      <c r="P150" s="514">
        <f t="shared" si="69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0"/>
        <v>0</v>
      </c>
      <c r="G151" s="523">
        <f t="shared" si="63"/>
        <v>0</v>
      </c>
      <c r="H151" s="526">
        <f t="shared" si="64"/>
        <v>0</v>
      </c>
      <c r="I151" s="577">
        <f t="shared" si="65"/>
        <v>0</v>
      </c>
      <c r="J151" s="514">
        <f t="shared" si="66"/>
        <v>0</v>
      </c>
      <c r="K151" s="514"/>
      <c r="L151" s="525"/>
      <c r="M151" s="514">
        <f t="shared" si="67"/>
        <v>0</v>
      </c>
      <c r="N151" s="525"/>
      <c r="O151" s="514">
        <f t="shared" si="68"/>
        <v>0</v>
      </c>
      <c r="P151" s="514">
        <f t="shared" si="69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0"/>
        <v>0</v>
      </c>
      <c r="G152" s="523">
        <f t="shared" si="63"/>
        <v>0</v>
      </c>
      <c r="H152" s="526">
        <f t="shared" si="64"/>
        <v>0</v>
      </c>
      <c r="I152" s="577">
        <f t="shared" si="65"/>
        <v>0</v>
      </c>
      <c r="J152" s="514">
        <f t="shared" si="66"/>
        <v>0</v>
      </c>
      <c r="K152" s="514"/>
      <c r="L152" s="525"/>
      <c r="M152" s="514">
        <f t="shared" si="67"/>
        <v>0</v>
      </c>
      <c r="N152" s="525"/>
      <c r="O152" s="514">
        <f t="shared" si="68"/>
        <v>0</v>
      </c>
      <c r="P152" s="514">
        <f t="shared" si="69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0"/>
        <v>0</v>
      </c>
      <c r="G153" s="523">
        <f t="shared" si="63"/>
        <v>0</v>
      </c>
      <c r="H153" s="526">
        <f t="shared" si="64"/>
        <v>0</v>
      </c>
      <c r="I153" s="577">
        <f t="shared" si="65"/>
        <v>0</v>
      </c>
      <c r="J153" s="514">
        <f t="shared" si="66"/>
        <v>0</v>
      </c>
      <c r="K153" s="514"/>
      <c r="L153" s="525"/>
      <c r="M153" s="514">
        <f t="shared" si="67"/>
        <v>0</v>
      </c>
      <c r="N153" s="525"/>
      <c r="O153" s="514">
        <f t="shared" si="68"/>
        <v>0</v>
      </c>
      <c r="P153" s="514">
        <f t="shared" si="69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0"/>
        <v>0</v>
      </c>
      <c r="G154" s="528">
        <f t="shared" si="63"/>
        <v>0</v>
      </c>
      <c r="H154" s="530">
        <f t="shared" si="64"/>
        <v>0</v>
      </c>
      <c r="I154" s="579">
        <f t="shared" si="65"/>
        <v>0</v>
      </c>
      <c r="J154" s="533">
        <f t="shared" si="66"/>
        <v>0</v>
      </c>
      <c r="K154" s="514"/>
      <c r="L154" s="532"/>
      <c r="M154" s="533">
        <f t="shared" si="67"/>
        <v>0</v>
      </c>
      <c r="N154" s="532"/>
      <c r="O154" s="533">
        <f t="shared" si="68"/>
        <v>0</v>
      </c>
      <c r="P154" s="533">
        <f t="shared" si="69"/>
        <v>0</v>
      </c>
      <c r="Q154" s="269"/>
    </row>
    <row r="155" spans="2:17" ht="12.5">
      <c r="C155" s="374" t="s">
        <v>78</v>
      </c>
      <c r="D155" s="375"/>
      <c r="E155" s="375">
        <f>SUM(E99:E154)</f>
        <v>5250739.0000000019</v>
      </c>
      <c r="F155" s="375"/>
      <c r="G155" s="375"/>
      <c r="H155" s="375">
        <f>SUM(H99:H154)</f>
        <v>19502788.878979076</v>
      </c>
      <c r="I155" s="375">
        <f>SUM(I99:I154)</f>
        <v>19502788.878979076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25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8876.3767942551549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8876.3767942551549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 t="s">
        <v>494</v>
      </c>
      <c r="F9" s="672">
        <v>613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2019.1363636363637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 t="shared" ref="K23:K28" si="10">G23</f>
        <v>12014.201848101253</v>
      </c>
      <c r="L23" s="519">
        <f t="shared" si="6"/>
        <v>0</v>
      </c>
      <c r="M23" s="518">
        <f t="shared" ref="M23:M28" si="11"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 t="shared" si="10"/>
        <v>11366.166201307635</v>
      </c>
      <c r="L24" s="519">
        <f t="shared" si="6"/>
        <v>0</v>
      </c>
      <c r="M24" s="518">
        <f t="shared" si="11"/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11438.285975861665</v>
      </c>
      <c r="H25" s="610">
        <v>11438.285975861665</v>
      </c>
      <c r="I25" s="511">
        <f t="shared" si="9"/>
        <v>0</v>
      </c>
      <c r="J25" s="511"/>
      <c r="K25" s="518">
        <f t="shared" si="10"/>
        <v>11438.285975861665</v>
      </c>
      <c r="L25" s="519">
        <f t="shared" si="6"/>
        <v>0</v>
      </c>
      <c r="M25" s="518">
        <f t="shared" si="11"/>
        <v>11438.285975861665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2166.8780487804879</v>
      </c>
      <c r="F26" s="608">
        <v>69698.844258974161</v>
      </c>
      <c r="G26" s="609">
        <v>11162.888562764485</v>
      </c>
      <c r="H26" s="610">
        <v>11162.888562764485</v>
      </c>
      <c r="I26" s="511">
        <f t="shared" si="9"/>
        <v>0</v>
      </c>
      <c r="J26" s="511"/>
      <c r="K26" s="518">
        <f t="shared" si="10"/>
        <v>11162.888562764485</v>
      </c>
      <c r="L26" s="519">
        <f t="shared" ref="L26" si="12">IF(K26&lt;&gt;0,+G26-K26,0)</f>
        <v>0</v>
      </c>
      <c r="M26" s="518">
        <f t="shared" si="11"/>
        <v>11162.888562764485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9188.6667831500235</v>
      </c>
      <c r="H27" s="610">
        <v>9188.6667831500235</v>
      </c>
      <c r="I27" s="511">
        <f t="shared" si="9"/>
        <v>0</v>
      </c>
      <c r="J27" s="511"/>
      <c r="K27" s="518">
        <f t="shared" si="10"/>
        <v>9188.6667831500235</v>
      </c>
      <c r="L27" s="519">
        <f t="shared" ref="L27" si="13">IF(K27&lt;&gt;0,+G27-K27,0)</f>
        <v>0</v>
      </c>
      <c r="M27" s="518">
        <f t="shared" si="11"/>
        <v>9188.6667831500235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67632.751235718344</v>
      </c>
      <c r="E28" s="609">
        <v>2115.2857142857142</v>
      </c>
      <c r="F28" s="608">
        <v>65517.465521432627</v>
      </c>
      <c r="G28" s="609">
        <v>9172.5497891198665</v>
      </c>
      <c r="H28" s="610">
        <v>9172.5497891198665</v>
      </c>
      <c r="I28" s="511">
        <f t="shared" si="9"/>
        <v>0</v>
      </c>
      <c r="J28" s="511"/>
      <c r="K28" s="518">
        <f t="shared" si="10"/>
        <v>9172.5497891198665</v>
      </c>
      <c r="L28" s="519">
        <f t="shared" ref="L28" si="14">IF(K28&lt;&gt;0,+G28-K28,0)</f>
        <v>0</v>
      </c>
      <c r="M28" s="518">
        <f t="shared" si="11"/>
        <v>9172.5497891198665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65416.680495907953</v>
      </c>
      <c r="E29" s="609">
        <v>2115.2857142857142</v>
      </c>
      <c r="F29" s="608">
        <v>63301.394781622235</v>
      </c>
      <c r="G29" s="609">
        <v>9352.0795778401916</v>
      </c>
      <c r="H29" s="610">
        <v>9352.0795778401916</v>
      </c>
      <c r="I29" s="511">
        <f t="shared" si="9"/>
        <v>0</v>
      </c>
      <c r="J29" s="511"/>
      <c r="K29" s="518">
        <f t="shared" ref="K29" si="15">G29</f>
        <v>9352.0795778401916</v>
      </c>
      <c r="L29" s="519">
        <f t="shared" ref="L29" si="16">IF(K29&lt;&gt;0,+G29-K29,0)</f>
        <v>0</v>
      </c>
      <c r="M29" s="518">
        <f t="shared" ref="M29" si="17">H29</f>
        <v>9352.0795778401916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63301.394781622235</v>
      </c>
      <c r="E30" s="609">
        <v>2115.2857142857142</v>
      </c>
      <c r="F30" s="608">
        <v>61186.109067336518</v>
      </c>
      <c r="G30" s="609">
        <v>9978.3389667059218</v>
      </c>
      <c r="H30" s="610">
        <v>9978.3389667059218</v>
      </c>
      <c r="I30" s="511">
        <f t="shared" si="9"/>
        <v>0</v>
      </c>
      <c r="J30" s="511"/>
      <c r="K30" s="518">
        <f t="shared" ref="K30" si="18">G30</f>
        <v>9978.3389667059218</v>
      </c>
      <c r="L30" s="519">
        <f t="shared" ref="L30" si="19">IF(K30&lt;&gt;0,+G30-K30,0)</f>
        <v>0</v>
      </c>
      <c r="M30" s="518">
        <f t="shared" ref="M30" si="20">H30</f>
        <v>9978.3389667059218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608">
        <v>61186.109067336518</v>
      </c>
      <c r="E31" s="609">
        <v>2115.2857142857142</v>
      </c>
      <c r="F31" s="608">
        <v>59070.823353050801</v>
      </c>
      <c r="G31" s="609">
        <v>8876.3767942551549</v>
      </c>
      <c r="H31" s="610">
        <v>8876.3767942551549</v>
      </c>
      <c r="I31" s="511">
        <f t="shared" si="9"/>
        <v>0</v>
      </c>
      <c r="J31" s="511"/>
      <c r="K31" s="518">
        <f t="shared" ref="K31" si="21">G31</f>
        <v>8876.3767942551549</v>
      </c>
      <c r="L31" s="519">
        <f t="shared" ref="L31" si="22">IF(K31&lt;&gt;0,+G31-K31,0)</f>
        <v>0</v>
      </c>
      <c r="M31" s="518">
        <f t="shared" ref="M31" si="23">H31</f>
        <v>8876.3767942551549</v>
      </c>
      <c r="N31" s="514">
        <f t="shared" ref="N31" si="24">IF(M31&lt;&gt;0,+H31-M31,0)</f>
        <v>0</v>
      </c>
      <c r="O31" s="514">
        <f t="shared" ref="O31" si="25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59070.823353050801</v>
      </c>
      <c r="E32" s="522">
        <f>IF(+I14&lt;F31,I14,D32)</f>
        <v>2019.1363636363637</v>
      </c>
      <c r="F32" s="523">
        <f t="shared" ref="F32:F48" si="26">+D32-E32</f>
        <v>57051.68698941444</v>
      </c>
      <c r="G32" s="524">
        <f t="shared" ref="G32:G55" si="27">+I$12*((D32+F32)/2)+E32</f>
        <v>8959.031654486831</v>
      </c>
      <c r="H32" s="491">
        <f t="shared" ref="H32:H55" si="28">+I$13*((D32+F32)/2)+E32</f>
        <v>8959.031654486831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/>
      <c r="C33" s="507">
        <f>IF(D11="","-",+C32+1)</f>
        <v>2026</v>
      </c>
      <c r="D33" s="523">
        <f>IF(F32+SUM(E$17:E32)=D$10,F32,D$10-SUM(E$17:E32))</f>
        <v>57051.68698941444</v>
      </c>
      <c r="E33" s="522">
        <f>IF(+I14&lt;F32,I14,D33)</f>
        <v>2019.1363636363637</v>
      </c>
      <c r="F33" s="523">
        <f t="shared" si="26"/>
        <v>55032.55062577808</v>
      </c>
      <c r="G33" s="524">
        <f t="shared" si="27"/>
        <v>8717.6900765230166</v>
      </c>
      <c r="H33" s="491">
        <f t="shared" si="28"/>
        <v>8717.6900765230166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55032.55062577808</v>
      </c>
      <c r="E34" s="522">
        <f>IF(+I14&lt;F33,I14,D34)</f>
        <v>2019.1363636363637</v>
      </c>
      <c r="F34" s="523">
        <f t="shared" si="26"/>
        <v>53013.41426214172</v>
      </c>
      <c r="G34" s="524">
        <f t="shared" si="27"/>
        <v>8476.348498559204</v>
      </c>
      <c r="H34" s="491">
        <f t="shared" si="28"/>
        <v>8476.348498559204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53013.41426214172</v>
      </c>
      <c r="E35" s="522">
        <f>IF(+I14&lt;F34,I14,D35)</f>
        <v>2019.1363636363637</v>
      </c>
      <c r="F35" s="523">
        <f t="shared" si="26"/>
        <v>50994.277898505359</v>
      </c>
      <c r="G35" s="524">
        <f t="shared" si="27"/>
        <v>8235.0069205953896</v>
      </c>
      <c r="H35" s="491">
        <f t="shared" si="28"/>
        <v>8235.0069205953896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50994.277898505359</v>
      </c>
      <c r="E36" s="522">
        <f>IF(+I14&lt;F35,I14,D36)</f>
        <v>2019.1363636363637</v>
      </c>
      <c r="F36" s="523">
        <f t="shared" si="26"/>
        <v>48975.141534868999</v>
      </c>
      <c r="G36" s="524">
        <f t="shared" si="27"/>
        <v>7993.6653426315779</v>
      </c>
      <c r="H36" s="491">
        <f t="shared" si="28"/>
        <v>7993.6653426315779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48975.141534868999</v>
      </c>
      <c r="E37" s="522">
        <f>IF(+I14&lt;F36,I14,D37)</f>
        <v>2019.1363636363637</v>
      </c>
      <c r="F37" s="523">
        <f t="shared" si="26"/>
        <v>46956.005171232639</v>
      </c>
      <c r="G37" s="524">
        <f t="shared" si="27"/>
        <v>7752.3237646677635</v>
      </c>
      <c r="H37" s="491">
        <f t="shared" si="28"/>
        <v>7752.3237646677635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46956.005171232639</v>
      </c>
      <c r="E38" s="522">
        <f>IF(+I14&lt;F37,I14,D38)</f>
        <v>2019.1363636363637</v>
      </c>
      <c r="F38" s="523">
        <f t="shared" si="26"/>
        <v>44936.868807596278</v>
      </c>
      <c r="G38" s="524">
        <f t="shared" si="27"/>
        <v>7510.98218670395</v>
      </c>
      <c r="H38" s="491">
        <f t="shared" si="28"/>
        <v>7510.98218670395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44936.868807596278</v>
      </c>
      <c r="E39" s="522">
        <f>IF(+I14&lt;F38,I14,D39)</f>
        <v>2019.1363636363637</v>
      </c>
      <c r="F39" s="523">
        <f t="shared" si="26"/>
        <v>42917.732443959918</v>
      </c>
      <c r="G39" s="524">
        <f t="shared" si="27"/>
        <v>7269.6406087401356</v>
      </c>
      <c r="H39" s="491">
        <f t="shared" si="28"/>
        <v>7269.6406087401356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42917.732443959918</v>
      </c>
      <c r="E40" s="522">
        <f>IF(+I14&lt;F39,I14,D40)</f>
        <v>2019.1363636363637</v>
      </c>
      <c r="F40" s="523">
        <f t="shared" si="26"/>
        <v>40898.596080323558</v>
      </c>
      <c r="G40" s="524">
        <f t="shared" si="27"/>
        <v>7028.299030776323</v>
      </c>
      <c r="H40" s="491">
        <f t="shared" si="28"/>
        <v>7028.299030776323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40898.596080323558</v>
      </c>
      <c r="E41" s="522">
        <f>IF(+I14&lt;F40,I14,D41)</f>
        <v>2019.1363636363637</v>
      </c>
      <c r="F41" s="523">
        <f t="shared" si="26"/>
        <v>38879.459716687197</v>
      </c>
      <c r="G41" s="524">
        <f t="shared" si="27"/>
        <v>6786.9574528125086</v>
      </c>
      <c r="H41" s="491">
        <f t="shared" si="28"/>
        <v>6786.9574528125086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38879.459716687197</v>
      </c>
      <c r="E42" s="522">
        <f>IF(+I14&lt;F41,I14,D42)</f>
        <v>2019.1363636363637</v>
      </c>
      <c r="F42" s="523">
        <f t="shared" si="26"/>
        <v>36860.323353050837</v>
      </c>
      <c r="G42" s="524">
        <f t="shared" si="27"/>
        <v>6545.615874848696</v>
      </c>
      <c r="H42" s="491">
        <f t="shared" si="28"/>
        <v>6545.615874848696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36860.323353050837</v>
      </c>
      <c r="E43" s="522">
        <f>IF(+I14&lt;F42,I14,D43)</f>
        <v>2019.1363636363637</v>
      </c>
      <c r="F43" s="523">
        <f t="shared" si="26"/>
        <v>34841.186989414477</v>
      </c>
      <c r="G43" s="524">
        <f t="shared" si="27"/>
        <v>6304.2742968848816</v>
      </c>
      <c r="H43" s="491">
        <f t="shared" si="28"/>
        <v>6304.2742968848816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34841.186989414477</v>
      </c>
      <c r="E44" s="522">
        <f>IF(+I14&lt;F43,I14,D44)</f>
        <v>2019.1363636363637</v>
      </c>
      <c r="F44" s="523">
        <f t="shared" si="26"/>
        <v>32822.050625778116</v>
      </c>
      <c r="G44" s="524">
        <f t="shared" si="27"/>
        <v>6062.932718921068</v>
      </c>
      <c r="H44" s="491">
        <f t="shared" si="28"/>
        <v>6062.932718921068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32822.050625778116</v>
      </c>
      <c r="E45" s="522">
        <f>IF(+I14&lt;F44,I14,D45)</f>
        <v>2019.1363636363637</v>
      </c>
      <c r="F45" s="523">
        <f t="shared" si="26"/>
        <v>30802.914262141752</v>
      </c>
      <c r="G45" s="524">
        <f t="shared" si="27"/>
        <v>5821.5911409572536</v>
      </c>
      <c r="H45" s="491">
        <f t="shared" si="28"/>
        <v>5821.5911409572536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30802.914262141752</v>
      </c>
      <c r="E46" s="522">
        <f>IF(+I14&lt;F45,I14,D46)</f>
        <v>2019.1363636363637</v>
      </c>
      <c r="F46" s="523">
        <f t="shared" si="26"/>
        <v>28783.777898505388</v>
      </c>
      <c r="G46" s="524">
        <f t="shared" si="27"/>
        <v>5580.2495629934401</v>
      </c>
      <c r="H46" s="491">
        <f t="shared" si="28"/>
        <v>5580.2495629934401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28783.777898505388</v>
      </c>
      <c r="E47" s="522">
        <f>IF(+I14&lt;F46,I14,D47)</f>
        <v>2019.1363636363637</v>
      </c>
      <c r="F47" s="523">
        <f t="shared" si="26"/>
        <v>26764.641534869024</v>
      </c>
      <c r="G47" s="524">
        <f t="shared" si="27"/>
        <v>5338.9079850296257</v>
      </c>
      <c r="H47" s="491">
        <f t="shared" si="28"/>
        <v>5338.9079850296257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26764.641534869024</v>
      </c>
      <c r="E48" s="522">
        <f>IF(+I14&lt;F47,I14,D48)</f>
        <v>2019.1363636363637</v>
      </c>
      <c r="F48" s="523">
        <f t="shared" si="26"/>
        <v>24745.50517123266</v>
      </c>
      <c r="G48" s="524">
        <f t="shared" si="27"/>
        <v>5097.5664070658122</v>
      </c>
      <c r="H48" s="491">
        <f t="shared" si="28"/>
        <v>5097.5664070658122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24745.50517123266</v>
      </c>
      <c r="E49" s="522">
        <f>IF(+I14&lt;F48,I14,D49)</f>
        <v>2019.1363636363637</v>
      </c>
      <c r="F49" s="523">
        <f t="shared" ref="F49:F72" si="29">+D49-E49</f>
        <v>22726.368807596296</v>
      </c>
      <c r="G49" s="524">
        <f t="shared" si="27"/>
        <v>4856.2248291019978</v>
      </c>
      <c r="H49" s="491">
        <f t="shared" si="28"/>
        <v>4856.2248291019978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22726.368807596296</v>
      </c>
      <c r="E50" s="522">
        <f>IF(+I14&lt;F49,I14,D50)</f>
        <v>2019.1363636363637</v>
      </c>
      <c r="F50" s="523">
        <f t="shared" si="29"/>
        <v>20707.232443959932</v>
      </c>
      <c r="G50" s="524">
        <f t="shared" si="27"/>
        <v>4614.8832511381843</v>
      </c>
      <c r="H50" s="491">
        <f t="shared" si="28"/>
        <v>4614.8832511381843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20707.232443959932</v>
      </c>
      <c r="E51" s="522">
        <f>IF(+I14&lt;F50,I14,D51)</f>
        <v>2019.1363636363637</v>
      </c>
      <c r="F51" s="523">
        <f t="shared" si="29"/>
        <v>18688.096080323568</v>
      </c>
      <c r="G51" s="524">
        <f t="shared" si="27"/>
        <v>4373.5416731743699</v>
      </c>
      <c r="H51" s="491">
        <f t="shared" si="28"/>
        <v>4373.5416731743699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18688.096080323568</v>
      </c>
      <c r="E52" s="522">
        <f>IF(+I14&lt;F51,I14,D52)</f>
        <v>2019.1363636363637</v>
      </c>
      <c r="F52" s="523">
        <f t="shared" si="29"/>
        <v>16668.959716687204</v>
      </c>
      <c r="G52" s="524">
        <f t="shared" si="27"/>
        <v>4132.2000952105554</v>
      </c>
      <c r="H52" s="491">
        <f t="shared" si="28"/>
        <v>4132.2000952105554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16668.959716687204</v>
      </c>
      <c r="E53" s="522">
        <f>IF(+I14&lt;F52,I14,D53)</f>
        <v>2019.1363636363637</v>
      </c>
      <c r="F53" s="523">
        <f t="shared" si="29"/>
        <v>14649.823353050841</v>
      </c>
      <c r="G53" s="524">
        <f t="shared" si="27"/>
        <v>3890.8585172467415</v>
      </c>
      <c r="H53" s="491">
        <f t="shared" si="28"/>
        <v>3890.8585172467415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14649.823353050841</v>
      </c>
      <c r="E54" s="522">
        <f>IF(+I14&lt;F53,I14,D54)</f>
        <v>2019.1363636363637</v>
      </c>
      <c r="F54" s="523">
        <f t="shared" si="29"/>
        <v>12630.686989414477</v>
      </c>
      <c r="G54" s="524">
        <f t="shared" si="27"/>
        <v>3649.5169392829275</v>
      </c>
      <c r="H54" s="491">
        <f t="shared" si="28"/>
        <v>3649.5169392829275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12630.686989414477</v>
      </c>
      <c r="E55" s="522">
        <f>IF(+I14&lt;F54,I14,D55)</f>
        <v>2019.1363636363637</v>
      </c>
      <c r="F55" s="523">
        <f t="shared" si="29"/>
        <v>10611.550625778113</v>
      </c>
      <c r="G55" s="524">
        <f t="shared" si="27"/>
        <v>3408.1753613191136</v>
      </c>
      <c r="H55" s="491">
        <f t="shared" si="28"/>
        <v>3408.1753613191136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10611.550625778113</v>
      </c>
      <c r="E56" s="522">
        <f>IF(+I14&lt;F55,I14,D56)</f>
        <v>2019.1363636363637</v>
      </c>
      <c r="F56" s="523">
        <f t="shared" si="29"/>
        <v>8592.4142621417486</v>
      </c>
      <c r="G56" s="524">
        <f t="shared" ref="G56:G72" si="34">+I$12*((D56+F56)/2)+E56</f>
        <v>3166.8337833552996</v>
      </c>
      <c r="H56" s="491">
        <f t="shared" ref="H56:H72" si="35">+I$13*((D56+F56)/2)+E56</f>
        <v>3166.8337833552996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8592.4142621417486</v>
      </c>
      <c r="E57" s="522">
        <f>IF(+I14&lt;F56,I14,D57)</f>
        <v>2019.1363636363637</v>
      </c>
      <c r="F57" s="523">
        <f t="shared" si="29"/>
        <v>6573.2778985053847</v>
      </c>
      <c r="G57" s="524">
        <f t="shared" si="34"/>
        <v>2925.4922053914852</v>
      </c>
      <c r="H57" s="491">
        <f t="shared" si="35"/>
        <v>2925.4922053914852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6573.2778985053847</v>
      </c>
      <c r="E58" s="522">
        <f>IF(+I14&lt;F57,I14,D58)</f>
        <v>2019.1363636363637</v>
      </c>
      <c r="F58" s="523">
        <f t="shared" si="29"/>
        <v>4554.1415348690207</v>
      </c>
      <c r="G58" s="524">
        <f t="shared" si="34"/>
        <v>2684.1506274276712</v>
      </c>
      <c r="H58" s="491">
        <f t="shared" si="35"/>
        <v>2684.1506274276712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4554.1415348690207</v>
      </c>
      <c r="E59" s="522">
        <f>IF(+I14&lt;F58,I14,D59)</f>
        <v>2019.1363636363637</v>
      </c>
      <c r="F59" s="523">
        <f t="shared" si="29"/>
        <v>2535.0051712326567</v>
      </c>
      <c r="G59" s="524">
        <f t="shared" si="34"/>
        <v>2442.8090494638573</v>
      </c>
      <c r="H59" s="491">
        <f t="shared" si="35"/>
        <v>2442.8090494638573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2535.0051712326567</v>
      </c>
      <c r="E60" s="522">
        <f>IF(+I14&lt;F59,I14,D60)</f>
        <v>2019.1363636363637</v>
      </c>
      <c r="F60" s="523">
        <f t="shared" si="29"/>
        <v>515.86880759629298</v>
      </c>
      <c r="G60" s="524">
        <f t="shared" si="34"/>
        <v>2201.4674715000433</v>
      </c>
      <c r="H60" s="491">
        <f t="shared" si="35"/>
        <v>2201.4674715000433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515.86880759629298</v>
      </c>
      <c r="E61" s="522">
        <f>IF(+I14&lt;F60,I14,D61)</f>
        <v>515.86880759629298</v>
      </c>
      <c r="F61" s="523">
        <f t="shared" si="29"/>
        <v>0</v>
      </c>
      <c r="G61" s="526">
        <f t="shared" si="34"/>
        <v>546.69896703717916</v>
      </c>
      <c r="H61" s="491">
        <f t="shared" si="35"/>
        <v>546.69896703717916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34"/>
        <v>0</v>
      </c>
      <c r="H62" s="491">
        <f t="shared" si="35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34"/>
        <v>0</v>
      </c>
      <c r="H63" s="491">
        <f t="shared" si="35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34"/>
        <v>0</v>
      </c>
      <c r="H64" s="491">
        <f t="shared" si="35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34"/>
        <v>0</v>
      </c>
      <c r="H65" s="491">
        <f t="shared" si="35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34"/>
        <v>0</v>
      </c>
      <c r="H66" s="491">
        <f t="shared" si="35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34"/>
        <v>0</v>
      </c>
      <c r="H67" s="491">
        <f t="shared" si="35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34"/>
        <v>0</v>
      </c>
      <c r="H68" s="491">
        <f t="shared" si="35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34"/>
        <v>0</v>
      </c>
      <c r="H69" s="491">
        <f t="shared" si="35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34"/>
        <v>0</v>
      </c>
      <c r="H70" s="491">
        <f t="shared" si="35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34"/>
        <v>0</v>
      </c>
      <c r="H71" s="491">
        <f t="shared" si="35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34"/>
        <v>0</v>
      </c>
      <c r="H72" s="471">
        <f t="shared" si="35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88842.000000000029</v>
      </c>
      <c r="F73" s="375"/>
      <c r="G73" s="375">
        <f>SUM(G17:G72)</f>
        <v>337499.32700109639</v>
      </c>
      <c r="H73" s="375">
        <f>SUM(H17:H72)</f>
        <v>337499.32700109639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8876.3767942551549</v>
      </c>
      <c r="N87" s="546">
        <f>IF(J92&lt;D11,0,VLOOKUP(J92,C17:O72,11))</f>
        <v>8876.3767942551549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9550.0734743021076</v>
      </c>
      <c r="N88" s="550">
        <f>IF(J92&lt;D11,0,VLOOKUP(J92,C99:P154,7))</f>
        <v>9550.0734743021076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673.69668004695268</v>
      </c>
      <c r="N89" s="555">
        <f>+N88-N87</f>
        <v>673.69668004695268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 t="str">
        <f>E9</f>
        <v xml:space="preserve">SPP Project ID = </v>
      </c>
      <c r="F91" s="674">
        <f>F9</f>
        <v>613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2019.1363636363637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36">+I99-H99</f>
        <v>0</v>
      </c>
      <c r="K99" s="514"/>
      <c r="L99" s="512">
        <f t="shared" ref="L99:L104" si="37">H99</f>
        <v>7333.2888535266693</v>
      </c>
      <c r="M99" s="597">
        <f t="shared" ref="M99:M130" si="38">IF(L99&lt;&gt;0,+H99-L99,0)</f>
        <v>0</v>
      </c>
      <c r="N99" s="512">
        <f t="shared" ref="N99:N104" si="39">I99</f>
        <v>7333.2888535266693</v>
      </c>
      <c r="O99" s="513">
        <f t="shared" ref="O99:O130" si="40">IF(N99&lt;&gt;0,+I99-N99,0)</f>
        <v>0</v>
      </c>
      <c r="P99" s="513">
        <f t="shared" ref="P99:P130" si="41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36"/>
        <v>0</v>
      </c>
      <c r="K100" s="514"/>
      <c r="L100" s="518">
        <f t="shared" si="37"/>
        <v>15316.288674280955</v>
      </c>
      <c r="M100" s="519">
        <f t="shared" si="38"/>
        <v>0</v>
      </c>
      <c r="N100" s="518">
        <f t="shared" si="39"/>
        <v>15316.288674280955</v>
      </c>
      <c r="O100" s="514">
        <f t="shared" si="40"/>
        <v>0</v>
      </c>
      <c r="P100" s="514">
        <f t="shared" si="41"/>
        <v>0</v>
      </c>
      <c r="Q100" s="269"/>
    </row>
    <row r="101" spans="1:17" ht="12.5">
      <c r="B101" s="195" t="str">
        <f t="shared" ref="B101:B154" si="42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36"/>
        <v>0</v>
      </c>
      <c r="K101" s="514"/>
      <c r="L101" s="518">
        <f t="shared" si="37"/>
        <v>14721.826408325345</v>
      </c>
      <c r="M101" s="519">
        <f t="shared" si="38"/>
        <v>0</v>
      </c>
      <c r="N101" s="518">
        <f t="shared" si="39"/>
        <v>14721.826408325345</v>
      </c>
      <c r="O101" s="514">
        <f t="shared" si="40"/>
        <v>0</v>
      </c>
      <c r="P101" s="514">
        <f t="shared" si="41"/>
        <v>0</v>
      </c>
      <c r="Q101" s="269"/>
    </row>
    <row r="102" spans="1:17" ht="12.5">
      <c r="B102" s="195" t="str">
        <f t="shared" si="42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37"/>
        <v>13419.419617970232</v>
      </c>
      <c r="M102" s="519">
        <f t="shared" ref="M102:M107" si="43">IF(L102&lt;&gt;0,+H102-L102,0)</f>
        <v>0</v>
      </c>
      <c r="N102" s="518">
        <f t="shared" si="39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2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37"/>
        <v>13184.68839231506</v>
      </c>
      <c r="M103" s="519">
        <f t="shared" si="43"/>
        <v>0</v>
      </c>
      <c r="N103" s="518">
        <f t="shared" si="39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2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36"/>
        <v>0</v>
      </c>
      <c r="K104" s="514"/>
      <c r="L104" s="518">
        <f t="shared" si="37"/>
        <v>12567.616650151769</v>
      </c>
      <c r="M104" s="519">
        <f t="shared" si="43"/>
        <v>0</v>
      </c>
      <c r="N104" s="518">
        <f t="shared" si="39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2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36"/>
        <v>0</v>
      </c>
      <c r="K105" s="514"/>
      <c r="L105" s="518">
        <f t="shared" ref="L105:L110" si="44">H105</f>
        <v>11870.761156942419</v>
      </c>
      <c r="M105" s="519">
        <f t="shared" si="43"/>
        <v>0</v>
      </c>
      <c r="N105" s="518">
        <f t="shared" ref="N105:N110" si="45"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2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36"/>
        <v>0</v>
      </c>
      <c r="K106" s="514"/>
      <c r="L106" s="518">
        <f t="shared" si="44"/>
        <v>11242.874011372322</v>
      </c>
      <c r="M106" s="519">
        <f t="shared" si="43"/>
        <v>0</v>
      </c>
      <c r="N106" s="518">
        <f t="shared" si="45"/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42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36"/>
        <v>0</v>
      </c>
      <c r="K107" s="514"/>
      <c r="L107" s="518">
        <f t="shared" si="44"/>
        <v>9827.2242633415626</v>
      </c>
      <c r="M107" s="519">
        <f t="shared" si="43"/>
        <v>0</v>
      </c>
      <c r="N107" s="518">
        <f t="shared" si="45"/>
        <v>9827.2242633415626</v>
      </c>
      <c r="O107" s="514">
        <f t="shared" si="40"/>
        <v>0</v>
      </c>
      <c r="P107" s="514">
        <f t="shared" si="41"/>
        <v>0</v>
      </c>
      <c r="Q107" s="269"/>
    </row>
    <row r="108" spans="1:17" ht="12.5">
      <c r="B108" s="195" t="str">
        <f t="shared" si="42"/>
        <v/>
      </c>
      <c r="C108" s="507">
        <f>IF(D93="","-",+C107+1)</f>
        <v>2019</v>
      </c>
      <c r="D108" s="508">
        <v>71968.906976744212</v>
      </c>
      <c r="E108" s="516">
        <v>2066.0930232558139</v>
      </c>
      <c r="F108" s="515">
        <v>69902.813953488396</v>
      </c>
      <c r="G108" s="515">
        <v>70935.860465116304</v>
      </c>
      <c r="H108" s="516">
        <v>9659.1062968732876</v>
      </c>
      <c r="I108" s="510">
        <v>9659.1062968732876</v>
      </c>
      <c r="J108" s="514">
        <f t="shared" si="36"/>
        <v>0</v>
      </c>
      <c r="K108" s="514"/>
      <c r="L108" s="518">
        <f t="shared" si="44"/>
        <v>9659.1062968732876</v>
      </c>
      <c r="M108" s="519">
        <f t="shared" ref="M108" si="46">IF(L108&lt;&gt;0,+H108-L108,0)</f>
        <v>0</v>
      </c>
      <c r="N108" s="518">
        <f t="shared" si="45"/>
        <v>9659.1062968732876</v>
      </c>
      <c r="O108" s="514">
        <f t="shared" si="40"/>
        <v>0</v>
      </c>
      <c r="P108" s="514">
        <f t="shared" si="41"/>
        <v>0</v>
      </c>
      <c r="Q108" s="269"/>
    </row>
    <row r="109" spans="1:17" ht="12.5">
      <c r="B109" s="195" t="str">
        <f t="shared" si="42"/>
        <v/>
      </c>
      <c r="C109" s="507">
        <f>IF(D93="","-",+C108+1)</f>
        <v>2020</v>
      </c>
      <c r="D109" s="508">
        <v>69902.813953488396</v>
      </c>
      <c r="E109" s="516">
        <v>2115.2857142857142</v>
      </c>
      <c r="F109" s="515">
        <v>67787.528239202686</v>
      </c>
      <c r="G109" s="515">
        <v>68845.171096345541</v>
      </c>
      <c r="H109" s="516">
        <v>9521.2246182886065</v>
      </c>
      <c r="I109" s="510">
        <v>9521.2246182886065</v>
      </c>
      <c r="J109" s="514">
        <f t="shared" si="36"/>
        <v>0</v>
      </c>
      <c r="K109" s="514"/>
      <c r="L109" s="518">
        <f t="shared" si="44"/>
        <v>9521.2246182886065</v>
      </c>
      <c r="M109" s="519">
        <f t="shared" ref="M109" si="47">IF(L109&lt;&gt;0,+H109-L109,0)</f>
        <v>0</v>
      </c>
      <c r="N109" s="518">
        <f t="shared" si="45"/>
        <v>9521.2246182886065</v>
      </c>
      <c r="O109" s="514">
        <f t="shared" si="40"/>
        <v>0</v>
      </c>
      <c r="P109" s="514">
        <f t="shared" si="41"/>
        <v>0</v>
      </c>
      <c r="Q109" s="269"/>
    </row>
    <row r="110" spans="1:17" ht="12.5">
      <c r="B110" s="195" t="str">
        <f t="shared" si="42"/>
        <v/>
      </c>
      <c r="C110" s="507">
        <f>IF(D93="","-",+C109+1)</f>
        <v>2021</v>
      </c>
      <c r="D110" s="508">
        <v>67787.528239202686</v>
      </c>
      <c r="E110" s="516">
        <v>2166.8780487804879</v>
      </c>
      <c r="F110" s="515">
        <v>65620.650190422195</v>
      </c>
      <c r="G110" s="515">
        <v>66704.08921481244</v>
      </c>
      <c r="H110" s="516">
        <v>9738.7411318353879</v>
      </c>
      <c r="I110" s="510">
        <v>9738.7411318353879</v>
      </c>
      <c r="J110" s="514">
        <f t="shared" si="36"/>
        <v>0</v>
      </c>
      <c r="K110" s="514"/>
      <c r="L110" s="518">
        <f t="shared" si="44"/>
        <v>9738.7411318353879</v>
      </c>
      <c r="M110" s="519">
        <f t="shared" ref="M110" si="48">IF(L110&lt;&gt;0,+H110-L110,0)</f>
        <v>0</v>
      </c>
      <c r="N110" s="518">
        <f t="shared" si="45"/>
        <v>9738.7411318353879</v>
      </c>
      <c r="O110" s="514">
        <f t="shared" si="40"/>
        <v>0</v>
      </c>
      <c r="P110" s="514">
        <f t="shared" si="41"/>
        <v>0</v>
      </c>
      <c r="Q110" s="269"/>
    </row>
    <row r="111" spans="1:17" ht="12.5">
      <c r="B111" s="195" t="str">
        <f t="shared" si="42"/>
        <v/>
      </c>
      <c r="C111" s="507">
        <f>IF(D93="","-",+C110+1)</f>
        <v>2022</v>
      </c>
      <c r="D111" s="508">
        <v>65620.650190422195</v>
      </c>
      <c r="E111" s="516">
        <v>2115.2857142857142</v>
      </c>
      <c r="F111" s="515">
        <v>63505.364476136478</v>
      </c>
      <c r="G111" s="515">
        <v>64563.00733327934</v>
      </c>
      <c r="H111" s="516">
        <v>9698.7172959840736</v>
      </c>
      <c r="I111" s="510">
        <v>9698.7172959840736</v>
      </c>
      <c r="J111" s="514">
        <f t="shared" si="36"/>
        <v>0</v>
      </c>
      <c r="K111" s="514"/>
      <c r="L111" s="518">
        <f t="shared" ref="L111" si="49">H111</f>
        <v>9698.7172959840736</v>
      </c>
      <c r="M111" s="519">
        <f t="shared" ref="M111" si="50">IF(L111&lt;&gt;0,+H111-L111,0)</f>
        <v>0</v>
      </c>
      <c r="N111" s="518">
        <f t="shared" ref="N111" si="51">I111</f>
        <v>9698.7172959840736</v>
      </c>
      <c r="O111" s="514">
        <f t="shared" ref="O111" si="52">IF(N111&lt;&gt;0,+I111-N111,0)</f>
        <v>0</v>
      </c>
      <c r="P111" s="514">
        <f t="shared" ref="P111" si="53">+O111-M111</f>
        <v>0</v>
      </c>
      <c r="Q111" s="269"/>
    </row>
    <row r="112" spans="1:17" ht="12.5">
      <c r="B112" s="195" t="str">
        <f t="shared" si="42"/>
        <v/>
      </c>
      <c r="C112" s="507">
        <f>IF(D93="","-",+C111+1)</f>
        <v>2023</v>
      </c>
      <c r="D112" s="508">
        <v>63505.364476136478</v>
      </c>
      <c r="E112" s="516">
        <v>2019.1363636363637</v>
      </c>
      <c r="F112" s="515">
        <v>61486.228112500117</v>
      </c>
      <c r="G112" s="515">
        <v>62495.796294318294</v>
      </c>
      <c r="H112" s="516">
        <v>9728.9337866915066</v>
      </c>
      <c r="I112" s="510">
        <v>9728.9337866915066</v>
      </c>
      <c r="J112" s="514">
        <f t="shared" si="36"/>
        <v>0</v>
      </c>
      <c r="K112" s="514"/>
      <c r="L112" s="518">
        <f t="shared" ref="L112" si="54">H112</f>
        <v>9728.9337866915066</v>
      </c>
      <c r="M112" s="519">
        <f t="shared" ref="M112" si="55">IF(L112&lt;&gt;0,+H112-L112,0)</f>
        <v>0</v>
      </c>
      <c r="N112" s="518">
        <f t="shared" ref="N112" si="56">I112</f>
        <v>9728.9337866915066</v>
      </c>
      <c r="O112" s="514">
        <f t="shared" ref="O112" si="57">IF(N112&lt;&gt;0,+I112-N112,0)</f>
        <v>0</v>
      </c>
      <c r="P112" s="514">
        <f t="shared" ref="P112" si="58">+O112-M112</f>
        <v>0</v>
      </c>
      <c r="Q112" s="269"/>
    </row>
    <row r="113" spans="2:17" ht="12.5">
      <c r="B113" s="195" t="str">
        <f t="shared" si="42"/>
        <v/>
      </c>
      <c r="C113" s="507">
        <f>IF(D93="","-",+C112+1)</f>
        <v>2024</v>
      </c>
      <c r="D113" s="374">
        <f>IF(F112+SUM(E$99:E112)=D$92,F112,D$92-SUM(E$99:E112))</f>
        <v>61486.228112500117</v>
      </c>
      <c r="E113" s="522">
        <f>IF(+J96&lt;F112,J96,D113)</f>
        <v>2019.1363636363637</v>
      </c>
      <c r="F113" s="523">
        <f t="shared" ref="F113:F131" si="59">+D113-E113</f>
        <v>59467.091748863757</v>
      </c>
      <c r="G113" s="523">
        <f t="shared" ref="G113:G130" si="60">+(F113+D113)/2</f>
        <v>60476.659930681941</v>
      </c>
      <c r="H113" s="526">
        <f t="shared" ref="H113:H130" si="61">+J$94*G113+E113</f>
        <v>9550.0734743021076</v>
      </c>
      <c r="I113" s="577">
        <f t="shared" ref="I113:I130" si="62">+J$95*G113+E113</f>
        <v>9550.0734743021076</v>
      </c>
      <c r="J113" s="514">
        <f t="shared" si="36"/>
        <v>0</v>
      </c>
      <c r="K113" s="514"/>
      <c r="L113" s="525"/>
      <c r="M113" s="514">
        <f t="shared" si="38"/>
        <v>0</v>
      </c>
      <c r="N113" s="525"/>
      <c r="O113" s="514">
        <f t="shared" si="40"/>
        <v>0</v>
      </c>
      <c r="P113" s="514">
        <f t="shared" si="41"/>
        <v>0</v>
      </c>
      <c r="Q113" s="269"/>
    </row>
    <row r="114" spans="2:17" ht="12.5">
      <c r="B114" s="195" t="str">
        <f t="shared" si="42"/>
        <v/>
      </c>
      <c r="C114" s="507">
        <f>IF(D93="","-",+C113+1)</f>
        <v>2025</v>
      </c>
      <c r="D114" s="374">
        <f>IF(F113+SUM(E$99:E113)=D$92,F113,D$92-SUM(E$99:E113))</f>
        <v>59467.091748863757</v>
      </c>
      <c r="E114" s="522">
        <f>IF(+J96&lt;F113,J96,D114)</f>
        <v>2019.1363636363637</v>
      </c>
      <c r="F114" s="523">
        <f t="shared" si="59"/>
        <v>57447.955385227397</v>
      </c>
      <c r="G114" s="523">
        <f t="shared" si="60"/>
        <v>58457.523567045573</v>
      </c>
      <c r="H114" s="526">
        <f t="shared" si="61"/>
        <v>9298.6378131754391</v>
      </c>
      <c r="I114" s="577">
        <f t="shared" si="62"/>
        <v>9298.6378131754391</v>
      </c>
      <c r="J114" s="514">
        <f t="shared" si="36"/>
        <v>0</v>
      </c>
      <c r="K114" s="514"/>
      <c r="L114" s="525"/>
      <c r="M114" s="514">
        <f t="shared" si="38"/>
        <v>0</v>
      </c>
      <c r="N114" s="525"/>
      <c r="O114" s="514">
        <f t="shared" si="40"/>
        <v>0</v>
      </c>
      <c r="P114" s="514">
        <f t="shared" si="41"/>
        <v>0</v>
      </c>
      <c r="Q114" s="269"/>
    </row>
    <row r="115" spans="2:17" ht="12.5">
      <c r="B115" s="195"/>
      <c r="C115" s="507">
        <f>IF(D93="","-",+C114+1)</f>
        <v>2026</v>
      </c>
      <c r="D115" s="374">
        <f>IF(F114+SUM(E$99:E114)=D$92,F114,D$92-SUM(E$99:E114))</f>
        <v>57447.955385227397</v>
      </c>
      <c r="E115" s="522">
        <f>IF(+J96&lt;F114,J96,D115)</f>
        <v>2019.1363636363637</v>
      </c>
      <c r="F115" s="523">
        <f t="shared" si="59"/>
        <v>55428.819021591036</v>
      </c>
      <c r="G115" s="523">
        <f t="shared" si="60"/>
        <v>56438.38720340922</v>
      </c>
      <c r="H115" s="526">
        <f t="shared" si="61"/>
        <v>9047.2021520487706</v>
      </c>
      <c r="I115" s="577">
        <f t="shared" si="62"/>
        <v>9047.2021520487706</v>
      </c>
      <c r="J115" s="514">
        <f t="shared" si="36"/>
        <v>0</v>
      </c>
      <c r="K115" s="514"/>
      <c r="L115" s="525"/>
      <c r="M115" s="514">
        <f t="shared" si="38"/>
        <v>0</v>
      </c>
      <c r="N115" s="525"/>
      <c r="O115" s="514">
        <f t="shared" si="40"/>
        <v>0</v>
      </c>
      <c r="P115" s="514">
        <f t="shared" si="41"/>
        <v>0</v>
      </c>
      <c r="Q115" s="269"/>
    </row>
    <row r="116" spans="2:17" ht="12.5">
      <c r="B116" s="195" t="str">
        <f t="shared" si="42"/>
        <v/>
      </c>
      <c r="C116" s="507">
        <f>IF(D93="","-",+C115+1)</f>
        <v>2027</v>
      </c>
      <c r="D116" s="374">
        <f>IF(F115+SUM(E$99:E115)=D$92,F115,D$92-SUM(E$99:E115))</f>
        <v>55428.819021591036</v>
      </c>
      <c r="E116" s="522">
        <f>IF(+J96&lt;F115,J96,D116)</f>
        <v>2019.1363636363637</v>
      </c>
      <c r="F116" s="523">
        <f t="shared" si="59"/>
        <v>53409.682657954676</v>
      </c>
      <c r="G116" s="523">
        <f t="shared" si="60"/>
        <v>54419.250839772852</v>
      </c>
      <c r="H116" s="526">
        <f t="shared" si="61"/>
        <v>8795.7664909221003</v>
      </c>
      <c r="I116" s="577">
        <f t="shared" si="62"/>
        <v>8795.7664909221003</v>
      </c>
      <c r="J116" s="514">
        <f t="shared" si="36"/>
        <v>0</v>
      </c>
      <c r="K116" s="514"/>
      <c r="L116" s="525"/>
      <c r="M116" s="514">
        <f t="shared" si="38"/>
        <v>0</v>
      </c>
      <c r="N116" s="525"/>
      <c r="O116" s="514">
        <f t="shared" si="40"/>
        <v>0</v>
      </c>
      <c r="P116" s="514">
        <f t="shared" si="41"/>
        <v>0</v>
      </c>
      <c r="Q116" s="269"/>
    </row>
    <row r="117" spans="2:17" ht="12.5">
      <c r="B117" s="195" t="str">
        <f t="shared" si="42"/>
        <v/>
      </c>
      <c r="C117" s="507">
        <f>IF(D93="","-",+C116+1)</f>
        <v>2028</v>
      </c>
      <c r="D117" s="374">
        <f>IF(F116+SUM(E$99:E116)=D$92,F116,D$92-SUM(E$99:E116))</f>
        <v>53409.682657954676</v>
      </c>
      <c r="E117" s="522">
        <f>IF(+J96&lt;F116,J96,D117)</f>
        <v>2019.1363636363637</v>
      </c>
      <c r="F117" s="523">
        <f t="shared" si="59"/>
        <v>51390.546294318316</v>
      </c>
      <c r="G117" s="523">
        <f t="shared" si="60"/>
        <v>52400.114476136499</v>
      </c>
      <c r="H117" s="526">
        <f t="shared" si="61"/>
        <v>8544.3308297954318</v>
      </c>
      <c r="I117" s="577">
        <f t="shared" si="62"/>
        <v>8544.3308297954318</v>
      </c>
      <c r="J117" s="514">
        <f t="shared" si="36"/>
        <v>0</v>
      </c>
      <c r="K117" s="514"/>
      <c r="L117" s="525"/>
      <c r="M117" s="514">
        <f t="shared" si="38"/>
        <v>0</v>
      </c>
      <c r="N117" s="525"/>
      <c r="O117" s="514">
        <f t="shared" si="40"/>
        <v>0</v>
      </c>
      <c r="P117" s="514">
        <f t="shared" si="41"/>
        <v>0</v>
      </c>
      <c r="Q117" s="269"/>
    </row>
    <row r="118" spans="2:17" ht="12.5">
      <c r="B118" s="195" t="str">
        <f t="shared" si="42"/>
        <v/>
      </c>
      <c r="C118" s="507">
        <f>IF(D93="","-",+C117+1)</f>
        <v>2029</v>
      </c>
      <c r="D118" s="374">
        <f>IF(F117+SUM(E$99:E117)=D$92,F117,D$92-SUM(E$99:E117))</f>
        <v>51390.546294318316</v>
      </c>
      <c r="E118" s="522">
        <f>IF(+J96&lt;F117,J96,D118)</f>
        <v>2019.1363636363637</v>
      </c>
      <c r="F118" s="523">
        <f t="shared" si="59"/>
        <v>49371.409930681955</v>
      </c>
      <c r="G118" s="523">
        <f t="shared" si="60"/>
        <v>50380.978112500132</v>
      </c>
      <c r="H118" s="526">
        <f t="shared" si="61"/>
        <v>8292.8951686687615</v>
      </c>
      <c r="I118" s="577">
        <f t="shared" si="62"/>
        <v>8292.8951686687615</v>
      </c>
      <c r="J118" s="514">
        <f t="shared" si="36"/>
        <v>0</v>
      </c>
      <c r="K118" s="514"/>
      <c r="L118" s="525"/>
      <c r="M118" s="514">
        <f t="shared" si="38"/>
        <v>0</v>
      </c>
      <c r="N118" s="525"/>
      <c r="O118" s="514">
        <f t="shared" si="40"/>
        <v>0</v>
      </c>
      <c r="P118" s="514">
        <f t="shared" si="41"/>
        <v>0</v>
      </c>
      <c r="Q118" s="269"/>
    </row>
    <row r="119" spans="2:17" ht="12.5">
      <c r="B119" s="195" t="str">
        <f t="shared" si="42"/>
        <v/>
      </c>
      <c r="C119" s="507">
        <f>IF(D93="","-",+C118+1)</f>
        <v>2030</v>
      </c>
      <c r="D119" s="374">
        <f>IF(F118+SUM(E$99:E118)=D$92,F118,D$92-SUM(E$99:E118))</f>
        <v>49371.409930681955</v>
      </c>
      <c r="E119" s="522">
        <f>IF(+J96&lt;F118,J96,D119)</f>
        <v>2019.1363636363637</v>
      </c>
      <c r="F119" s="523">
        <f t="shared" si="59"/>
        <v>47352.273567045595</v>
      </c>
      <c r="G119" s="523">
        <f t="shared" si="60"/>
        <v>48361.841748863779</v>
      </c>
      <c r="H119" s="526">
        <f t="shared" si="61"/>
        <v>8041.4595075420948</v>
      </c>
      <c r="I119" s="577">
        <f t="shared" si="62"/>
        <v>8041.4595075420948</v>
      </c>
      <c r="J119" s="514">
        <f t="shared" si="36"/>
        <v>0</v>
      </c>
      <c r="K119" s="514"/>
      <c r="L119" s="525"/>
      <c r="M119" s="514">
        <f t="shared" si="38"/>
        <v>0</v>
      </c>
      <c r="N119" s="525"/>
      <c r="O119" s="514">
        <f t="shared" si="40"/>
        <v>0</v>
      </c>
      <c r="P119" s="514">
        <f t="shared" si="41"/>
        <v>0</v>
      </c>
      <c r="Q119" s="269"/>
    </row>
    <row r="120" spans="2:17" ht="12.5">
      <c r="B120" s="195" t="str">
        <f t="shared" si="42"/>
        <v/>
      </c>
      <c r="C120" s="507">
        <f>IF(D93="","-",+C119+1)</f>
        <v>2031</v>
      </c>
      <c r="D120" s="374">
        <f>IF(F119+SUM(E$99:E119)=D$92,F119,D$92-SUM(E$99:E119))</f>
        <v>47352.273567045595</v>
      </c>
      <c r="E120" s="522">
        <f>IF(+J96&lt;F119,J96,D120)</f>
        <v>2019.1363636363637</v>
      </c>
      <c r="F120" s="523">
        <f t="shared" si="59"/>
        <v>45333.137203409235</v>
      </c>
      <c r="G120" s="523">
        <f t="shared" si="60"/>
        <v>46342.705385227411</v>
      </c>
      <c r="H120" s="526">
        <f t="shared" si="61"/>
        <v>7790.0238464154245</v>
      </c>
      <c r="I120" s="577">
        <f t="shared" si="62"/>
        <v>7790.0238464154245</v>
      </c>
      <c r="J120" s="514">
        <f t="shared" si="36"/>
        <v>0</v>
      </c>
      <c r="K120" s="514"/>
      <c r="L120" s="525"/>
      <c r="M120" s="514">
        <f t="shared" si="38"/>
        <v>0</v>
      </c>
      <c r="N120" s="525"/>
      <c r="O120" s="514">
        <f t="shared" si="40"/>
        <v>0</v>
      </c>
      <c r="P120" s="514">
        <f t="shared" si="41"/>
        <v>0</v>
      </c>
      <c r="Q120" s="269"/>
    </row>
    <row r="121" spans="2:17" ht="12.5">
      <c r="B121" s="195" t="str">
        <f t="shared" si="42"/>
        <v/>
      </c>
      <c r="C121" s="507">
        <f>IF(D93="","-",+C120+1)</f>
        <v>2032</v>
      </c>
      <c r="D121" s="374">
        <f>IF(F120+SUM(E$99:E120)=D$92,F120,D$92-SUM(E$99:E120))</f>
        <v>45333.137203409235</v>
      </c>
      <c r="E121" s="522">
        <f>IF(+J96&lt;F120,J96,D121)</f>
        <v>2019.1363636363637</v>
      </c>
      <c r="F121" s="523">
        <f t="shared" si="59"/>
        <v>43314.000839772874</v>
      </c>
      <c r="G121" s="523">
        <f t="shared" si="60"/>
        <v>44323.569021591058</v>
      </c>
      <c r="H121" s="526">
        <f t="shared" si="61"/>
        <v>7538.588185288756</v>
      </c>
      <c r="I121" s="577">
        <f t="shared" si="62"/>
        <v>7538.588185288756</v>
      </c>
      <c r="J121" s="514">
        <f t="shared" si="36"/>
        <v>0</v>
      </c>
      <c r="K121" s="514"/>
      <c r="L121" s="525"/>
      <c r="M121" s="514">
        <f t="shared" si="38"/>
        <v>0</v>
      </c>
      <c r="N121" s="525"/>
      <c r="O121" s="514">
        <f t="shared" si="40"/>
        <v>0</v>
      </c>
      <c r="P121" s="514">
        <f t="shared" si="41"/>
        <v>0</v>
      </c>
      <c r="Q121" s="269"/>
    </row>
    <row r="122" spans="2:17" ht="12.5">
      <c r="B122" s="195" t="str">
        <f t="shared" si="42"/>
        <v/>
      </c>
      <c r="C122" s="507">
        <f>IF(D93="","-",+C121+1)</f>
        <v>2033</v>
      </c>
      <c r="D122" s="374">
        <f>IF(F121+SUM(E$99:E121)=D$92,F121,D$92-SUM(E$99:E121))</f>
        <v>43314.000839772874</v>
      </c>
      <c r="E122" s="522">
        <f>IF(+J96&lt;F121,J96,D122)</f>
        <v>2019.1363636363637</v>
      </c>
      <c r="F122" s="523">
        <f t="shared" si="59"/>
        <v>41294.864476136514</v>
      </c>
      <c r="G122" s="523">
        <f t="shared" si="60"/>
        <v>42304.432657954691</v>
      </c>
      <c r="H122" s="526">
        <f t="shared" si="61"/>
        <v>7287.1525241620866</v>
      </c>
      <c r="I122" s="577">
        <f t="shared" si="62"/>
        <v>7287.1525241620866</v>
      </c>
      <c r="J122" s="514">
        <f t="shared" si="36"/>
        <v>0</v>
      </c>
      <c r="K122" s="514"/>
      <c r="L122" s="525"/>
      <c r="M122" s="514">
        <f t="shared" si="38"/>
        <v>0</v>
      </c>
      <c r="N122" s="525"/>
      <c r="O122" s="514">
        <f t="shared" si="40"/>
        <v>0</v>
      </c>
      <c r="P122" s="514">
        <f t="shared" si="41"/>
        <v>0</v>
      </c>
      <c r="Q122" s="269"/>
    </row>
    <row r="123" spans="2:17" ht="12.5">
      <c r="B123" s="195" t="str">
        <f t="shared" si="42"/>
        <v/>
      </c>
      <c r="C123" s="507">
        <f>IF(D93="","-",+C122+1)</f>
        <v>2034</v>
      </c>
      <c r="D123" s="374">
        <f>IF(F122+SUM(E$99:E122)=D$92,F122,D$92-SUM(E$99:E122))</f>
        <v>41294.864476136514</v>
      </c>
      <c r="E123" s="522">
        <f>IF(+J96&lt;F122,J96,D123)</f>
        <v>2019.1363636363637</v>
      </c>
      <c r="F123" s="523">
        <f t="shared" si="59"/>
        <v>39275.728112500154</v>
      </c>
      <c r="G123" s="523">
        <f t="shared" si="60"/>
        <v>40285.296294318337</v>
      </c>
      <c r="H123" s="526">
        <f t="shared" si="61"/>
        <v>7035.7168630354181</v>
      </c>
      <c r="I123" s="577">
        <f t="shared" si="62"/>
        <v>7035.7168630354181</v>
      </c>
      <c r="J123" s="514">
        <f t="shared" si="36"/>
        <v>0</v>
      </c>
      <c r="K123" s="514"/>
      <c r="L123" s="525"/>
      <c r="M123" s="514">
        <f t="shared" si="38"/>
        <v>0</v>
      </c>
      <c r="N123" s="525"/>
      <c r="O123" s="514">
        <f t="shared" si="40"/>
        <v>0</v>
      </c>
      <c r="P123" s="514">
        <f t="shared" si="41"/>
        <v>0</v>
      </c>
      <c r="Q123" s="269"/>
    </row>
    <row r="124" spans="2:17" ht="12.5">
      <c r="B124" s="195" t="str">
        <f t="shared" si="42"/>
        <v/>
      </c>
      <c r="C124" s="507">
        <f>IF(D93="","-",+C123+1)</f>
        <v>2035</v>
      </c>
      <c r="D124" s="374">
        <f>IF(F123+SUM(E$99:E123)=D$92,F123,D$92-SUM(E$99:E123))</f>
        <v>39275.728112500154</v>
      </c>
      <c r="E124" s="522">
        <f>IF(+J96&lt;F123,J96,D124)</f>
        <v>2019.1363636363637</v>
      </c>
      <c r="F124" s="523">
        <f t="shared" si="59"/>
        <v>37256.591748863793</v>
      </c>
      <c r="G124" s="523">
        <f t="shared" si="60"/>
        <v>38266.15993068197</v>
      </c>
      <c r="H124" s="526">
        <f t="shared" si="61"/>
        <v>6784.2812019087478</v>
      </c>
      <c r="I124" s="577">
        <f t="shared" si="62"/>
        <v>6784.2812019087478</v>
      </c>
      <c r="J124" s="514">
        <f t="shared" si="36"/>
        <v>0</v>
      </c>
      <c r="K124" s="514"/>
      <c r="L124" s="525"/>
      <c r="M124" s="514">
        <f t="shared" si="38"/>
        <v>0</v>
      </c>
      <c r="N124" s="525"/>
      <c r="O124" s="514">
        <f t="shared" si="40"/>
        <v>0</v>
      </c>
      <c r="P124" s="514">
        <f t="shared" si="41"/>
        <v>0</v>
      </c>
      <c r="Q124" s="269"/>
    </row>
    <row r="125" spans="2:17" ht="12.5">
      <c r="B125" s="195" t="str">
        <f t="shared" si="42"/>
        <v/>
      </c>
      <c r="C125" s="507">
        <f>IF(D93="","-",+C124+1)</f>
        <v>2036</v>
      </c>
      <c r="D125" s="374">
        <f>IF(F124+SUM(E$99:E124)=D$92,F124,D$92-SUM(E$99:E124))</f>
        <v>37256.591748863793</v>
      </c>
      <c r="E125" s="522">
        <f>IF(+J96&lt;F124,J96,D125)</f>
        <v>2019.1363636363637</v>
      </c>
      <c r="F125" s="523">
        <f t="shared" si="59"/>
        <v>35237.455385227433</v>
      </c>
      <c r="G125" s="523">
        <f t="shared" si="60"/>
        <v>36247.023567045617</v>
      </c>
      <c r="H125" s="526">
        <f t="shared" si="61"/>
        <v>6532.8455407820802</v>
      </c>
      <c r="I125" s="577">
        <f t="shared" si="62"/>
        <v>6532.8455407820802</v>
      </c>
      <c r="J125" s="514">
        <f t="shared" si="36"/>
        <v>0</v>
      </c>
      <c r="K125" s="514"/>
      <c r="L125" s="525"/>
      <c r="M125" s="514">
        <f t="shared" si="38"/>
        <v>0</v>
      </c>
      <c r="N125" s="525"/>
      <c r="O125" s="514">
        <f t="shared" si="40"/>
        <v>0</v>
      </c>
      <c r="P125" s="514">
        <f t="shared" si="41"/>
        <v>0</v>
      </c>
      <c r="Q125" s="269"/>
    </row>
    <row r="126" spans="2:17" ht="12.5">
      <c r="B126" s="195" t="str">
        <f t="shared" si="42"/>
        <v/>
      </c>
      <c r="C126" s="507">
        <f>IF(D93="","-",+C125+1)</f>
        <v>2037</v>
      </c>
      <c r="D126" s="374">
        <f>IF(F125+SUM(E$99:E125)=D$92,F125,D$92-SUM(E$99:E125))</f>
        <v>35237.455385227433</v>
      </c>
      <c r="E126" s="522">
        <f>IF(+J96&lt;F125,J96,D126)</f>
        <v>2019.1363636363637</v>
      </c>
      <c r="F126" s="523">
        <f t="shared" si="59"/>
        <v>33218.319021591073</v>
      </c>
      <c r="G126" s="523">
        <f t="shared" si="60"/>
        <v>34227.887203409249</v>
      </c>
      <c r="H126" s="526">
        <f t="shared" si="61"/>
        <v>6281.4098796554099</v>
      </c>
      <c r="I126" s="577">
        <f t="shared" si="62"/>
        <v>6281.4098796554099</v>
      </c>
      <c r="J126" s="514">
        <f t="shared" si="36"/>
        <v>0</v>
      </c>
      <c r="K126" s="514"/>
      <c r="L126" s="525"/>
      <c r="M126" s="514">
        <f t="shared" si="38"/>
        <v>0</v>
      </c>
      <c r="N126" s="525"/>
      <c r="O126" s="514">
        <f t="shared" si="40"/>
        <v>0</v>
      </c>
      <c r="P126" s="514">
        <f t="shared" si="41"/>
        <v>0</v>
      </c>
      <c r="Q126" s="269"/>
    </row>
    <row r="127" spans="2:17" ht="12.5">
      <c r="B127" s="195" t="str">
        <f t="shared" si="42"/>
        <v/>
      </c>
      <c r="C127" s="507">
        <f>IF(D93="","-",+C126+1)</f>
        <v>2038</v>
      </c>
      <c r="D127" s="374">
        <f>IF(F126+SUM(E$99:E126)=D$92,F126,D$92-SUM(E$99:E126))</f>
        <v>33218.319021591073</v>
      </c>
      <c r="E127" s="522">
        <f>IF(+J96&lt;F126,J96,D127)</f>
        <v>2019.1363636363637</v>
      </c>
      <c r="F127" s="523">
        <f t="shared" si="59"/>
        <v>31199.182657954709</v>
      </c>
      <c r="G127" s="523">
        <f t="shared" si="60"/>
        <v>32208.750839772889</v>
      </c>
      <c r="H127" s="526">
        <f t="shared" si="61"/>
        <v>6029.9742185287405</v>
      </c>
      <c r="I127" s="577">
        <f t="shared" si="62"/>
        <v>6029.9742185287405</v>
      </c>
      <c r="J127" s="514">
        <f t="shared" si="36"/>
        <v>0</v>
      </c>
      <c r="K127" s="514"/>
      <c r="L127" s="525"/>
      <c r="M127" s="514">
        <f t="shared" si="38"/>
        <v>0</v>
      </c>
      <c r="N127" s="525"/>
      <c r="O127" s="514">
        <f t="shared" si="40"/>
        <v>0</v>
      </c>
      <c r="P127" s="514">
        <f t="shared" si="41"/>
        <v>0</v>
      </c>
      <c r="Q127" s="269"/>
    </row>
    <row r="128" spans="2:17" ht="12.5">
      <c r="B128" s="195" t="str">
        <f t="shared" si="42"/>
        <v/>
      </c>
      <c r="C128" s="507">
        <f>IF(D93="","-",+C127+1)</f>
        <v>2039</v>
      </c>
      <c r="D128" s="374">
        <f>IF(F127+SUM(E$99:E127)=D$92,F127,D$92-SUM(E$99:E127))</f>
        <v>31199.182657954709</v>
      </c>
      <c r="E128" s="522">
        <f>IF(+J96&lt;F127,J96,D128)</f>
        <v>2019.1363636363637</v>
      </c>
      <c r="F128" s="523">
        <f t="shared" si="59"/>
        <v>29180.046294318345</v>
      </c>
      <c r="G128" s="523">
        <f t="shared" si="60"/>
        <v>30189.614476136529</v>
      </c>
      <c r="H128" s="526">
        <f t="shared" si="61"/>
        <v>5778.538557402072</v>
      </c>
      <c r="I128" s="577">
        <f t="shared" si="62"/>
        <v>5778.538557402072</v>
      </c>
      <c r="J128" s="514">
        <f t="shared" si="36"/>
        <v>0</v>
      </c>
      <c r="K128" s="514"/>
      <c r="L128" s="525"/>
      <c r="M128" s="514">
        <f t="shared" si="38"/>
        <v>0</v>
      </c>
      <c r="N128" s="525"/>
      <c r="O128" s="514">
        <f t="shared" si="40"/>
        <v>0</v>
      </c>
      <c r="P128" s="514">
        <f t="shared" si="41"/>
        <v>0</v>
      </c>
      <c r="Q128" s="269"/>
    </row>
    <row r="129" spans="2:17" ht="12.5">
      <c r="B129" s="195" t="str">
        <f t="shared" si="42"/>
        <v/>
      </c>
      <c r="C129" s="507">
        <f>IF(D93="","-",+C128+1)</f>
        <v>2040</v>
      </c>
      <c r="D129" s="374">
        <f>IF(F128+SUM(E$99:E128)=D$92,F128,D$92-SUM(E$99:E128))</f>
        <v>29180.046294318345</v>
      </c>
      <c r="E129" s="522">
        <f>IF(+J96&lt;F128,J96,D129)</f>
        <v>2019.1363636363637</v>
      </c>
      <c r="F129" s="523">
        <f t="shared" si="59"/>
        <v>27160.909930681981</v>
      </c>
      <c r="G129" s="523">
        <f t="shared" si="60"/>
        <v>28170.478112500161</v>
      </c>
      <c r="H129" s="526">
        <f t="shared" si="61"/>
        <v>5527.1028962754017</v>
      </c>
      <c r="I129" s="577">
        <f t="shared" si="62"/>
        <v>5527.1028962754017</v>
      </c>
      <c r="J129" s="514">
        <f t="shared" si="36"/>
        <v>0</v>
      </c>
      <c r="K129" s="514"/>
      <c r="L129" s="525"/>
      <c r="M129" s="514">
        <f t="shared" si="38"/>
        <v>0</v>
      </c>
      <c r="N129" s="525"/>
      <c r="O129" s="514">
        <f t="shared" si="40"/>
        <v>0</v>
      </c>
      <c r="P129" s="514">
        <f t="shared" si="41"/>
        <v>0</v>
      </c>
      <c r="Q129" s="269"/>
    </row>
    <row r="130" spans="2:17" ht="12.5">
      <c r="B130" s="195" t="str">
        <f t="shared" si="42"/>
        <v/>
      </c>
      <c r="C130" s="507">
        <f>IF(D93="","-",+C129+1)</f>
        <v>2041</v>
      </c>
      <c r="D130" s="374">
        <f>IF(F129+SUM(E$99:E129)=D$92,F129,D$92-SUM(E$99:E129))</f>
        <v>27160.909930681981</v>
      </c>
      <c r="E130" s="522">
        <f>IF(+J96&lt;F129,J96,D130)</f>
        <v>2019.1363636363637</v>
      </c>
      <c r="F130" s="523">
        <f t="shared" si="59"/>
        <v>25141.773567045617</v>
      </c>
      <c r="G130" s="523">
        <f t="shared" si="60"/>
        <v>26151.341748863801</v>
      </c>
      <c r="H130" s="526">
        <f t="shared" si="61"/>
        <v>5275.6672351487323</v>
      </c>
      <c r="I130" s="577">
        <f t="shared" si="62"/>
        <v>5275.6672351487323</v>
      </c>
      <c r="J130" s="514">
        <f t="shared" si="36"/>
        <v>0</v>
      </c>
      <c r="K130" s="514"/>
      <c r="L130" s="525"/>
      <c r="M130" s="514">
        <f t="shared" si="38"/>
        <v>0</v>
      </c>
      <c r="N130" s="525"/>
      <c r="O130" s="514">
        <f t="shared" si="40"/>
        <v>0</v>
      </c>
      <c r="P130" s="514">
        <f t="shared" si="41"/>
        <v>0</v>
      </c>
      <c r="Q130" s="269"/>
    </row>
    <row r="131" spans="2:17" ht="12.5">
      <c r="B131" s="195" t="str">
        <f t="shared" si="42"/>
        <v/>
      </c>
      <c r="C131" s="507">
        <f>IF(D93="","-",+C130+1)</f>
        <v>2042</v>
      </c>
      <c r="D131" s="374">
        <f>IF(F130+SUM(E$99:E130)=D$92,F130,D$92-SUM(E$99:E130))</f>
        <v>25141.773567045617</v>
      </c>
      <c r="E131" s="522">
        <f>IF(+J96&lt;F130,J96,D131)</f>
        <v>2019.1363636363637</v>
      </c>
      <c r="F131" s="523">
        <f t="shared" si="59"/>
        <v>23122.637203409253</v>
      </c>
      <c r="G131" s="523">
        <f t="shared" ref="G131:G154" si="63">+(F131+D131)/2</f>
        <v>24132.205385227433</v>
      </c>
      <c r="H131" s="526">
        <f t="shared" ref="H131:H154" si="64">+J$94*G131+E131</f>
        <v>5024.2315740220629</v>
      </c>
      <c r="I131" s="577">
        <f t="shared" ref="I131:I154" si="65">+J$95*G131+E131</f>
        <v>5024.2315740220629</v>
      </c>
      <c r="J131" s="514">
        <f t="shared" ref="J131:J154" si="66">+I131-H131</f>
        <v>0</v>
      </c>
      <c r="K131" s="514"/>
      <c r="L131" s="525"/>
      <c r="M131" s="514">
        <f t="shared" ref="M131:M154" si="67">IF(L131&lt;&gt;0,+H131-L131,0)</f>
        <v>0</v>
      </c>
      <c r="N131" s="525"/>
      <c r="O131" s="514">
        <f t="shared" ref="O131:O154" si="68">IF(N131&lt;&gt;0,+I131-N131,0)</f>
        <v>0</v>
      </c>
      <c r="P131" s="514">
        <f t="shared" ref="P131:P154" si="69">+O131-M131</f>
        <v>0</v>
      </c>
      <c r="Q131" s="269"/>
    </row>
    <row r="132" spans="2:17" ht="12.5">
      <c r="B132" s="195" t="str">
        <f t="shared" si="42"/>
        <v/>
      </c>
      <c r="C132" s="507">
        <f>IF(D93="","-",+C131+1)</f>
        <v>2043</v>
      </c>
      <c r="D132" s="374">
        <f>IF(F131+SUM(E$99:E131)=D$92,F131,D$92-SUM(E$99:E131))</f>
        <v>23122.637203409253</v>
      </c>
      <c r="E132" s="522">
        <f>IF(+J96&lt;F131,J96,D132)</f>
        <v>2019.1363636363637</v>
      </c>
      <c r="F132" s="523">
        <f t="shared" ref="F132:F154" si="70">+D132-E132</f>
        <v>21103.500839772889</v>
      </c>
      <c r="G132" s="523">
        <f t="shared" si="63"/>
        <v>22113.069021591073</v>
      </c>
      <c r="H132" s="526">
        <f t="shared" si="64"/>
        <v>4772.7959128953935</v>
      </c>
      <c r="I132" s="577">
        <f t="shared" si="65"/>
        <v>4772.7959128953935</v>
      </c>
      <c r="J132" s="514">
        <f t="shared" si="66"/>
        <v>0</v>
      </c>
      <c r="K132" s="514"/>
      <c r="L132" s="525"/>
      <c r="M132" s="514">
        <f t="shared" si="67"/>
        <v>0</v>
      </c>
      <c r="N132" s="525"/>
      <c r="O132" s="514">
        <f t="shared" si="68"/>
        <v>0</v>
      </c>
      <c r="P132" s="514">
        <f t="shared" si="69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2044</v>
      </c>
      <c r="D133" s="374">
        <f>IF(F132+SUM(E$99:E132)=D$92,F132,D$92-SUM(E$99:E132))</f>
        <v>21103.500839772889</v>
      </c>
      <c r="E133" s="522">
        <f>IF(+J96&lt;F132,J96,D133)</f>
        <v>2019.1363636363637</v>
      </c>
      <c r="F133" s="523">
        <f t="shared" si="70"/>
        <v>19084.364476136525</v>
      </c>
      <c r="G133" s="523">
        <f t="shared" si="63"/>
        <v>20093.932657954705</v>
      </c>
      <c r="H133" s="526">
        <f t="shared" si="64"/>
        <v>4521.3602517687232</v>
      </c>
      <c r="I133" s="577">
        <f t="shared" si="65"/>
        <v>4521.3602517687232</v>
      </c>
      <c r="J133" s="514">
        <f t="shared" si="66"/>
        <v>0</v>
      </c>
      <c r="K133" s="514"/>
      <c r="L133" s="525"/>
      <c r="M133" s="514">
        <f t="shared" si="67"/>
        <v>0</v>
      </c>
      <c r="N133" s="525"/>
      <c r="O133" s="514">
        <f t="shared" si="68"/>
        <v>0</v>
      </c>
      <c r="P133" s="514">
        <f t="shared" si="69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2045</v>
      </c>
      <c r="D134" s="374">
        <f>IF(F133+SUM(E$99:E133)=D$92,F133,D$92-SUM(E$99:E133))</f>
        <v>19084.364476136525</v>
      </c>
      <c r="E134" s="522">
        <f>IF(+J96&lt;F133,J96,D134)</f>
        <v>2019.1363636363637</v>
      </c>
      <c r="F134" s="523">
        <f t="shared" si="70"/>
        <v>17065.228112500161</v>
      </c>
      <c r="G134" s="523">
        <f t="shared" si="63"/>
        <v>18074.796294318345</v>
      </c>
      <c r="H134" s="526">
        <f t="shared" si="64"/>
        <v>4269.9245906420547</v>
      </c>
      <c r="I134" s="577">
        <f t="shared" si="65"/>
        <v>4269.9245906420547</v>
      </c>
      <c r="J134" s="514">
        <f t="shared" si="66"/>
        <v>0</v>
      </c>
      <c r="K134" s="514"/>
      <c r="L134" s="525"/>
      <c r="M134" s="514">
        <f t="shared" si="67"/>
        <v>0</v>
      </c>
      <c r="N134" s="525"/>
      <c r="O134" s="514">
        <f t="shared" si="68"/>
        <v>0</v>
      </c>
      <c r="P134" s="514">
        <f t="shared" si="69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2046</v>
      </c>
      <c r="D135" s="374">
        <f>IF(F134+SUM(E$99:E134)=D$92,F134,D$92-SUM(E$99:E134))</f>
        <v>17065.228112500161</v>
      </c>
      <c r="E135" s="522">
        <f>IF(+J96&lt;F134,J96,D135)</f>
        <v>2019.1363636363637</v>
      </c>
      <c r="F135" s="523">
        <f t="shared" si="70"/>
        <v>15046.091748863797</v>
      </c>
      <c r="G135" s="523">
        <f t="shared" si="63"/>
        <v>16055.659930681979</v>
      </c>
      <c r="H135" s="526">
        <f t="shared" si="64"/>
        <v>4018.4889295153848</v>
      </c>
      <c r="I135" s="577">
        <f t="shared" si="65"/>
        <v>4018.4889295153848</v>
      </c>
      <c r="J135" s="514">
        <f t="shared" si="66"/>
        <v>0</v>
      </c>
      <c r="K135" s="514"/>
      <c r="L135" s="525"/>
      <c r="M135" s="514">
        <f t="shared" si="67"/>
        <v>0</v>
      </c>
      <c r="N135" s="525"/>
      <c r="O135" s="514">
        <f t="shared" si="68"/>
        <v>0</v>
      </c>
      <c r="P135" s="514">
        <f t="shared" si="69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2047</v>
      </c>
      <c r="D136" s="374">
        <f>IF(F135+SUM(E$99:E135)=D$92,F135,D$92-SUM(E$99:E135))</f>
        <v>15046.091748863797</v>
      </c>
      <c r="E136" s="522">
        <f>IF(+J96&lt;F135,J96,D136)</f>
        <v>2019.1363636363637</v>
      </c>
      <c r="F136" s="523">
        <f t="shared" si="70"/>
        <v>13026.955385227433</v>
      </c>
      <c r="G136" s="523">
        <f t="shared" si="63"/>
        <v>14036.523567045615</v>
      </c>
      <c r="H136" s="526">
        <f t="shared" si="64"/>
        <v>3767.053268388715</v>
      </c>
      <c r="I136" s="577">
        <f t="shared" si="65"/>
        <v>3767.053268388715</v>
      </c>
      <c r="J136" s="514">
        <f t="shared" si="66"/>
        <v>0</v>
      </c>
      <c r="K136" s="514"/>
      <c r="L136" s="525"/>
      <c r="M136" s="514">
        <f t="shared" si="67"/>
        <v>0</v>
      </c>
      <c r="N136" s="525"/>
      <c r="O136" s="514">
        <f t="shared" si="68"/>
        <v>0</v>
      </c>
      <c r="P136" s="514">
        <f t="shared" si="69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2048</v>
      </c>
      <c r="D137" s="374">
        <f>IF(F136+SUM(E$99:E136)=D$92,F136,D$92-SUM(E$99:E136))</f>
        <v>13026.955385227433</v>
      </c>
      <c r="E137" s="522">
        <f>IF(+J96&lt;F136,J96,D137)</f>
        <v>2019.1363636363637</v>
      </c>
      <c r="F137" s="523">
        <f t="shared" si="70"/>
        <v>11007.819021591069</v>
      </c>
      <c r="G137" s="523">
        <f t="shared" si="63"/>
        <v>12017.387203409251</v>
      </c>
      <c r="H137" s="526">
        <f t="shared" si="64"/>
        <v>3515.6176072620456</v>
      </c>
      <c r="I137" s="577">
        <f t="shared" si="65"/>
        <v>3515.6176072620456</v>
      </c>
      <c r="J137" s="514">
        <f t="shared" si="66"/>
        <v>0</v>
      </c>
      <c r="K137" s="514"/>
      <c r="L137" s="525"/>
      <c r="M137" s="514">
        <f t="shared" si="67"/>
        <v>0</v>
      </c>
      <c r="N137" s="525"/>
      <c r="O137" s="514">
        <f t="shared" si="68"/>
        <v>0</v>
      </c>
      <c r="P137" s="514">
        <f t="shared" si="69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2049</v>
      </c>
      <c r="D138" s="374">
        <f>IF(F137+SUM(E$99:E137)=D$92,F137,D$92-SUM(E$99:E137))</f>
        <v>11007.819021591069</v>
      </c>
      <c r="E138" s="522">
        <f>IF(+J96&lt;F137,J96,D138)</f>
        <v>2019.1363636363637</v>
      </c>
      <c r="F138" s="523">
        <f t="shared" si="70"/>
        <v>8988.6826579547051</v>
      </c>
      <c r="G138" s="523">
        <f t="shared" si="63"/>
        <v>9998.250839772887</v>
      </c>
      <c r="H138" s="526">
        <f t="shared" si="64"/>
        <v>3264.1819461353762</v>
      </c>
      <c r="I138" s="577">
        <f t="shared" si="65"/>
        <v>3264.1819461353762</v>
      </c>
      <c r="J138" s="514">
        <f t="shared" si="66"/>
        <v>0</v>
      </c>
      <c r="K138" s="514"/>
      <c r="L138" s="525"/>
      <c r="M138" s="514">
        <f t="shared" si="67"/>
        <v>0</v>
      </c>
      <c r="N138" s="525"/>
      <c r="O138" s="514">
        <f t="shared" si="68"/>
        <v>0</v>
      </c>
      <c r="P138" s="514">
        <f t="shared" si="69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2050</v>
      </c>
      <c r="D139" s="374">
        <f>IF(F138+SUM(E$99:E138)=D$92,F138,D$92-SUM(E$99:E138))</f>
        <v>8988.6826579547051</v>
      </c>
      <c r="E139" s="522">
        <f>IF(+J96&lt;F138,J96,D139)</f>
        <v>2019.1363636363637</v>
      </c>
      <c r="F139" s="523">
        <f t="shared" si="70"/>
        <v>6969.5462943183411</v>
      </c>
      <c r="G139" s="523">
        <f t="shared" si="63"/>
        <v>7979.1144761365231</v>
      </c>
      <c r="H139" s="526">
        <f t="shared" si="64"/>
        <v>3012.7462850087068</v>
      </c>
      <c r="I139" s="577">
        <f t="shared" si="65"/>
        <v>3012.7462850087068</v>
      </c>
      <c r="J139" s="514">
        <f t="shared" si="66"/>
        <v>0</v>
      </c>
      <c r="K139" s="514"/>
      <c r="L139" s="525"/>
      <c r="M139" s="514">
        <f t="shared" si="67"/>
        <v>0</v>
      </c>
      <c r="N139" s="525"/>
      <c r="O139" s="514">
        <f t="shared" si="68"/>
        <v>0</v>
      </c>
      <c r="P139" s="514">
        <f t="shared" si="69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2051</v>
      </c>
      <c r="D140" s="374">
        <f>IF(F139+SUM(E$99:E139)=D$92,F139,D$92-SUM(E$99:E139))</f>
        <v>6969.5462943183411</v>
      </c>
      <c r="E140" s="522">
        <f>IF(+J96&lt;F139,J96,D140)</f>
        <v>2019.1363636363637</v>
      </c>
      <c r="F140" s="523">
        <f t="shared" si="70"/>
        <v>4950.4099306819771</v>
      </c>
      <c r="G140" s="523">
        <f t="shared" si="63"/>
        <v>5959.9781125001591</v>
      </c>
      <c r="H140" s="526">
        <f t="shared" si="64"/>
        <v>2761.3106238820374</v>
      </c>
      <c r="I140" s="577">
        <f t="shared" si="65"/>
        <v>2761.3106238820374</v>
      </c>
      <c r="J140" s="514">
        <f t="shared" si="66"/>
        <v>0</v>
      </c>
      <c r="K140" s="514"/>
      <c r="L140" s="525"/>
      <c r="M140" s="514">
        <f t="shared" si="67"/>
        <v>0</v>
      </c>
      <c r="N140" s="525"/>
      <c r="O140" s="514">
        <f t="shared" si="68"/>
        <v>0</v>
      </c>
      <c r="P140" s="514">
        <f t="shared" si="69"/>
        <v>0</v>
      </c>
      <c r="Q140" s="269"/>
    </row>
    <row r="141" spans="2:17" ht="12.5">
      <c r="B141" s="195" t="str">
        <f t="shared" si="42"/>
        <v>IU</v>
      </c>
      <c r="C141" s="507">
        <f>IF(D93="","-",+C140+1)</f>
        <v>2052</v>
      </c>
      <c r="D141" s="374">
        <f>IF(F140+SUM(E$99:E140)=D$92,F140,D$92-SUM(E$99:E140))</f>
        <v>4950.4099306819262</v>
      </c>
      <c r="E141" s="522">
        <f>IF(+J96&lt;F140,J96,D141)</f>
        <v>2019.1363636363637</v>
      </c>
      <c r="F141" s="523">
        <f t="shared" si="70"/>
        <v>2931.2735670455622</v>
      </c>
      <c r="G141" s="523">
        <f t="shared" si="63"/>
        <v>3940.8417488637442</v>
      </c>
      <c r="H141" s="526">
        <f t="shared" si="64"/>
        <v>2509.8749627553611</v>
      </c>
      <c r="I141" s="577">
        <f t="shared" si="65"/>
        <v>2509.8749627553611</v>
      </c>
      <c r="J141" s="514">
        <f t="shared" si="66"/>
        <v>0</v>
      </c>
      <c r="K141" s="514"/>
      <c r="L141" s="525"/>
      <c r="M141" s="514">
        <f t="shared" si="67"/>
        <v>0</v>
      </c>
      <c r="N141" s="525"/>
      <c r="O141" s="514">
        <f t="shared" si="68"/>
        <v>0</v>
      </c>
      <c r="P141" s="514">
        <f t="shared" si="69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2053</v>
      </c>
      <c r="D142" s="374">
        <f>IF(F141+SUM(E$99:E141)=D$92,F141,D$92-SUM(E$99:E141))</f>
        <v>2931.2735670455622</v>
      </c>
      <c r="E142" s="522">
        <f>IF(+J96&lt;F141,J96,D142)</f>
        <v>2019.1363636363637</v>
      </c>
      <c r="F142" s="523">
        <f t="shared" si="70"/>
        <v>912.13720340919849</v>
      </c>
      <c r="G142" s="523">
        <f t="shared" si="63"/>
        <v>1921.7053852273802</v>
      </c>
      <c r="H142" s="526">
        <f t="shared" si="64"/>
        <v>2258.4393016286917</v>
      </c>
      <c r="I142" s="577">
        <f t="shared" si="65"/>
        <v>2258.4393016286917</v>
      </c>
      <c r="J142" s="514">
        <f t="shared" si="66"/>
        <v>0</v>
      </c>
      <c r="K142" s="514"/>
      <c r="L142" s="525"/>
      <c r="M142" s="514">
        <f t="shared" si="67"/>
        <v>0</v>
      </c>
      <c r="N142" s="525"/>
      <c r="O142" s="514">
        <f t="shared" si="68"/>
        <v>0</v>
      </c>
      <c r="P142" s="514">
        <f t="shared" si="69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2054</v>
      </c>
      <c r="D143" s="374">
        <f>IF(F142+SUM(E$99:E142)=D$92,F142,D$92-SUM(E$99:E142))</f>
        <v>912.13720340919849</v>
      </c>
      <c r="E143" s="522">
        <f>IF(+J96&lt;F142,J96,D143)</f>
        <v>912.13720340919849</v>
      </c>
      <c r="F143" s="523">
        <f t="shared" si="70"/>
        <v>0</v>
      </c>
      <c r="G143" s="523">
        <f t="shared" si="63"/>
        <v>456.06860170459925</v>
      </c>
      <c r="H143" s="526">
        <f t="shared" si="64"/>
        <v>968.92975712369514</v>
      </c>
      <c r="I143" s="577">
        <f t="shared" si="65"/>
        <v>968.92975712369514</v>
      </c>
      <c r="J143" s="514">
        <f t="shared" si="66"/>
        <v>0</v>
      </c>
      <c r="K143" s="514"/>
      <c r="L143" s="525"/>
      <c r="M143" s="514">
        <f t="shared" si="67"/>
        <v>0</v>
      </c>
      <c r="N143" s="525"/>
      <c r="O143" s="514">
        <f t="shared" si="68"/>
        <v>0</v>
      </c>
      <c r="P143" s="514">
        <f t="shared" si="69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0"/>
        <v>0</v>
      </c>
      <c r="G144" s="523">
        <f t="shared" si="63"/>
        <v>0</v>
      </c>
      <c r="H144" s="526">
        <f t="shared" si="64"/>
        <v>0</v>
      </c>
      <c r="I144" s="577">
        <f t="shared" si="65"/>
        <v>0</v>
      </c>
      <c r="J144" s="514">
        <f t="shared" si="66"/>
        <v>0</v>
      </c>
      <c r="K144" s="514"/>
      <c r="L144" s="525"/>
      <c r="M144" s="514">
        <f t="shared" si="67"/>
        <v>0</v>
      </c>
      <c r="N144" s="525"/>
      <c r="O144" s="514">
        <f t="shared" si="68"/>
        <v>0</v>
      </c>
      <c r="P144" s="514">
        <f t="shared" si="69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0"/>
        <v>0</v>
      </c>
      <c r="G145" s="523">
        <f t="shared" si="63"/>
        <v>0</v>
      </c>
      <c r="H145" s="526">
        <f t="shared" si="64"/>
        <v>0</v>
      </c>
      <c r="I145" s="577">
        <f t="shared" si="65"/>
        <v>0</v>
      </c>
      <c r="J145" s="514">
        <f t="shared" si="66"/>
        <v>0</v>
      </c>
      <c r="K145" s="514"/>
      <c r="L145" s="525"/>
      <c r="M145" s="514">
        <f t="shared" si="67"/>
        <v>0</v>
      </c>
      <c r="N145" s="525"/>
      <c r="O145" s="514">
        <f t="shared" si="68"/>
        <v>0</v>
      </c>
      <c r="P145" s="514">
        <f t="shared" si="69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0"/>
        <v>0</v>
      </c>
      <c r="G146" s="523">
        <f t="shared" si="63"/>
        <v>0</v>
      </c>
      <c r="H146" s="526">
        <f t="shared" si="64"/>
        <v>0</v>
      </c>
      <c r="I146" s="577">
        <f t="shared" si="65"/>
        <v>0</v>
      </c>
      <c r="J146" s="514">
        <f t="shared" si="66"/>
        <v>0</v>
      </c>
      <c r="K146" s="514"/>
      <c r="L146" s="525"/>
      <c r="M146" s="514">
        <f t="shared" si="67"/>
        <v>0</v>
      </c>
      <c r="N146" s="525"/>
      <c r="O146" s="514">
        <f t="shared" si="68"/>
        <v>0</v>
      </c>
      <c r="P146" s="514">
        <f t="shared" si="69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0"/>
        <v>0</v>
      </c>
      <c r="G147" s="523">
        <f t="shared" si="63"/>
        <v>0</v>
      </c>
      <c r="H147" s="526">
        <f t="shared" si="64"/>
        <v>0</v>
      </c>
      <c r="I147" s="577">
        <f t="shared" si="65"/>
        <v>0</v>
      </c>
      <c r="J147" s="514">
        <f t="shared" si="66"/>
        <v>0</v>
      </c>
      <c r="K147" s="514"/>
      <c r="L147" s="525"/>
      <c r="M147" s="514">
        <f t="shared" si="67"/>
        <v>0</v>
      </c>
      <c r="N147" s="525"/>
      <c r="O147" s="514">
        <f t="shared" si="68"/>
        <v>0</v>
      </c>
      <c r="P147" s="514">
        <f t="shared" si="69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0"/>
        <v>0</v>
      </c>
      <c r="G148" s="523">
        <f t="shared" si="63"/>
        <v>0</v>
      </c>
      <c r="H148" s="526">
        <f t="shared" si="64"/>
        <v>0</v>
      </c>
      <c r="I148" s="577">
        <f t="shared" si="65"/>
        <v>0</v>
      </c>
      <c r="J148" s="514">
        <f t="shared" si="66"/>
        <v>0</v>
      </c>
      <c r="K148" s="514"/>
      <c r="L148" s="525"/>
      <c r="M148" s="514">
        <f t="shared" si="67"/>
        <v>0</v>
      </c>
      <c r="N148" s="525"/>
      <c r="O148" s="514">
        <f t="shared" si="68"/>
        <v>0</v>
      </c>
      <c r="P148" s="514">
        <f t="shared" si="69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0"/>
        <v>0</v>
      </c>
      <c r="G149" s="523">
        <f t="shared" si="63"/>
        <v>0</v>
      </c>
      <c r="H149" s="526">
        <f t="shared" si="64"/>
        <v>0</v>
      </c>
      <c r="I149" s="577">
        <f t="shared" si="65"/>
        <v>0</v>
      </c>
      <c r="J149" s="514">
        <f t="shared" si="66"/>
        <v>0</v>
      </c>
      <c r="K149" s="514"/>
      <c r="L149" s="525"/>
      <c r="M149" s="514">
        <f t="shared" si="67"/>
        <v>0</v>
      </c>
      <c r="N149" s="525"/>
      <c r="O149" s="514">
        <f t="shared" si="68"/>
        <v>0</v>
      </c>
      <c r="P149" s="514">
        <f t="shared" si="69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0"/>
        <v>0</v>
      </c>
      <c r="G150" s="523">
        <f t="shared" si="63"/>
        <v>0</v>
      </c>
      <c r="H150" s="526">
        <f t="shared" si="64"/>
        <v>0</v>
      </c>
      <c r="I150" s="577">
        <f t="shared" si="65"/>
        <v>0</v>
      </c>
      <c r="J150" s="514">
        <f t="shared" si="66"/>
        <v>0</v>
      </c>
      <c r="K150" s="514"/>
      <c r="L150" s="525"/>
      <c r="M150" s="514">
        <f t="shared" si="67"/>
        <v>0</v>
      </c>
      <c r="N150" s="525"/>
      <c r="O150" s="514">
        <f t="shared" si="68"/>
        <v>0</v>
      </c>
      <c r="P150" s="514">
        <f t="shared" si="69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0"/>
        <v>0</v>
      </c>
      <c r="G151" s="523">
        <f t="shared" si="63"/>
        <v>0</v>
      </c>
      <c r="H151" s="526">
        <f t="shared" si="64"/>
        <v>0</v>
      </c>
      <c r="I151" s="577">
        <f t="shared" si="65"/>
        <v>0</v>
      </c>
      <c r="J151" s="514">
        <f t="shared" si="66"/>
        <v>0</v>
      </c>
      <c r="K151" s="514"/>
      <c r="L151" s="525"/>
      <c r="M151" s="514">
        <f t="shared" si="67"/>
        <v>0</v>
      </c>
      <c r="N151" s="525"/>
      <c r="O151" s="514">
        <f t="shared" si="68"/>
        <v>0</v>
      </c>
      <c r="P151" s="514">
        <f t="shared" si="69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0"/>
        <v>0</v>
      </c>
      <c r="G152" s="523">
        <f t="shared" si="63"/>
        <v>0</v>
      </c>
      <c r="H152" s="526">
        <f t="shared" si="64"/>
        <v>0</v>
      </c>
      <c r="I152" s="577">
        <f t="shared" si="65"/>
        <v>0</v>
      </c>
      <c r="J152" s="514">
        <f t="shared" si="66"/>
        <v>0</v>
      </c>
      <c r="K152" s="514"/>
      <c r="L152" s="525"/>
      <c r="M152" s="514">
        <f t="shared" si="67"/>
        <v>0</v>
      </c>
      <c r="N152" s="525"/>
      <c r="O152" s="514">
        <f t="shared" si="68"/>
        <v>0</v>
      </c>
      <c r="P152" s="514">
        <f t="shared" si="69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0"/>
        <v>0</v>
      </c>
      <c r="G153" s="523">
        <f t="shared" si="63"/>
        <v>0</v>
      </c>
      <c r="H153" s="526">
        <f t="shared" si="64"/>
        <v>0</v>
      </c>
      <c r="I153" s="577">
        <f t="shared" si="65"/>
        <v>0</v>
      </c>
      <c r="J153" s="514">
        <f t="shared" si="66"/>
        <v>0</v>
      </c>
      <c r="K153" s="514"/>
      <c r="L153" s="525"/>
      <c r="M153" s="514">
        <f t="shared" si="67"/>
        <v>0</v>
      </c>
      <c r="N153" s="525"/>
      <c r="O153" s="514">
        <f t="shared" si="68"/>
        <v>0</v>
      </c>
      <c r="P153" s="514">
        <f t="shared" si="69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0"/>
        <v>0</v>
      </c>
      <c r="G154" s="528">
        <f t="shared" si="63"/>
        <v>0</v>
      </c>
      <c r="H154" s="530">
        <f t="shared" si="64"/>
        <v>0</v>
      </c>
      <c r="I154" s="579">
        <f t="shared" si="65"/>
        <v>0</v>
      </c>
      <c r="J154" s="533">
        <f t="shared" si="66"/>
        <v>0</v>
      </c>
      <c r="K154" s="514"/>
      <c r="L154" s="532"/>
      <c r="M154" s="533">
        <f t="shared" si="67"/>
        <v>0</v>
      </c>
      <c r="N154" s="532"/>
      <c r="O154" s="533">
        <f t="shared" si="68"/>
        <v>0</v>
      </c>
      <c r="P154" s="533">
        <f t="shared" si="69"/>
        <v>0</v>
      </c>
      <c r="Q154" s="269"/>
    </row>
    <row r="155" spans="2:17" ht="12.5">
      <c r="C155" s="374" t="s">
        <v>78</v>
      </c>
      <c r="D155" s="375"/>
      <c r="E155" s="375">
        <f>SUM(E99:E154)</f>
        <v>88842.000000000015</v>
      </c>
      <c r="F155" s="375"/>
      <c r="G155" s="375"/>
      <c r="H155" s="375">
        <f>SUM(H99:H154)</f>
        <v>335927.332553985</v>
      </c>
      <c r="I155" s="375">
        <f>SUM(I99:I154)</f>
        <v>335927.332553985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4" width="24" style="183" customWidth="1"/>
    <col min="5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26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25575.440158798443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25575.440158798443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 t="s">
        <v>494</v>
      </c>
      <c r="F9" s="672">
        <v>452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5662.295454545455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 ht="12.5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 ht="12.5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 ht="12.5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 t="shared" ref="K23:K28" si="9">G23</f>
        <v>32627.162932907937</v>
      </c>
      <c r="L23" s="519">
        <f t="shared" si="6"/>
        <v>0</v>
      </c>
      <c r="M23" s="518">
        <f t="shared" ref="M23:M28" si="10"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32848.86419946191</v>
      </c>
      <c r="H24" s="610">
        <v>32848.86419946191</v>
      </c>
      <c r="I24" s="511">
        <f t="shared" si="8"/>
        <v>0</v>
      </c>
      <c r="J24" s="511"/>
      <c r="K24" s="518">
        <f t="shared" si="9"/>
        <v>32848.86419946191</v>
      </c>
      <c r="L24" s="519">
        <f t="shared" si="6"/>
        <v>0</v>
      </c>
      <c r="M24" s="518">
        <f t="shared" si="10"/>
        <v>32848.86419946191</v>
      </c>
      <c r="N24" s="514">
        <f t="shared" si="7"/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6076.6097560975613</v>
      </c>
      <c r="F25" s="608">
        <v>201534.16088647593</v>
      </c>
      <c r="G25" s="609">
        <v>32076.562957972019</v>
      </c>
      <c r="H25" s="610">
        <v>32076.562957972019</v>
      </c>
      <c r="I25" s="511">
        <f t="shared" si="8"/>
        <v>0</v>
      </c>
      <c r="J25" s="511"/>
      <c r="K25" s="518">
        <f t="shared" si="9"/>
        <v>32076.562957972019</v>
      </c>
      <c r="L25" s="519">
        <f t="shared" ref="L25" si="11">IF(K25&lt;&gt;0,+G25-K25,0)</f>
        <v>0</v>
      </c>
      <c r="M25" s="518">
        <f t="shared" si="10"/>
        <v>32076.562957972019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26389.773553263374</v>
      </c>
      <c r="H26" s="610">
        <v>26389.773553263374</v>
      </c>
      <c r="I26" s="511">
        <f t="shared" si="8"/>
        <v>0</v>
      </c>
      <c r="J26" s="511"/>
      <c r="K26" s="518">
        <f t="shared" si="9"/>
        <v>26389.773553263374</v>
      </c>
      <c r="L26" s="519">
        <f t="shared" ref="L26" si="12">IF(K26&lt;&gt;0,+G26-K26,0)</f>
        <v>0</v>
      </c>
      <c r="M26" s="518">
        <f t="shared" si="10"/>
        <v>26389.773553263374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2021</v>
      </c>
      <c r="D27" s="608">
        <v>195740.18414228992</v>
      </c>
      <c r="E27" s="609">
        <v>5931.9285714285716</v>
      </c>
      <c r="F27" s="608">
        <v>189808.25557086134</v>
      </c>
      <c r="G27" s="609">
        <v>26366.872043271276</v>
      </c>
      <c r="H27" s="610">
        <v>26366.872043271276</v>
      </c>
      <c r="I27" s="511">
        <f t="shared" si="8"/>
        <v>0</v>
      </c>
      <c r="J27" s="511"/>
      <c r="K27" s="518">
        <f t="shared" si="9"/>
        <v>26366.872043271276</v>
      </c>
      <c r="L27" s="519">
        <f t="shared" ref="L27" si="13">IF(K27&lt;&gt;0,+G27-K27,0)</f>
        <v>0</v>
      </c>
      <c r="M27" s="518">
        <f t="shared" si="10"/>
        <v>26366.872043271276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2022</v>
      </c>
      <c r="D28" s="608">
        <v>189525.62255894984</v>
      </c>
      <c r="E28" s="609">
        <v>5931.9285714285716</v>
      </c>
      <c r="F28" s="608">
        <v>183593.69398752126</v>
      </c>
      <c r="G28" s="609">
        <v>26909.46086077678</v>
      </c>
      <c r="H28" s="610">
        <v>26909.46086077678</v>
      </c>
      <c r="I28" s="511">
        <f t="shared" si="8"/>
        <v>0</v>
      </c>
      <c r="J28" s="511"/>
      <c r="K28" s="518">
        <f t="shared" si="9"/>
        <v>26909.46086077678</v>
      </c>
      <c r="L28" s="519">
        <f t="shared" ref="L28" si="14">IF(K28&lt;&gt;0,+G28-K28,0)</f>
        <v>0</v>
      </c>
      <c r="M28" s="518">
        <f t="shared" si="10"/>
        <v>26909.46086077678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2023</v>
      </c>
      <c r="D29" s="608">
        <v>183593.69398752126</v>
      </c>
      <c r="E29" s="609">
        <v>5931.9285714285716</v>
      </c>
      <c r="F29" s="608">
        <v>177661.76541609268</v>
      </c>
      <c r="G29" s="609">
        <v>28750.049484710118</v>
      </c>
      <c r="H29" s="610">
        <v>28750.049484710118</v>
      </c>
      <c r="I29" s="511">
        <f t="shared" si="8"/>
        <v>0</v>
      </c>
      <c r="J29" s="511"/>
      <c r="K29" s="518">
        <f t="shared" ref="K29" si="15">G29</f>
        <v>28750.049484710118</v>
      </c>
      <c r="L29" s="519">
        <f t="shared" ref="L29" si="16">IF(K29&lt;&gt;0,+G29-K29,0)</f>
        <v>0</v>
      </c>
      <c r="M29" s="518">
        <f t="shared" ref="M29" si="17">H29</f>
        <v>28750.049484710118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2024</v>
      </c>
      <c r="D30" s="608">
        <v>177661.76541609268</v>
      </c>
      <c r="E30" s="609">
        <v>5931.9285714285716</v>
      </c>
      <c r="F30" s="608">
        <v>171729.8368446641</v>
      </c>
      <c r="G30" s="609">
        <v>25575.440158798443</v>
      </c>
      <c r="H30" s="610">
        <v>25575.440158798443</v>
      </c>
      <c r="I30" s="511">
        <f t="shared" si="8"/>
        <v>0</v>
      </c>
      <c r="J30" s="511"/>
      <c r="K30" s="518">
        <f t="shared" ref="K30" si="18">G30</f>
        <v>25575.440158798443</v>
      </c>
      <c r="L30" s="519">
        <f t="shared" ref="L30" si="19">IF(K30&lt;&gt;0,+G30-K30,0)</f>
        <v>0</v>
      </c>
      <c r="M30" s="518">
        <f t="shared" ref="M30" si="20">H30</f>
        <v>25575.440158798443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 ht="12.5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171729.8368446641</v>
      </c>
      <c r="E31" s="522">
        <f>IF(+I14&lt;F30,I14,D31)</f>
        <v>5662.295454545455</v>
      </c>
      <c r="F31" s="523">
        <f t="shared" ref="F31:F49" si="23">+D31-E31</f>
        <v>166067.54139011865</v>
      </c>
      <c r="G31" s="524">
        <f t="shared" ref="G31:G54" si="24">+I$12*((D31+F31)/2)+E31</f>
        <v>25850.271304873895</v>
      </c>
      <c r="H31" s="491">
        <f t="shared" ref="H31:H54" si="25">+I$13*((D31+F31)/2)+E31</f>
        <v>25850.271304873895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166067.54139011865</v>
      </c>
      <c r="E32" s="522">
        <f>IF(+I14&lt;F31,I14,D32)</f>
        <v>5662.295454545455</v>
      </c>
      <c r="F32" s="523">
        <f t="shared" si="23"/>
        <v>160405.24593557321</v>
      </c>
      <c r="G32" s="524">
        <f t="shared" si="24"/>
        <v>25173.4733706144</v>
      </c>
      <c r="H32" s="491">
        <f t="shared" si="25"/>
        <v>25173.4733706144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160405.24593557321</v>
      </c>
      <c r="E33" s="522">
        <f>IF(+I14&lt;F32,I14,D33)</f>
        <v>5662.295454545455</v>
      </c>
      <c r="F33" s="523">
        <f t="shared" si="23"/>
        <v>154742.95048102777</v>
      </c>
      <c r="G33" s="524">
        <f t="shared" si="24"/>
        <v>24496.675436354897</v>
      </c>
      <c r="H33" s="491">
        <f t="shared" si="25"/>
        <v>24496.675436354897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154742.95048102777</v>
      </c>
      <c r="E34" s="522">
        <f>IF(+I14&lt;F33,I14,D34)</f>
        <v>5662.295454545455</v>
      </c>
      <c r="F34" s="523">
        <f t="shared" si="23"/>
        <v>149080.65502648233</v>
      </c>
      <c r="G34" s="524">
        <f t="shared" si="24"/>
        <v>23819.877502095402</v>
      </c>
      <c r="H34" s="491">
        <f t="shared" si="25"/>
        <v>23819.877502095402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149080.65502648233</v>
      </c>
      <c r="E35" s="522">
        <f>IF(+I14&lt;F34,I14,D35)</f>
        <v>5662.295454545455</v>
      </c>
      <c r="F35" s="523">
        <f t="shared" si="23"/>
        <v>143418.35957193689</v>
      </c>
      <c r="G35" s="524">
        <f t="shared" si="24"/>
        <v>23143.079567835899</v>
      </c>
      <c r="H35" s="491">
        <f t="shared" si="25"/>
        <v>23143.079567835899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143418.35957193689</v>
      </c>
      <c r="E36" s="522">
        <f>IF(+I14&lt;F35,I14,D36)</f>
        <v>5662.295454545455</v>
      </c>
      <c r="F36" s="523">
        <f t="shared" si="23"/>
        <v>137756.06411739145</v>
      </c>
      <c r="G36" s="524">
        <f t="shared" si="24"/>
        <v>22466.281633576404</v>
      </c>
      <c r="H36" s="491">
        <f t="shared" si="25"/>
        <v>22466.281633576404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137756.06411739145</v>
      </c>
      <c r="E37" s="522">
        <f>IF(+I14&lt;F36,I14,D37)</f>
        <v>5662.295454545455</v>
      </c>
      <c r="F37" s="523">
        <f t="shared" si="23"/>
        <v>132093.76866284601</v>
      </c>
      <c r="G37" s="524">
        <f t="shared" si="24"/>
        <v>21789.483699316901</v>
      </c>
      <c r="H37" s="491">
        <f t="shared" si="25"/>
        <v>21789.483699316901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132093.76866284601</v>
      </c>
      <c r="E38" s="522">
        <f>IF(+I14&lt;F37,I14,D38)</f>
        <v>5662.295454545455</v>
      </c>
      <c r="F38" s="523">
        <f t="shared" si="23"/>
        <v>126431.47320830055</v>
      </c>
      <c r="G38" s="524">
        <f t="shared" si="24"/>
        <v>21112.685765057398</v>
      </c>
      <c r="H38" s="491">
        <f t="shared" si="25"/>
        <v>21112.685765057398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126431.47320830055</v>
      </c>
      <c r="E39" s="522">
        <f>IF(+I14&lt;F38,I14,D39)</f>
        <v>5662.295454545455</v>
      </c>
      <c r="F39" s="523">
        <f t="shared" si="23"/>
        <v>120769.1777537551</v>
      </c>
      <c r="G39" s="524">
        <f t="shared" si="24"/>
        <v>20435.887830797899</v>
      </c>
      <c r="H39" s="491">
        <f t="shared" si="25"/>
        <v>20435.887830797899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120769.1777537551</v>
      </c>
      <c r="E40" s="522">
        <f>IF(+I14&lt;F39,I14,D40)</f>
        <v>5662.295454545455</v>
      </c>
      <c r="F40" s="523">
        <f t="shared" si="23"/>
        <v>115106.88229920964</v>
      </c>
      <c r="G40" s="524">
        <f t="shared" si="24"/>
        <v>19759.089896538397</v>
      </c>
      <c r="H40" s="491">
        <f t="shared" si="25"/>
        <v>19759.089896538397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115106.88229920964</v>
      </c>
      <c r="E41" s="522">
        <f>IF(+I14&lt;F40,I14,D41)</f>
        <v>5662.295454545455</v>
      </c>
      <c r="F41" s="523">
        <f t="shared" si="23"/>
        <v>109444.58684466418</v>
      </c>
      <c r="G41" s="524">
        <f t="shared" si="24"/>
        <v>19082.291962278898</v>
      </c>
      <c r="H41" s="491">
        <f t="shared" si="25"/>
        <v>19082.291962278898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109444.58684466418</v>
      </c>
      <c r="E42" s="522">
        <f>IF(+I14&lt;F41,I14,D42)</f>
        <v>5662.295454545455</v>
      </c>
      <c r="F42" s="523">
        <f t="shared" si="23"/>
        <v>103782.29139011873</v>
      </c>
      <c r="G42" s="524">
        <f t="shared" si="24"/>
        <v>18405.494028019395</v>
      </c>
      <c r="H42" s="491">
        <f t="shared" si="25"/>
        <v>18405.494028019395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103782.29139011873</v>
      </c>
      <c r="E43" s="522">
        <f>IF(+I14&lt;F42,I14,D43)</f>
        <v>5662.295454545455</v>
      </c>
      <c r="F43" s="523">
        <f t="shared" si="23"/>
        <v>98119.995935573272</v>
      </c>
      <c r="G43" s="524">
        <f t="shared" si="24"/>
        <v>17728.696093759896</v>
      </c>
      <c r="H43" s="491">
        <f t="shared" si="25"/>
        <v>17728.696093759896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98119.995935573272</v>
      </c>
      <c r="E44" s="522">
        <f>IF(+I14&lt;F43,I14,D44)</f>
        <v>5662.295454545455</v>
      </c>
      <c r="F44" s="523">
        <f t="shared" si="23"/>
        <v>92457.700481027816</v>
      </c>
      <c r="G44" s="524">
        <f t="shared" si="24"/>
        <v>17051.898159500393</v>
      </c>
      <c r="H44" s="491">
        <f t="shared" si="25"/>
        <v>17051.898159500393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92457.700481027816</v>
      </c>
      <c r="E45" s="522">
        <f>IF(+I14&lt;F44,I14,D45)</f>
        <v>5662.295454545455</v>
      </c>
      <c r="F45" s="523">
        <f t="shared" si="23"/>
        <v>86795.40502648236</v>
      </c>
      <c r="G45" s="524">
        <f t="shared" si="24"/>
        <v>16375.100225240894</v>
      </c>
      <c r="H45" s="491">
        <f t="shared" si="25"/>
        <v>16375.100225240894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86795.40502648236</v>
      </c>
      <c r="E46" s="522">
        <f>IF(+I14&lt;F45,I14,D46)</f>
        <v>5662.295454545455</v>
      </c>
      <c r="F46" s="523">
        <f t="shared" si="23"/>
        <v>81133.109571936904</v>
      </c>
      <c r="G46" s="524">
        <f t="shared" si="24"/>
        <v>15698.302290981392</v>
      </c>
      <c r="H46" s="491">
        <f t="shared" si="25"/>
        <v>15698.302290981392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81133.109571936904</v>
      </c>
      <c r="E47" s="522">
        <f>IF(+I14&lt;F46,I14,D47)</f>
        <v>5662.295454545455</v>
      </c>
      <c r="F47" s="523">
        <f t="shared" si="23"/>
        <v>75470.814117391448</v>
      </c>
      <c r="G47" s="524">
        <f t="shared" si="24"/>
        <v>15021.504356721893</v>
      </c>
      <c r="H47" s="491">
        <f t="shared" si="25"/>
        <v>15021.504356721893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75470.814117391448</v>
      </c>
      <c r="E48" s="522">
        <f>IF(+I14&lt;F47,I14,D48)</f>
        <v>5662.295454545455</v>
      </c>
      <c r="F48" s="523">
        <f t="shared" si="23"/>
        <v>69808.518662845992</v>
      </c>
      <c r="G48" s="524">
        <f t="shared" si="24"/>
        <v>14344.706422462386</v>
      </c>
      <c r="H48" s="491">
        <f t="shared" si="25"/>
        <v>14344.706422462386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69808.518662845992</v>
      </c>
      <c r="E49" s="522">
        <f>IF(+I14&lt;F48,I14,D49)</f>
        <v>5662.295454545455</v>
      </c>
      <c r="F49" s="523">
        <f t="shared" si="23"/>
        <v>64146.223208300536</v>
      </c>
      <c r="G49" s="524">
        <f t="shared" si="24"/>
        <v>13667.908488202887</v>
      </c>
      <c r="H49" s="491">
        <f t="shared" si="25"/>
        <v>13667.908488202887</v>
      </c>
      <c r="I49" s="511">
        <f t="shared" si="8"/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ref="B50:B72" si="29">IF(D50=F49,"","IU")</f>
        <v/>
      </c>
      <c r="C50" s="507">
        <f>IF(D11="","-",+C49+1)</f>
        <v>2044</v>
      </c>
      <c r="D50" s="523">
        <f>IF(F49+SUM(E$17:E49)=D$10,F49,D$10-SUM(E$17:E49))</f>
        <v>64146.223208300536</v>
      </c>
      <c r="E50" s="522">
        <f>IF(+I14&lt;F49,I14,D50)</f>
        <v>5662.295454545455</v>
      </c>
      <c r="F50" s="523">
        <f t="shared" ref="F50:F72" si="30">+D50-E50</f>
        <v>58483.927753755081</v>
      </c>
      <c r="G50" s="524">
        <f t="shared" si="24"/>
        <v>12991.110553943387</v>
      </c>
      <c r="H50" s="491">
        <f t="shared" si="25"/>
        <v>12991.110553943387</v>
      </c>
      <c r="I50" s="511">
        <f t="shared" ref="I50:I72" si="31">H50-G50</f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29"/>
        <v/>
      </c>
      <c r="C51" s="507">
        <f>IF(D11="","-",+C50+1)</f>
        <v>2045</v>
      </c>
      <c r="D51" s="523">
        <f>IF(F50+SUM(E$17:E50)=D$10,F50,D$10-SUM(E$17:E50))</f>
        <v>58483.927753755081</v>
      </c>
      <c r="E51" s="522">
        <f>IF(+I14&lt;F50,I14,D51)</f>
        <v>5662.295454545455</v>
      </c>
      <c r="F51" s="523">
        <f t="shared" si="30"/>
        <v>52821.632299209625</v>
      </c>
      <c r="G51" s="524">
        <f t="shared" si="24"/>
        <v>12314.312619683886</v>
      </c>
      <c r="H51" s="491">
        <f t="shared" si="25"/>
        <v>12314.312619683886</v>
      </c>
      <c r="I51" s="511">
        <f t="shared" si="31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29"/>
        <v/>
      </c>
      <c r="C52" s="507">
        <f>IF(D11="","-",+C51+1)</f>
        <v>2046</v>
      </c>
      <c r="D52" s="523">
        <f>IF(F51+SUM(E$17:E51)=D$10,F51,D$10-SUM(E$17:E51))</f>
        <v>52821.632299209625</v>
      </c>
      <c r="E52" s="522">
        <f>IF(+I14&lt;F51,I14,D52)</f>
        <v>5662.295454545455</v>
      </c>
      <c r="F52" s="523">
        <f t="shared" si="30"/>
        <v>47159.336844664169</v>
      </c>
      <c r="G52" s="524">
        <f t="shared" si="24"/>
        <v>11637.514685424383</v>
      </c>
      <c r="H52" s="491">
        <f t="shared" si="25"/>
        <v>11637.514685424383</v>
      </c>
      <c r="I52" s="511">
        <f t="shared" si="31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29"/>
        <v/>
      </c>
      <c r="C53" s="507">
        <f>IF(D11="","-",+C52+1)</f>
        <v>2047</v>
      </c>
      <c r="D53" s="523">
        <f>IF(F52+SUM(E$17:E52)=D$10,F52,D$10-SUM(E$17:E52))</f>
        <v>47159.336844664169</v>
      </c>
      <c r="E53" s="522">
        <f>IF(+I14&lt;F52,I14,D53)</f>
        <v>5662.295454545455</v>
      </c>
      <c r="F53" s="523">
        <f t="shared" si="30"/>
        <v>41497.041390118713</v>
      </c>
      <c r="G53" s="524">
        <f t="shared" si="24"/>
        <v>10960.716751164884</v>
      </c>
      <c r="H53" s="491">
        <f t="shared" si="25"/>
        <v>10960.716751164884</v>
      </c>
      <c r="I53" s="511">
        <f t="shared" si="31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29"/>
        <v/>
      </c>
      <c r="C54" s="507">
        <f>IF(D11="","-",+C53+1)</f>
        <v>2048</v>
      </c>
      <c r="D54" s="523">
        <f>IF(F53+SUM(E$17:E53)=D$10,F53,D$10-SUM(E$17:E53))</f>
        <v>41497.041390118713</v>
      </c>
      <c r="E54" s="522">
        <f>IF(+I14&lt;F53,I14,D54)</f>
        <v>5662.295454545455</v>
      </c>
      <c r="F54" s="523">
        <f t="shared" si="30"/>
        <v>35834.745935573257</v>
      </c>
      <c r="G54" s="524">
        <f t="shared" si="24"/>
        <v>10283.918816905381</v>
      </c>
      <c r="H54" s="491">
        <f t="shared" si="25"/>
        <v>10283.918816905381</v>
      </c>
      <c r="I54" s="511">
        <f t="shared" si="31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29"/>
        <v/>
      </c>
      <c r="C55" s="507">
        <f>IF(D11="","-",+C54+1)</f>
        <v>2049</v>
      </c>
      <c r="D55" s="523">
        <f>IF(F54+SUM(E$17:E54)=D$10,F54,D$10-SUM(E$17:E54))</f>
        <v>35834.745935573257</v>
      </c>
      <c r="E55" s="522">
        <f>IF(+I14&lt;F54,I14,D55)</f>
        <v>5662.295454545455</v>
      </c>
      <c r="F55" s="523">
        <f t="shared" si="30"/>
        <v>30172.450481027801</v>
      </c>
      <c r="G55" s="524">
        <f t="shared" ref="G55:G72" si="32">+I$12*((D55+F55)/2)+E55</f>
        <v>9607.1208826458806</v>
      </c>
      <c r="H55" s="491">
        <f t="shared" ref="H55:H72" si="33">+I$13*((D55+F55)/2)+E55</f>
        <v>9607.1208826458806</v>
      </c>
      <c r="I55" s="511">
        <f t="shared" si="31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29"/>
        <v/>
      </c>
      <c r="C56" s="507">
        <f>IF(D11="","-",+C55+1)</f>
        <v>2050</v>
      </c>
      <c r="D56" s="523">
        <f>IF(F55+SUM(E$17:E55)=D$10,F55,D$10-SUM(E$17:E55))</f>
        <v>30172.450481027801</v>
      </c>
      <c r="E56" s="522">
        <f>IF(+I14&lt;F55,I14,D56)</f>
        <v>5662.295454545455</v>
      </c>
      <c r="F56" s="523">
        <f t="shared" si="30"/>
        <v>24510.155026482345</v>
      </c>
      <c r="G56" s="524">
        <f t="shared" si="32"/>
        <v>8930.3229483863797</v>
      </c>
      <c r="H56" s="491">
        <f t="shared" si="33"/>
        <v>8930.3229483863797</v>
      </c>
      <c r="I56" s="511">
        <f t="shared" si="31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29"/>
        <v/>
      </c>
      <c r="C57" s="507">
        <f>IF(D11="","-",+C56+1)</f>
        <v>2051</v>
      </c>
      <c r="D57" s="523">
        <f>IF(F56+SUM(E$17:E56)=D$10,F56,D$10-SUM(E$17:E56))</f>
        <v>24510.155026482345</v>
      </c>
      <c r="E57" s="522">
        <f>IF(+I14&lt;F56,I14,D57)</f>
        <v>5662.295454545455</v>
      </c>
      <c r="F57" s="523">
        <f t="shared" si="30"/>
        <v>18847.85957193689</v>
      </c>
      <c r="G57" s="524">
        <f t="shared" si="32"/>
        <v>8253.5250141268789</v>
      </c>
      <c r="H57" s="491">
        <f t="shared" si="33"/>
        <v>8253.5250141268789</v>
      </c>
      <c r="I57" s="511">
        <f t="shared" si="31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29"/>
        <v/>
      </c>
      <c r="C58" s="507">
        <f>IF(D11="","-",+C57+1)</f>
        <v>2052</v>
      </c>
      <c r="D58" s="523">
        <f>IF(F57+SUM(E$17:E57)=D$10,F57,D$10-SUM(E$17:E57))</f>
        <v>18847.85957193689</v>
      </c>
      <c r="E58" s="522">
        <f>IF(+I14&lt;F57,I14,D58)</f>
        <v>5662.295454545455</v>
      </c>
      <c r="F58" s="523">
        <f t="shared" si="30"/>
        <v>13185.564117391434</v>
      </c>
      <c r="G58" s="524">
        <f t="shared" si="32"/>
        <v>7576.7270798673771</v>
      </c>
      <c r="H58" s="491">
        <f t="shared" si="33"/>
        <v>7576.7270798673771</v>
      </c>
      <c r="I58" s="511">
        <f t="shared" si="31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9"/>
        <v/>
      </c>
      <c r="C59" s="507">
        <f>IF(D11="","-",+C58+1)</f>
        <v>2053</v>
      </c>
      <c r="D59" s="523">
        <f>IF(F58+SUM(E$17:E58)=D$10,F58,D$10-SUM(E$17:E58))</f>
        <v>13185.564117391434</v>
      </c>
      <c r="E59" s="522">
        <f>IF(+I14&lt;F58,I14,D59)</f>
        <v>5662.295454545455</v>
      </c>
      <c r="F59" s="523">
        <f t="shared" si="30"/>
        <v>7523.2686628459787</v>
      </c>
      <c r="G59" s="524">
        <f t="shared" si="32"/>
        <v>6899.9291456078754</v>
      </c>
      <c r="H59" s="491">
        <f t="shared" si="33"/>
        <v>6899.9291456078754</v>
      </c>
      <c r="I59" s="511">
        <f t="shared" si="31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29"/>
        <v/>
      </c>
      <c r="C60" s="507">
        <f>IF(D11="","-",+C59+1)</f>
        <v>2054</v>
      </c>
      <c r="D60" s="523">
        <f>IF(F59+SUM(E$17:E59)=D$10,F59,D$10-SUM(E$17:E59))</f>
        <v>7523.2686628459787</v>
      </c>
      <c r="E60" s="522">
        <f>IF(+I14&lt;F59,I14,D60)</f>
        <v>5662.295454545455</v>
      </c>
      <c r="F60" s="523">
        <f t="shared" si="30"/>
        <v>1860.9732083005238</v>
      </c>
      <c r="G60" s="524">
        <f t="shared" si="32"/>
        <v>6223.1312113483746</v>
      </c>
      <c r="H60" s="491">
        <f t="shared" si="33"/>
        <v>6223.1312113483746</v>
      </c>
      <c r="I60" s="511">
        <f t="shared" si="31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29"/>
        <v/>
      </c>
      <c r="C61" s="507">
        <f>IF(D11="","-",+C60+1)</f>
        <v>2055</v>
      </c>
      <c r="D61" s="523">
        <f>IF(F60+SUM(E$17:E60)=D$10,F60,D$10-SUM(E$17:E60))</f>
        <v>1860.9732083005238</v>
      </c>
      <c r="E61" s="522">
        <f>IF(+I14&lt;F60,I14,D61)</f>
        <v>1860.9732083005238</v>
      </c>
      <c r="F61" s="523">
        <f t="shared" si="30"/>
        <v>0</v>
      </c>
      <c r="G61" s="526">
        <f t="shared" si="32"/>
        <v>1972.1916031371086</v>
      </c>
      <c r="H61" s="491">
        <f t="shared" si="33"/>
        <v>1972.1916031371086</v>
      </c>
      <c r="I61" s="511">
        <f t="shared" si="31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29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30"/>
        <v>0</v>
      </c>
      <c r="G62" s="526">
        <f t="shared" si="32"/>
        <v>0</v>
      </c>
      <c r="H62" s="491">
        <f t="shared" si="33"/>
        <v>0</v>
      </c>
      <c r="I62" s="511">
        <f t="shared" si="31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29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30"/>
        <v>0</v>
      </c>
      <c r="G63" s="526">
        <f t="shared" si="32"/>
        <v>0</v>
      </c>
      <c r="H63" s="491">
        <f t="shared" si="33"/>
        <v>0</v>
      </c>
      <c r="I63" s="511">
        <f t="shared" si="31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29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30"/>
        <v>0</v>
      </c>
      <c r="G64" s="526">
        <f t="shared" si="32"/>
        <v>0</v>
      </c>
      <c r="H64" s="491">
        <f t="shared" si="33"/>
        <v>0</v>
      </c>
      <c r="I64" s="511">
        <f t="shared" si="31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29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30"/>
        <v>0</v>
      </c>
      <c r="G65" s="526">
        <f t="shared" si="32"/>
        <v>0</v>
      </c>
      <c r="H65" s="491">
        <f t="shared" si="33"/>
        <v>0</v>
      </c>
      <c r="I65" s="511">
        <f t="shared" si="31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29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30"/>
        <v>0</v>
      </c>
      <c r="G66" s="526">
        <f t="shared" si="32"/>
        <v>0</v>
      </c>
      <c r="H66" s="491">
        <f t="shared" si="33"/>
        <v>0</v>
      </c>
      <c r="I66" s="511">
        <f t="shared" si="31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29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30"/>
        <v>0</v>
      </c>
      <c r="G67" s="526">
        <f t="shared" si="32"/>
        <v>0</v>
      </c>
      <c r="H67" s="491">
        <f t="shared" si="33"/>
        <v>0</v>
      </c>
      <c r="I67" s="511">
        <f t="shared" si="31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29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30"/>
        <v>0</v>
      </c>
      <c r="G68" s="526">
        <f t="shared" si="32"/>
        <v>0</v>
      </c>
      <c r="H68" s="491">
        <f t="shared" si="33"/>
        <v>0</v>
      </c>
      <c r="I68" s="511">
        <f t="shared" si="31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29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30"/>
        <v>0</v>
      </c>
      <c r="G69" s="526">
        <f t="shared" si="32"/>
        <v>0</v>
      </c>
      <c r="H69" s="491">
        <f t="shared" si="33"/>
        <v>0</v>
      </c>
      <c r="I69" s="511">
        <f t="shared" si="31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29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30"/>
        <v>0</v>
      </c>
      <c r="G70" s="526">
        <f t="shared" si="32"/>
        <v>0</v>
      </c>
      <c r="H70" s="491">
        <f t="shared" si="33"/>
        <v>0</v>
      </c>
      <c r="I70" s="511">
        <f t="shared" si="31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29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30"/>
        <v>0</v>
      </c>
      <c r="G71" s="526">
        <f t="shared" si="32"/>
        <v>0</v>
      </c>
      <c r="H71" s="491">
        <f t="shared" si="33"/>
        <v>0</v>
      </c>
      <c r="I71" s="511">
        <f t="shared" si="31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29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30"/>
        <v>0</v>
      </c>
      <c r="G72" s="530">
        <f t="shared" si="32"/>
        <v>0</v>
      </c>
      <c r="H72" s="471">
        <f t="shared" si="33"/>
        <v>0</v>
      </c>
      <c r="I72" s="531">
        <f t="shared" si="31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249140.99999999977</v>
      </c>
      <c r="F73" s="375"/>
      <c r="G73" s="375">
        <f>SUM(G17:G72)</f>
        <v>916266.41969153832</v>
      </c>
      <c r="H73" s="375">
        <f>SUM(H17:H72)</f>
        <v>916266.41969153832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25575.440158798443</v>
      </c>
      <c r="N87" s="546">
        <f>IF(J92&lt;D11,0,VLOOKUP(J92,C17:O72,11))</f>
        <v>25575.440158798443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27150.759999410111</v>
      </c>
      <c r="N88" s="550">
        <f>IF(J92&lt;D11,0,VLOOKUP(J92,C99:P154,7))</f>
        <v>27150.759999410111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1575.319840611668</v>
      </c>
      <c r="N89" s="555">
        <f>+N88-N87</f>
        <v>1575.319840611668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 t="str">
        <f>E9</f>
        <v xml:space="preserve">SPP Project ID = </v>
      </c>
      <c r="F91" s="674">
        <f>F9</f>
        <v>452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5662.295454545455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34">+I99-H99</f>
        <v>0</v>
      </c>
      <c r="K99" s="514"/>
      <c r="L99" s="512">
        <f t="shared" ref="L99:L104" si="35">H99</f>
        <v>21475.853068363114</v>
      </c>
      <c r="M99" s="597">
        <f t="shared" ref="M99:M130" si="36">IF(L99&lt;&gt;0,+H99-L99,0)</f>
        <v>0</v>
      </c>
      <c r="N99" s="512">
        <f t="shared" ref="N99:N104" si="37">I99</f>
        <v>21475.853068363114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 t="shared" ref="B100:B131" si="40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34"/>
        <v>0</v>
      </c>
      <c r="K100" s="514"/>
      <c r="L100" s="518">
        <f t="shared" si="35"/>
        <v>41721.09968063391</v>
      </c>
      <c r="M100" s="519">
        <f t="shared" si="36"/>
        <v>0</v>
      </c>
      <c r="N100" s="518">
        <f t="shared" si="37"/>
        <v>41721.09968063391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si="40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35"/>
        <v>38033.557147693406</v>
      </c>
      <c r="M101" s="519">
        <f t="shared" ref="M101:M106" si="41">IF(L101&lt;&gt;0,+H101-L101,0)</f>
        <v>0</v>
      </c>
      <c r="N101" s="518">
        <f t="shared" si="37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35"/>
        <v>37377.170497097119</v>
      </c>
      <c r="M102" s="519">
        <f t="shared" si="41"/>
        <v>0</v>
      </c>
      <c r="N102" s="518">
        <f t="shared" si="37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34"/>
        <v>0</v>
      </c>
      <c r="K103" s="514"/>
      <c r="L103" s="518">
        <f t="shared" si="35"/>
        <v>35634.384288114808</v>
      </c>
      <c r="M103" s="519">
        <f t="shared" si="41"/>
        <v>0</v>
      </c>
      <c r="N103" s="518">
        <f t="shared" si="37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34"/>
        <v>0</v>
      </c>
      <c r="K104" s="514"/>
      <c r="L104" s="518">
        <f t="shared" si="35"/>
        <v>33665.888954411937</v>
      </c>
      <c r="M104" s="519">
        <f t="shared" si="41"/>
        <v>0</v>
      </c>
      <c r="N104" s="518">
        <f t="shared" si="37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34"/>
        <v>0</v>
      </c>
      <c r="K105" s="514"/>
      <c r="L105" s="518">
        <f t="shared" ref="L105:L110" si="42">H105</f>
        <v>31888.846157126722</v>
      </c>
      <c r="M105" s="519">
        <f t="shared" si="41"/>
        <v>0</v>
      </c>
      <c r="N105" s="518">
        <f t="shared" ref="N105:N110" si="43"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34"/>
        <v>0</v>
      </c>
      <c r="K106" s="514"/>
      <c r="L106" s="518">
        <f t="shared" si="42"/>
        <v>27871.857013447705</v>
      </c>
      <c r="M106" s="519">
        <f t="shared" si="41"/>
        <v>0</v>
      </c>
      <c r="N106" s="518">
        <f t="shared" si="43"/>
        <v>27871.857013447705</v>
      </c>
      <c r="O106" s="514">
        <f t="shared" si="38"/>
        <v>0</v>
      </c>
      <c r="P106" s="514">
        <f t="shared" si="39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2019</v>
      </c>
      <c r="D107" s="508">
        <v>204789.48754152819</v>
      </c>
      <c r="E107" s="516">
        <v>5793.9767441860467</v>
      </c>
      <c r="F107" s="515">
        <v>198995.51079734214</v>
      </c>
      <c r="G107" s="515">
        <v>201892.49916943518</v>
      </c>
      <c r="H107" s="516">
        <v>27404.660198025118</v>
      </c>
      <c r="I107" s="510">
        <v>27404.660198025118</v>
      </c>
      <c r="J107" s="514">
        <f t="shared" si="34"/>
        <v>0</v>
      </c>
      <c r="K107" s="514"/>
      <c r="L107" s="518">
        <f t="shared" si="42"/>
        <v>27404.660198025118</v>
      </c>
      <c r="M107" s="519">
        <f t="shared" ref="M107" si="44">IF(L107&lt;&gt;0,+H107-L107,0)</f>
        <v>0</v>
      </c>
      <c r="N107" s="518">
        <f t="shared" si="43"/>
        <v>27404.660198025118</v>
      </c>
      <c r="O107" s="514">
        <f t="shared" si="38"/>
        <v>0</v>
      </c>
      <c r="P107" s="514">
        <f t="shared" si="39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2020</v>
      </c>
      <c r="D108" s="508">
        <v>198995.51079734214</v>
      </c>
      <c r="E108" s="516">
        <v>5931.9285714285716</v>
      </c>
      <c r="F108" s="515">
        <v>193063.58222591356</v>
      </c>
      <c r="G108" s="515">
        <v>196029.54651162785</v>
      </c>
      <c r="H108" s="516">
        <v>27019.578173065966</v>
      </c>
      <c r="I108" s="510">
        <v>27019.578173065966</v>
      </c>
      <c r="J108" s="514">
        <f t="shared" si="34"/>
        <v>0</v>
      </c>
      <c r="K108" s="514"/>
      <c r="L108" s="518">
        <f t="shared" si="42"/>
        <v>27019.578173065966</v>
      </c>
      <c r="M108" s="519">
        <f t="shared" ref="M108" si="45">IF(L108&lt;&gt;0,+H108-L108,0)</f>
        <v>0</v>
      </c>
      <c r="N108" s="518">
        <f t="shared" si="43"/>
        <v>27019.578173065966</v>
      </c>
      <c r="O108" s="514">
        <f t="shared" si="38"/>
        <v>0</v>
      </c>
      <c r="P108" s="514">
        <f t="shared" si="39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2021</v>
      </c>
      <c r="D109" s="508">
        <v>193063.58222591356</v>
      </c>
      <c r="E109" s="516">
        <v>6076.6097560975613</v>
      </c>
      <c r="F109" s="515">
        <v>186986.97246981598</v>
      </c>
      <c r="G109" s="515">
        <v>190025.27734786476</v>
      </c>
      <c r="H109" s="516">
        <v>27647.182105326981</v>
      </c>
      <c r="I109" s="510">
        <v>27647.182105326981</v>
      </c>
      <c r="J109" s="514">
        <f t="shared" si="34"/>
        <v>0</v>
      </c>
      <c r="K109" s="514"/>
      <c r="L109" s="518">
        <f t="shared" si="42"/>
        <v>27647.182105326981</v>
      </c>
      <c r="M109" s="519">
        <f t="shared" ref="M109" si="46">IF(L109&lt;&gt;0,+H109-L109,0)</f>
        <v>0</v>
      </c>
      <c r="N109" s="518">
        <f t="shared" si="43"/>
        <v>27647.182105326981</v>
      </c>
      <c r="O109" s="514">
        <f t="shared" si="38"/>
        <v>0</v>
      </c>
      <c r="P109" s="514">
        <f t="shared" si="39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2022</v>
      </c>
      <c r="D110" s="508">
        <v>186986.97246981598</v>
      </c>
      <c r="E110" s="516">
        <v>5931.9285714285716</v>
      </c>
      <c r="F110" s="515">
        <v>181055.0438983874</v>
      </c>
      <c r="G110" s="515">
        <v>184021.00818410169</v>
      </c>
      <c r="H110" s="516">
        <v>27546.639267223029</v>
      </c>
      <c r="I110" s="510">
        <v>27546.639267223029</v>
      </c>
      <c r="J110" s="514">
        <f t="shared" si="34"/>
        <v>0</v>
      </c>
      <c r="K110" s="514"/>
      <c r="L110" s="518">
        <f t="shared" si="42"/>
        <v>27546.639267223029</v>
      </c>
      <c r="M110" s="519">
        <f t="shared" ref="M110" si="47">IF(L110&lt;&gt;0,+H110-L110,0)</f>
        <v>0</v>
      </c>
      <c r="N110" s="518">
        <f t="shared" si="43"/>
        <v>27546.639267223029</v>
      </c>
      <c r="O110" s="514">
        <f t="shared" ref="O110" si="48">IF(N110&lt;&gt;0,+I110-N110,0)</f>
        <v>0</v>
      </c>
      <c r="P110" s="514">
        <f t="shared" ref="P110" si="49">+O110-M110</f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2023</v>
      </c>
      <c r="D111" s="508">
        <v>181055.0438983874</v>
      </c>
      <c r="E111" s="516">
        <v>5662.295454545455</v>
      </c>
      <c r="F111" s="515">
        <v>175392.74844384196</v>
      </c>
      <c r="G111" s="515">
        <v>178223.8961711147</v>
      </c>
      <c r="H111" s="516">
        <v>27648.896424566679</v>
      </c>
      <c r="I111" s="510">
        <v>27648.896424566679</v>
      </c>
      <c r="J111" s="514">
        <f t="shared" si="34"/>
        <v>0</v>
      </c>
      <c r="K111" s="514"/>
      <c r="L111" s="518">
        <f t="shared" ref="L111" si="50">H111</f>
        <v>27648.896424566679</v>
      </c>
      <c r="M111" s="519">
        <f t="shared" ref="M111" si="51">IF(L111&lt;&gt;0,+H111-L111,0)</f>
        <v>0</v>
      </c>
      <c r="N111" s="518">
        <f t="shared" ref="N111" si="52">I111</f>
        <v>27648.896424566679</v>
      </c>
      <c r="O111" s="514">
        <f t="shared" ref="O111" si="53">IF(N111&lt;&gt;0,+I111-N111,0)</f>
        <v>0</v>
      </c>
      <c r="P111" s="514">
        <f t="shared" ref="P111" si="54">+O111-M111</f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2024</v>
      </c>
      <c r="D112" s="374">
        <f>IF(F111+SUM(E$99:E111)=D$92,F111,D$92-SUM(E$99:E111))</f>
        <v>175392.74844384196</v>
      </c>
      <c r="E112" s="522">
        <f>IF(+J96&lt;F111,J96,D112)</f>
        <v>5662.295454545455</v>
      </c>
      <c r="F112" s="523">
        <f t="shared" ref="F112:F131" si="55">+D112-E112</f>
        <v>169730.45298929652</v>
      </c>
      <c r="G112" s="523">
        <f t="shared" ref="G112:G130" si="56">+(F112+D112)/2</f>
        <v>172561.60071656923</v>
      </c>
      <c r="H112" s="526">
        <f t="shared" ref="H112:H130" si="57">+J$94*G112+E112</f>
        <v>27150.759999410111</v>
      </c>
      <c r="I112" s="577">
        <f t="shared" ref="I112:I130" si="58">+J$95*G112+E112</f>
        <v>27150.759999410111</v>
      </c>
      <c r="J112" s="514">
        <f t="shared" si="34"/>
        <v>0</v>
      </c>
      <c r="K112" s="514"/>
      <c r="L112" s="525"/>
      <c r="M112" s="514">
        <f t="shared" si="36"/>
        <v>0</v>
      </c>
      <c r="N112" s="525"/>
      <c r="O112" s="514">
        <f t="shared" si="38"/>
        <v>0</v>
      </c>
      <c r="P112" s="514">
        <f t="shared" si="39"/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2025</v>
      </c>
      <c r="D113" s="374">
        <f>IF(F112+SUM(E$99:E112)=D$92,F112,D$92-SUM(E$99:E112))</f>
        <v>169730.45298929652</v>
      </c>
      <c r="E113" s="522">
        <f>IF(+J96&lt;F112,J96,D113)</f>
        <v>5662.295454545455</v>
      </c>
      <c r="F113" s="523">
        <f t="shared" si="55"/>
        <v>164068.15753475108</v>
      </c>
      <c r="G113" s="523">
        <f t="shared" si="56"/>
        <v>166899.30526202382</v>
      </c>
      <c r="H113" s="526">
        <f t="shared" si="57"/>
        <v>26445.655071011839</v>
      </c>
      <c r="I113" s="577">
        <f t="shared" si="58"/>
        <v>26445.655071011839</v>
      </c>
      <c r="J113" s="514">
        <f t="shared" si="34"/>
        <v>0</v>
      </c>
      <c r="K113" s="514"/>
      <c r="L113" s="525"/>
      <c r="M113" s="514">
        <f t="shared" si="36"/>
        <v>0</v>
      </c>
      <c r="N113" s="525"/>
      <c r="O113" s="514">
        <f t="shared" si="38"/>
        <v>0</v>
      </c>
      <c r="P113" s="514">
        <f t="shared" si="39"/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2026</v>
      </c>
      <c r="D114" s="374">
        <f>IF(F113+SUM(E$99:E113)=D$92,F113,D$92-SUM(E$99:E113))</f>
        <v>164068.15753475108</v>
      </c>
      <c r="E114" s="522">
        <f>IF(+J96&lt;F113,J96,D114)</f>
        <v>5662.295454545455</v>
      </c>
      <c r="F114" s="523">
        <f t="shared" si="55"/>
        <v>158405.86208020564</v>
      </c>
      <c r="G114" s="523">
        <f t="shared" si="56"/>
        <v>161237.00980747835</v>
      </c>
      <c r="H114" s="526">
        <f t="shared" si="57"/>
        <v>25740.550142613563</v>
      </c>
      <c r="I114" s="577">
        <f t="shared" si="58"/>
        <v>25740.550142613563</v>
      </c>
      <c r="J114" s="514">
        <f t="shared" si="34"/>
        <v>0</v>
      </c>
      <c r="K114" s="514"/>
      <c r="L114" s="525"/>
      <c r="M114" s="514">
        <f t="shared" si="36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2027</v>
      </c>
      <c r="D115" s="374">
        <f>IF(F114+SUM(E$99:E114)=D$92,F114,D$92-SUM(E$99:E114))</f>
        <v>158405.86208020564</v>
      </c>
      <c r="E115" s="522">
        <f>IF(+J96&lt;F114,J96,D115)</f>
        <v>5662.295454545455</v>
      </c>
      <c r="F115" s="523">
        <f t="shared" si="55"/>
        <v>152743.5666256602</v>
      </c>
      <c r="G115" s="523">
        <f t="shared" si="56"/>
        <v>155574.71435293293</v>
      </c>
      <c r="H115" s="526">
        <f t="shared" si="57"/>
        <v>25035.445214215291</v>
      </c>
      <c r="I115" s="577">
        <f t="shared" si="58"/>
        <v>25035.445214215291</v>
      </c>
      <c r="J115" s="514">
        <f t="shared" si="34"/>
        <v>0</v>
      </c>
      <c r="K115" s="514"/>
      <c r="L115" s="525"/>
      <c r="M115" s="514">
        <f t="shared" si="36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2028</v>
      </c>
      <c r="D116" s="374">
        <f>IF(F115+SUM(E$99:E115)=D$92,F115,D$92-SUM(E$99:E115))</f>
        <v>152743.5666256602</v>
      </c>
      <c r="E116" s="522">
        <f>IF(+J96&lt;F115,J96,D116)</f>
        <v>5662.295454545455</v>
      </c>
      <c r="F116" s="523">
        <f t="shared" si="55"/>
        <v>147081.27117111476</v>
      </c>
      <c r="G116" s="523">
        <f t="shared" si="56"/>
        <v>149912.41889838746</v>
      </c>
      <c r="H116" s="526">
        <f t="shared" si="57"/>
        <v>24330.340285817016</v>
      </c>
      <c r="I116" s="577">
        <f t="shared" si="58"/>
        <v>24330.340285817016</v>
      </c>
      <c r="J116" s="514">
        <f t="shared" si="34"/>
        <v>0</v>
      </c>
      <c r="K116" s="514"/>
      <c r="L116" s="525"/>
      <c r="M116" s="514">
        <f t="shared" si="36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2029</v>
      </c>
      <c r="D117" s="374">
        <f>IF(F116+SUM(E$99:E116)=D$92,F116,D$92-SUM(E$99:E116))</f>
        <v>147081.27117111476</v>
      </c>
      <c r="E117" s="522">
        <f>IF(+J96&lt;F116,J96,D117)</f>
        <v>5662.295454545455</v>
      </c>
      <c r="F117" s="523">
        <f t="shared" si="55"/>
        <v>141418.97571656932</v>
      </c>
      <c r="G117" s="523">
        <f t="shared" si="56"/>
        <v>144250.12344384205</v>
      </c>
      <c r="H117" s="526">
        <f t="shared" si="57"/>
        <v>23625.235357418747</v>
      </c>
      <c r="I117" s="577">
        <f t="shared" si="58"/>
        <v>23625.235357418747</v>
      </c>
      <c r="J117" s="514">
        <f t="shared" si="34"/>
        <v>0</v>
      </c>
      <c r="K117" s="514"/>
      <c r="L117" s="525"/>
      <c r="M117" s="514">
        <f t="shared" si="36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2030</v>
      </c>
      <c r="D118" s="374">
        <f>IF(F117+SUM(E$99:E117)=D$92,F117,D$92-SUM(E$99:E117))</f>
        <v>141418.97571656932</v>
      </c>
      <c r="E118" s="522">
        <f>IF(+J96&lt;F117,J96,D118)</f>
        <v>5662.295454545455</v>
      </c>
      <c r="F118" s="523">
        <f t="shared" si="55"/>
        <v>135756.68026202387</v>
      </c>
      <c r="G118" s="523">
        <f t="shared" si="56"/>
        <v>138587.82798929658</v>
      </c>
      <c r="H118" s="526">
        <f t="shared" si="57"/>
        <v>22920.130429020468</v>
      </c>
      <c r="I118" s="577">
        <f t="shared" si="58"/>
        <v>22920.130429020468</v>
      </c>
      <c r="J118" s="514">
        <f t="shared" si="34"/>
        <v>0</v>
      </c>
      <c r="K118" s="514"/>
      <c r="L118" s="525"/>
      <c r="M118" s="514">
        <f t="shared" si="36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2031</v>
      </c>
      <c r="D119" s="374">
        <f>IF(F118+SUM(E$99:E118)=D$92,F118,D$92-SUM(E$99:E118))</f>
        <v>135756.68026202387</v>
      </c>
      <c r="E119" s="522">
        <f>IF(+J96&lt;F118,J96,D119)</f>
        <v>5662.295454545455</v>
      </c>
      <c r="F119" s="523">
        <f t="shared" si="55"/>
        <v>130094.38480747842</v>
      </c>
      <c r="G119" s="523">
        <f t="shared" si="56"/>
        <v>132925.53253475114</v>
      </c>
      <c r="H119" s="526">
        <f t="shared" si="57"/>
        <v>22215.025500622196</v>
      </c>
      <c r="I119" s="577">
        <f t="shared" si="58"/>
        <v>22215.025500622196</v>
      </c>
      <c r="J119" s="514">
        <f t="shared" si="34"/>
        <v>0</v>
      </c>
      <c r="K119" s="514"/>
      <c r="L119" s="525"/>
      <c r="M119" s="514">
        <f t="shared" si="36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2032</v>
      </c>
      <c r="D120" s="374">
        <f>IF(F119+SUM(E$99:E119)=D$92,F119,D$92-SUM(E$99:E119))</f>
        <v>130094.38480747842</v>
      </c>
      <c r="E120" s="522">
        <f>IF(+J96&lt;F119,J96,D120)</f>
        <v>5662.295454545455</v>
      </c>
      <c r="F120" s="523">
        <f t="shared" si="55"/>
        <v>124432.08935293296</v>
      </c>
      <c r="G120" s="523">
        <f t="shared" si="56"/>
        <v>127263.2370802057</v>
      </c>
      <c r="H120" s="526">
        <f t="shared" si="57"/>
        <v>21509.92057222392</v>
      </c>
      <c r="I120" s="577">
        <f t="shared" si="58"/>
        <v>21509.92057222392</v>
      </c>
      <c r="J120" s="514">
        <f t="shared" si="34"/>
        <v>0</v>
      </c>
      <c r="K120" s="514"/>
      <c r="L120" s="525"/>
      <c r="M120" s="514">
        <f t="shared" si="36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2033</v>
      </c>
      <c r="D121" s="374">
        <f>IF(F120+SUM(E$99:E120)=D$92,F120,D$92-SUM(E$99:E120))</f>
        <v>124432.08935293296</v>
      </c>
      <c r="E121" s="522">
        <f>IF(+J96&lt;F120,J96,D121)</f>
        <v>5662.295454545455</v>
      </c>
      <c r="F121" s="523">
        <f t="shared" si="55"/>
        <v>118769.79389838751</v>
      </c>
      <c r="G121" s="523">
        <f t="shared" si="56"/>
        <v>121600.94162566023</v>
      </c>
      <c r="H121" s="526">
        <f t="shared" si="57"/>
        <v>20804.815643825645</v>
      </c>
      <c r="I121" s="577">
        <f t="shared" si="58"/>
        <v>20804.815643825645</v>
      </c>
      <c r="J121" s="514">
        <f t="shared" si="34"/>
        <v>0</v>
      </c>
      <c r="K121" s="514"/>
      <c r="L121" s="525"/>
      <c r="M121" s="514">
        <f t="shared" si="36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2034</v>
      </c>
      <c r="D122" s="374">
        <f>IF(F121+SUM(E$99:E121)=D$92,F121,D$92-SUM(E$99:E121))</f>
        <v>118769.79389838751</v>
      </c>
      <c r="E122" s="522">
        <f>IF(+J96&lt;F121,J96,D122)</f>
        <v>5662.295454545455</v>
      </c>
      <c r="F122" s="523">
        <f t="shared" si="55"/>
        <v>113107.49844384205</v>
      </c>
      <c r="G122" s="523">
        <f t="shared" si="56"/>
        <v>115938.64617111479</v>
      </c>
      <c r="H122" s="526">
        <f t="shared" si="57"/>
        <v>20099.710715427369</v>
      </c>
      <c r="I122" s="577">
        <f t="shared" si="58"/>
        <v>20099.710715427369</v>
      </c>
      <c r="J122" s="514">
        <f t="shared" si="34"/>
        <v>0</v>
      </c>
      <c r="K122" s="514"/>
      <c r="L122" s="525"/>
      <c r="M122" s="514">
        <f t="shared" si="36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2035</v>
      </c>
      <c r="D123" s="374">
        <f>IF(F122+SUM(E$99:E122)=D$92,F122,D$92-SUM(E$99:E122))</f>
        <v>113107.49844384205</v>
      </c>
      <c r="E123" s="522">
        <f>IF(+J96&lt;F122,J96,D123)</f>
        <v>5662.295454545455</v>
      </c>
      <c r="F123" s="523">
        <f t="shared" si="55"/>
        <v>107445.20298929659</v>
      </c>
      <c r="G123" s="523">
        <f t="shared" si="56"/>
        <v>110276.35071656932</v>
      </c>
      <c r="H123" s="526">
        <f t="shared" si="57"/>
        <v>19394.605787029093</v>
      </c>
      <c r="I123" s="577">
        <f t="shared" si="58"/>
        <v>19394.605787029093</v>
      </c>
      <c r="J123" s="514">
        <f t="shared" si="34"/>
        <v>0</v>
      </c>
      <c r="K123" s="514"/>
      <c r="L123" s="525"/>
      <c r="M123" s="514">
        <f t="shared" si="36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2036</v>
      </c>
      <c r="D124" s="374">
        <f>IF(F123+SUM(E$99:E123)=D$92,F123,D$92-SUM(E$99:E123))</f>
        <v>107445.20298929659</v>
      </c>
      <c r="E124" s="522">
        <f>IF(+J96&lt;F123,J96,D124)</f>
        <v>5662.295454545455</v>
      </c>
      <c r="F124" s="523">
        <f t="shared" si="55"/>
        <v>101782.90753475114</v>
      </c>
      <c r="G124" s="523">
        <f t="shared" si="56"/>
        <v>104614.05526202387</v>
      </c>
      <c r="H124" s="526">
        <f t="shared" si="57"/>
        <v>18689.500858630821</v>
      </c>
      <c r="I124" s="577">
        <f t="shared" si="58"/>
        <v>18689.500858630821</v>
      </c>
      <c r="J124" s="514">
        <f t="shared" si="34"/>
        <v>0</v>
      </c>
      <c r="K124" s="514"/>
      <c r="L124" s="525"/>
      <c r="M124" s="514">
        <f t="shared" si="36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2037</v>
      </c>
      <c r="D125" s="374">
        <f>IF(F124+SUM(E$99:E124)=D$92,F124,D$92-SUM(E$99:E124))</f>
        <v>101782.90753475114</v>
      </c>
      <c r="E125" s="522">
        <f>IF(+J96&lt;F124,J96,D125)</f>
        <v>5662.295454545455</v>
      </c>
      <c r="F125" s="523">
        <f t="shared" si="55"/>
        <v>96120.612080205683</v>
      </c>
      <c r="G125" s="523">
        <f t="shared" si="56"/>
        <v>98951.759807478404</v>
      </c>
      <c r="H125" s="526">
        <f t="shared" si="57"/>
        <v>17984.395930232542</v>
      </c>
      <c r="I125" s="577">
        <f t="shared" si="58"/>
        <v>17984.395930232542</v>
      </c>
      <c r="J125" s="514">
        <f t="shared" si="34"/>
        <v>0</v>
      </c>
      <c r="K125" s="514"/>
      <c r="L125" s="525"/>
      <c r="M125" s="514">
        <f t="shared" si="36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2038</v>
      </c>
      <c r="D126" s="374">
        <f>IF(F125+SUM(E$99:E125)=D$92,F125,D$92-SUM(E$99:E125))</f>
        <v>96120.612080205683</v>
      </c>
      <c r="E126" s="522">
        <f>IF(+J96&lt;F125,J96,D126)</f>
        <v>5662.295454545455</v>
      </c>
      <c r="F126" s="523">
        <f t="shared" si="55"/>
        <v>90458.316625660227</v>
      </c>
      <c r="G126" s="523">
        <f t="shared" si="56"/>
        <v>93289.464352932962</v>
      </c>
      <c r="H126" s="526">
        <f t="shared" si="57"/>
        <v>17279.29100183427</v>
      </c>
      <c r="I126" s="577">
        <f t="shared" si="58"/>
        <v>17279.29100183427</v>
      </c>
      <c r="J126" s="514">
        <f t="shared" si="34"/>
        <v>0</v>
      </c>
      <c r="K126" s="514"/>
      <c r="L126" s="525"/>
      <c r="M126" s="514">
        <f t="shared" si="36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2039</v>
      </c>
      <c r="D127" s="374">
        <f>IF(F126+SUM(E$99:E126)=D$92,F126,D$92-SUM(E$99:E126))</f>
        <v>90458.316625660227</v>
      </c>
      <c r="E127" s="522">
        <f>IF(+J96&lt;F126,J96,D127)</f>
        <v>5662.295454545455</v>
      </c>
      <c r="F127" s="523">
        <f t="shared" si="55"/>
        <v>84796.021171114771</v>
      </c>
      <c r="G127" s="523">
        <f t="shared" si="56"/>
        <v>87627.168898387492</v>
      </c>
      <c r="H127" s="526">
        <f t="shared" si="57"/>
        <v>16574.186073435991</v>
      </c>
      <c r="I127" s="577">
        <f t="shared" si="58"/>
        <v>16574.186073435991</v>
      </c>
      <c r="J127" s="514">
        <f t="shared" si="34"/>
        <v>0</v>
      </c>
      <c r="K127" s="514"/>
      <c r="L127" s="525"/>
      <c r="M127" s="514">
        <f t="shared" si="36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2040</v>
      </c>
      <c r="D128" s="374">
        <f>IF(F127+SUM(E$99:E127)=D$92,F127,D$92-SUM(E$99:E127))</f>
        <v>84796.021171114771</v>
      </c>
      <c r="E128" s="522">
        <f>IF(+J96&lt;F127,J96,D128)</f>
        <v>5662.295454545455</v>
      </c>
      <c r="F128" s="523">
        <f t="shared" si="55"/>
        <v>79133.725716569315</v>
      </c>
      <c r="G128" s="523">
        <f t="shared" si="56"/>
        <v>81964.873443842051</v>
      </c>
      <c r="H128" s="526">
        <f t="shared" si="57"/>
        <v>15869.081145037719</v>
      </c>
      <c r="I128" s="577">
        <f t="shared" si="58"/>
        <v>15869.081145037719</v>
      </c>
      <c r="J128" s="514">
        <f t="shared" si="34"/>
        <v>0</v>
      </c>
      <c r="K128" s="514"/>
      <c r="L128" s="525"/>
      <c r="M128" s="514">
        <f t="shared" si="36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2041</v>
      </c>
      <c r="D129" s="374">
        <f>IF(F128+SUM(E$99:E128)=D$92,F128,D$92-SUM(E$99:E128))</f>
        <v>79133.725716569315</v>
      </c>
      <c r="E129" s="522">
        <f>IF(+J96&lt;F128,J96,D129)</f>
        <v>5662.295454545455</v>
      </c>
      <c r="F129" s="523">
        <f t="shared" si="55"/>
        <v>73471.43026202386</v>
      </c>
      <c r="G129" s="523">
        <f t="shared" si="56"/>
        <v>76302.57798929658</v>
      </c>
      <c r="H129" s="526">
        <f t="shared" si="57"/>
        <v>15163.976216639443</v>
      </c>
      <c r="I129" s="577">
        <f t="shared" si="58"/>
        <v>15163.976216639443</v>
      </c>
      <c r="J129" s="514">
        <f t="shared" si="34"/>
        <v>0</v>
      </c>
      <c r="K129" s="514"/>
      <c r="L129" s="525"/>
      <c r="M129" s="514">
        <f t="shared" si="36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2042</v>
      </c>
      <c r="D130" s="374">
        <f>IF(F129+SUM(E$99:E129)=D$92,F129,D$92-SUM(E$99:E129))</f>
        <v>73471.43026202386</v>
      </c>
      <c r="E130" s="522">
        <f>IF(+J96&lt;F129,J96,D130)</f>
        <v>5662.295454545455</v>
      </c>
      <c r="F130" s="523">
        <f t="shared" si="55"/>
        <v>67809.134807478404</v>
      </c>
      <c r="G130" s="523">
        <f t="shared" si="56"/>
        <v>70640.282534751139</v>
      </c>
      <c r="H130" s="526">
        <f t="shared" si="57"/>
        <v>14458.871288241167</v>
      </c>
      <c r="I130" s="577">
        <f t="shared" si="58"/>
        <v>14458.871288241167</v>
      </c>
      <c r="J130" s="514">
        <f t="shared" si="34"/>
        <v>0</v>
      </c>
      <c r="K130" s="514"/>
      <c r="L130" s="525"/>
      <c r="M130" s="514">
        <f t="shared" si="36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2043</v>
      </c>
      <c r="D131" s="374">
        <f>IF(F130+SUM(E$99:E130)=D$92,F130,D$92-SUM(E$99:E130))</f>
        <v>67809.134807478404</v>
      </c>
      <c r="E131" s="522">
        <f>IF(+J96&lt;F130,J96,D131)</f>
        <v>5662.295454545455</v>
      </c>
      <c r="F131" s="523">
        <f t="shared" si="55"/>
        <v>62146.839352932948</v>
      </c>
      <c r="G131" s="523">
        <f t="shared" ref="G131:G154" si="59">+(F131+D131)/2</f>
        <v>64977.987080205676</v>
      </c>
      <c r="H131" s="526">
        <f t="shared" ref="H131:H154" si="60">+J$94*G131+E131</f>
        <v>13753.766359842892</v>
      </c>
      <c r="I131" s="577">
        <f t="shared" ref="I131:I154" si="61">+J$95*G131+E131</f>
        <v>13753.766359842892</v>
      </c>
      <c r="J131" s="514">
        <f t="shared" ref="J131:J154" si="62">+I131-H131</f>
        <v>0</v>
      </c>
      <c r="K131" s="514"/>
      <c r="L131" s="525"/>
      <c r="M131" s="514">
        <f t="shared" ref="M131:M154" si="63">IF(L131&lt;&gt;0,+H131-L131,0)</f>
        <v>0</v>
      </c>
      <c r="N131" s="525"/>
      <c r="O131" s="514">
        <f t="shared" ref="O131:O154" si="64">IF(N131&lt;&gt;0,+I131-N131,0)</f>
        <v>0</v>
      </c>
      <c r="P131" s="514">
        <f t="shared" ref="P131:P154" si="65">+O131-M131</f>
        <v>0</v>
      </c>
      <c r="Q131" s="269"/>
    </row>
    <row r="132" spans="2:17" ht="12.5">
      <c r="B132" s="195" t="str">
        <f t="shared" ref="B132:B154" si="66">IF(D132=F131,"","IU")</f>
        <v/>
      </c>
      <c r="C132" s="507">
        <f>IF(D93="","-",+C131+1)</f>
        <v>2044</v>
      </c>
      <c r="D132" s="374">
        <f>IF(F131+SUM(E$99:E131)=D$92,F131,D$92-SUM(E$99:E131))</f>
        <v>62146.839352932948</v>
      </c>
      <c r="E132" s="522">
        <f>IF(+J96&lt;F131,J96,D132)</f>
        <v>5662.295454545455</v>
      </c>
      <c r="F132" s="523">
        <f t="shared" ref="F132:F154" si="67">+D132-E132</f>
        <v>56484.543898387492</v>
      </c>
      <c r="G132" s="523">
        <f t="shared" si="59"/>
        <v>59315.69162566022</v>
      </c>
      <c r="H132" s="526">
        <f t="shared" si="60"/>
        <v>13048.661431444616</v>
      </c>
      <c r="I132" s="577">
        <f t="shared" si="61"/>
        <v>13048.661431444616</v>
      </c>
      <c r="J132" s="514">
        <f t="shared" si="62"/>
        <v>0</v>
      </c>
      <c r="K132" s="514"/>
      <c r="L132" s="525"/>
      <c r="M132" s="514">
        <f t="shared" si="63"/>
        <v>0</v>
      </c>
      <c r="N132" s="525"/>
      <c r="O132" s="514">
        <f t="shared" si="64"/>
        <v>0</v>
      </c>
      <c r="P132" s="514">
        <f t="shared" si="65"/>
        <v>0</v>
      </c>
      <c r="Q132" s="269"/>
    </row>
    <row r="133" spans="2:17" ht="12.5">
      <c r="B133" s="195" t="str">
        <f t="shared" si="66"/>
        <v/>
      </c>
      <c r="C133" s="507">
        <f>IF(D93="","-",+C132+1)</f>
        <v>2045</v>
      </c>
      <c r="D133" s="374">
        <f>IF(F132+SUM(E$99:E132)=D$92,F132,D$92-SUM(E$99:E132))</f>
        <v>56484.543898387492</v>
      </c>
      <c r="E133" s="522">
        <f>IF(+J96&lt;F132,J96,D133)</f>
        <v>5662.295454545455</v>
      </c>
      <c r="F133" s="523">
        <f t="shared" si="67"/>
        <v>50822.248443842036</v>
      </c>
      <c r="G133" s="523">
        <f t="shared" si="59"/>
        <v>53653.396171114764</v>
      </c>
      <c r="H133" s="526">
        <f t="shared" si="60"/>
        <v>12343.55650304634</v>
      </c>
      <c r="I133" s="577">
        <f t="shared" si="61"/>
        <v>12343.55650304634</v>
      </c>
      <c r="J133" s="514">
        <f t="shared" si="62"/>
        <v>0</v>
      </c>
      <c r="K133" s="514"/>
      <c r="L133" s="525"/>
      <c r="M133" s="514">
        <f t="shared" si="63"/>
        <v>0</v>
      </c>
      <c r="N133" s="525"/>
      <c r="O133" s="514">
        <f t="shared" si="64"/>
        <v>0</v>
      </c>
      <c r="P133" s="514">
        <f t="shared" si="65"/>
        <v>0</v>
      </c>
      <c r="Q133" s="269"/>
    </row>
    <row r="134" spans="2:17" ht="12.5">
      <c r="B134" s="195" t="str">
        <f t="shared" si="66"/>
        <v/>
      </c>
      <c r="C134" s="507">
        <f>IF(D93="","-",+C133+1)</f>
        <v>2046</v>
      </c>
      <c r="D134" s="374">
        <f>IF(F133+SUM(E$99:E133)=D$92,F133,D$92-SUM(E$99:E133))</f>
        <v>50822.248443842036</v>
      </c>
      <c r="E134" s="522">
        <f>IF(+J96&lt;F133,J96,D134)</f>
        <v>5662.295454545455</v>
      </c>
      <c r="F134" s="523">
        <f t="shared" si="67"/>
        <v>45159.95298929658</v>
      </c>
      <c r="G134" s="523">
        <f t="shared" si="59"/>
        <v>47991.100716569308</v>
      </c>
      <c r="H134" s="526">
        <f t="shared" si="60"/>
        <v>11638.451574648065</v>
      </c>
      <c r="I134" s="577">
        <f t="shared" si="61"/>
        <v>11638.451574648065</v>
      </c>
      <c r="J134" s="514">
        <f t="shared" si="62"/>
        <v>0</v>
      </c>
      <c r="K134" s="514"/>
      <c r="L134" s="525"/>
      <c r="M134" s="514">
        <f t="shared" si="63"/>
        <v>0</v>
      </c>
      <c r="N134" s="525"/>
      <c r="O134" s="514">
        <f t="shared" si="64"/>
        <v>0</v>
      </c>
      <c r="P134" s="514">
        <f t="shared" si="65"/>
        <v>0</v>
      </c>
      <c r="Q134" s="269"/>
    </row>
    <row r="135" spans="2:17" ht="12.5">
      <c r="B135" s="195" t="str">
        <f t="shared" si="66"/>
        <v/>
      </c>
      <c r="C135" s="507">
        <f>IF(D93="","-",+C134+1)</f>
        <v>2047</v>
      </c>
      <c r="D135" s="374">
        <f>IF(F134+SUM(E$99:E134)=D$92,F134,D$92-SUM(E$99:E134))</f>
        <v>45159.95298929658</v>
      </c>
      <c r="E135" s="522">
        <f>IF(+J96&lt;F134,J96,D135)</f>
        <v>5662.295454545455</v>
      </c>
      <c r="F135" s="523">
        <f t="shared" si="67"/>
        <v>39497.657534751124</v>
      </c>
      <c r="G135" s="523">
        <f t="shared" si="59"/>
        <v>42328.805262023852</v>
      </c>
      <c r="H135" s="526">
        <f t="shared" si="60"/>
        <v>10933.346646249791</v>
      </c>
      <c r="I135" s="577">
        <f t="shared" si="61"/>
        <v>10933.346646249791</v>
      </c>
      <c r="J135" s="514">
        <f t="shared" si="62"/>
        <v>0</v>
      </c>
      <c r="K135" s="514"/>
      <c r="L135" s="525"/>
      <c r="M135" s="514">
        <f t="shared" si="63"/>
        <v>0</v>
      </c>
      <c r="N135" s="525"/>
      <c r="O135" s="514">
        <f t="shared" si="64"/>
        <v>0</v>
      </c>
      <c r="P135" s="514">
        <f t="shared" si="65"/>
        <v>0</v>
      </c>
      <c r="Q135" s="269"/>
    </row>
    <row r="136" spans="2:17" ht="12.5">
      <c r="B136" s="195" t="str">
        <f t="shared" si="66"/>
        <v/>
      </c>
      <c r="C136" s="507">
        <f>IF(D93="","-",+C135+1)</f>
        <v>2048</v>
      </c>
      <c r="D136" s="374">
        <f>IF(F135+SUM(E$99:E135)=D$92,F135,D$92-SUM(E$99:E135))</f>
        <v>39497.657534751124</v>
      </c>
      <c r="E136" s="522">
        <f>IF(+J96&lt;F135,J96,D136)</f>
        <v>5662.295454545455</v>
      </c>
      <c r="F136" s="523">
        <f t="shared" si="67"/>
        <v>33835.362080205668</v>
      </c>
      <c r="G136" s="523">
        <f t="shared" si="59"/>
        <v>36666.509807478396</v>
      </c>
      <c r="H136" s="526">
        <f t="shared" si="60"/>
        <v>10228.241717851515</v>
      </c>
      <c r="I136" s="577">
        <f t="shared" si="61"/>
        <v>10228.241717851515</v>
      </c>
      <c r="J136" s="514">
        <f t="shared" si="62"/>
        <v>0</v>
      </c>
      <c r="K136" s="514"/>
      <c r="L136" s="525"/>
      <c r="M136" s="514">
        <f t="shared" si="63"/>
        <v>0</v>
      </c>
      <c r="N136" s="525"/>
      <c r="O136" s="514">
        <f t="shared" si="64"/>
        <v>0</v>
      </c>
      <c r="P136" s="514">
        <f t="shared" si="65"/>
        <v>0</v>
      </c>
      <c r="Q136" s="269"/>
    </row>
    <row r="137" spans="2:17" ht="12.5">
      <c r="B137" s="195" t="str">
        <f t="shared" si="66"/>
        <v/>
      </c>
      <c r="C137" s="507">
        <f>IF(D93="","-",+C136+1)</f>
        <v>2049</v>
      </c>
      <c r="D137" s="374">
        <f>IF(F136+SUM(E$99:E136)=D$92,F136,D$92-SUM(E$99:E136))</f>
        <v>33835.362080205668</v>
      </c>
      <c r="E137" s="522">
        <f>IF(+J96&lt;F136,J96,D137)</f>
        <v>5662.295454545455</v>
      </c>
      <c r="F137" s="523">
        <f t="shared" si="67"/>
        <v>28173.066625660213</v>
      </c>
      <c r="G137" s="523">
        <f t="shared" si="59"/>
        <v>31004.214352932941</v>
      </c>
      <c r="H137" s="526">
        <f t="shared" si="60"/>
        <v>9523.1367894532395</v>
      </c>
      <c r="I137" s="577">
        <f t="shared" si="61"/>
        <v>9523.1367894532395</v>
      </c>
      <c r="J137" s="514">
        <f t="shared" si="62"/>
        <v>0</v>
      </c>
      <c r="K137" s="514"/>
      <c r="L137" s="525"/>
      <c r="M137" s="514">
        <f t="shared" si="63"/>
        <v>0</v>
      </c>
      <c r="N137" s="525"/>
      <c r="O137" s="514">
        <f t="shared" si="64"/>
        <v>0</v>
      </c>
      <c r="P137" s="514">
        <f t="shared" si="65"/>
        <v>0</v>
      </c>
      <c r="Q137" s="269"/>
    </row>
    <row r="138" spans="2:17" ht="12.5">
      <c r="B138" s="195" t="str">
        <f t="shared" si="66"/>
        <v/>
      </c>
      <c r="C138" s="507">
        <f>IF(D93="","-",+C137+1)</f>
        <v>2050</v>
      </c>
      <c r="D138" s="374">
        <f>IF(F137+SUM(E$99:E137)=D$92,F137,D$92-SUM(E$99:E137))</f>
        <v>28173.066625660213</v>
      </c>
      <c r="E138" s="522">
        <f>IF(+J96&lt;F137,J96,D138)</f>
        <v>5662.295454545455</v>
      </c>
      <c r="F138" s="523">
        <f t="shared" si="67"/>
        <v>22510.771171114757</v>
      </c>
      <c r="G138" s="523">
        <f t="shared" si="59"/>
        <v>25341.918898387485</v>
      </c>
      <c r="H138" s="526">
        <f t="shared" si="60"/>
        <v>8818.0318610549657</v>
      </c>
      <c r="I138" s="577">
        <f t="shared" si="61"/>
        <v>8818.0318610549657</v>
      </c>
      <c r="J138" s="514">
        <f t="shared" si="62"/>
        <v>0</v>
      </c>
      <c r="K138" s="514"/>
      <c r="L138" s="525"/>
      <c r="M138" s="514">
        <f t="shared" si="63"/>
        <v>0</v>
      </c>
      <c r="N138" s="525"/>
      <c r="O138" s="514">
        <f t="shared" si="64"/>
        <v>0</v>
      </c>
      <c r="P138" s="514">
        <f t="shared" si="65"/>
        <v>0</v>
      </c>
      <c r="Q138" s="269"/>
    </row>
    <row r="139" spans="2:17" ht="12.5">
      <c r="B139" s="195" t="str">
        <f t="shared" si="66"/>
        <v/>
      </c>
      <c r="C139" s="507">
        <f>IF(D93="","-",+C138+1)</f>
        <v>2051</v>
      </c>
      <c r="D139" s="374">
        <f>IF(F138+SUM(E$99:E138)=D$92,F138,D$92-SUM(E$99:E138))</f>
        <v>22510.771171114757</v>
      </c>
      <c r="E139" s="522">
        <f>IF(+J96&lt;F138,J96,D139)</f>
        <v>5662.295454545455</v>
      </c>
      <c r="F139" s="523">
        <f t="shared" si="67"/>
        <v>16848.475716569301</v>
      </c>
      <c r="G139" s="523">
        <f t="shared" si="59"/>
        <v>19679.623443842029</v>
      </c>
      <c r="H139" s="526">
        <f t="shared" si="60"/>
        <v>8112.9269326566891</v>
      </c>
      <c r="I139" s="577">
        <f t="shared" si="61"/>
        <v>8112.9269326566891</v>
      </c>
      <c r="J139" s="514">
        <f t="shared" si="62"/>
        <v>0</v>
      </c>
      <c r="K139" s="514"/>
      <c r="L139" s="525"/>
      <c r="M139" s="514">
        <f t="shared" si="63"/>
        <v>0</v>
      </c>
      <c r="N139" s="525"/>
      <c r="O139" s="514">
        <f t="shared" si="64"/>
        <v>0</v>
      </c>
      <c r="P139" s="514">
        <f t="shared" si="65"/>
        <v>0</v>
      </c>
      <c r="Q139" s="269"/>
    </row>
    <row r="140" spans="2:17" ht="12.5">
      <c r="B140" s="195" t="str">
        <f t="shared" si="66"/>
        <v/>
      </c>
      <c r="C140" s="507">
        <f>IF(D93="","-",+C139+1)</f>
        <v>2052</v>
      </c>
      <c r="D140" s="374">
        <f>IF(F139+SUM(E$99:E139)=D$92,F139,D$92-SUM(E$99:E139))</f>
        <v>16848.475716569301</v>
      </c>
      <c r="E140" s="522">
        <f>IF(+J96&lt;F139,J96,D140)</f>
        <v>5662.295454545455</v>
      </c>
      <c r="F140" s="523">
        <f t="shared" si="67"/>
        <v>11186.180262023845</v>
      </c>
      <c r="G140" s="523">
        <f t="shared" si="59"/>
        <v>14017.327989296573</v>
      </c>
      <c r="H140" s="526">
        <f t="shared" si="60"/>
        <v>7407.8220042584144</v>
      </c>
      <c r="I140" s="577">
        <f t="shared" si="61"/>
        <v>7407.8220042584144</v>
      </c>
      <c r="J140" s="514">
        <f t="shared" si="62"/>
        <v>0</v>
      </c>
      <c r="K140" s="514"/>
      <c r="L140" s="525"/>
      <c r="M140" s="514">
        <f t="shared" si="63"/>
        <v>0</v>
      </c>
      <c r="N140" s="525"/>
      <c r="O140" s="514">
        <f t="shared" si="64"/>
        <v>0</v>
      </c>
      <c r="P140" s="514">
        <f t="shared" si="65"/>
        <v>0</v>
      </c>
      <c r="Q140" s="269"/>
    </row>
    <row r="141" spans="2:17" ht="12.5">
      <c r="B141" s="195" t="str">
        <f t="shared" si="66"/>
        <v/>
      </c>
      <c r="C141" s="507">
        <f>IF(D93="","-",+C140+1)</f>
        <v>2053</v>
      </c>
      <c r="D141" s="374">
        <f>IF(F140+SUM(E$99:E140)=D$92,F140,D$92-SUM(E$99:E140))</f>
        <v>11186.180262023845</v>
      </c>
      <c r="E141" s="522">
        <f>IF(+J96&lt;F140,J96,D141)</f>
        <v>5662.295454545455</v>
      </c>
      <c r="F141" s="523">
        <f t="shared" si="67"/>
        <v>5523.88480747839</v>
      </c>
      <c r="G141" s="523">
        <f t="shared" si="59"/>
        <v>8355.0325347511171</v>
      </c>
      <c r="H141" s="526">
        <f t="shared" si="60"/>
        <v>6702.7170758601387</v>
      </c>
      <c r="I141" s="577">
        <f t="shared" si="61"/>
        <v>6702.7170758601387</v>
      </c>
      <c r="J141" s="514">
        <f t="shared" si="62"/>
        <v>0</v>
      </c>
      <c r="K141" s="514"/>
      <c r="L141" s="525"/>
      <c r="M141" s="514">
        <f t="shared" si="63"/>
        <v>0</v>
      </c>
      <c r="N141" s="525"/>
      <c r="O141" s="514">
        <f t="shared" si="64"/>
        <v>0</v>
      </c>
      <c r="P141" s="514">
        <f t="shared" si="65"/>
        <v>0</v>
      </c>
      <c r="Q141" s="269"/>
    </row>
    <row r="142" spans="2:17" ht="12.5">
      <c r="B142" s="195" t="str">
        <f t="shared" si="66"/>
        <v/>
      </c>
      <c r="C142" s="507">
        <f>IF(D93="","-",+C141+1)</f>
        <v>2054</v>
      </c>
      <c r="D142" s="374">
        <f>IF(F141+SUM(E$99:E141)=D$92,F141,D$92-SUM(E$99:E141))</f>
        <v>5523.88480747839</v>
      </c>
      <c r="E142" s="522">
        <f>IF(+J96&lt;F141,J96,D142)</f>
        <v>5523.88480747839</v>
      </c>
      <c r="F142" s="523">
        <f t="shared" si="67"/>
        <v>0</v>
      </c>
      <c r="G142" s="523">
        <f t="shared" si="59"/>
        <v>2761.942403739195</v>
      </c>
      <c r="H142" s="526">
        <f t="shared" si="60"/>
        <v>5867.8193860361635</v>
      </c>
      <c r="I142" s="577">
        <f t="shared" si="61"/>
        <v>5867.8193860361635</v>
      </c>
      <c r="J142" s="514">
        <f t="shared" si="62"/>
        <v>0</v>
      </c>
      <c r="K142" s="514"/>
      <c r="L142" s="525"/>
      <c r="M142" s="514">
        <f t="shared" si="63"/>
        <v>0</v>
      </c>
      <c r="N142" s="525"/>
      <c r="O142" s="514">
        <f t="shared" si="64"/>
        <v>0</v>
      </c>
      <c r="P142" s="514">
        <f t="shared" si="65"/>
        <v>0</v>
      </c>
      <c r="Q142" s="269"/>
    </row>
    <row r="143" spans="2:17" ht="12.5">
      <c r="B143" s="195" t="str">
        <f t="shared" si="66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7"/>
        <v>0</v>
      </c>
      <c r="G143" s="523">
        <f t="shared" si="59"/>
        <v>0</v>
      </c>
      <c r="H143" s="526">
        <f t="shared" si="60"/>
        <v>0</v>
      </c>
      <c r="I143" s="577">
        <f t="shared" si="61"/>
        <v>0</v>
      </c>
      <c r="J143" s="514">
        <f t="shared" si="62"/>
        <v>0</v>
      </c>
      <c r="K143" s="514"/>
      <c r="L143" s="525"/>
      <c r="M143" s="514">
        <f t="shared" si="63"/>
        <v>0</v>
      </c>
      <c r="N143" s="525"/>
      <c r="O143" s="514">
        <f t="shared" si="64"/>
        <v>0</v>
      </c>
      <c r="P143" s="514">
        <f t="shared" si="65"/>
        <v>0</v>
      </c>
      <c r="Q143" s="269"/>
    </row>
    <row r="144" spans="2:17" ht="12.5">
      <c r="B144" s="195" t="str">
        <f t="shared" si="66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7"/>
        <v>0</v>
      </c>
      <c r="G144" s="523">
        <f t="shared" si="59"/>
        <v>0</v>
      </c>
      <c r="H144" s="526">
        <f t="shared" si="60"/>
        <v>0</v>
      </c>
      <c r="I144" s="577">
        <f t="shared" si="61"/>
        <v>0</v>
      </c>
      <c r="J144" s="514">
        <f t="shared" si="62"/>
        <v>0</v>
      </c>
      <c r="K144" s="514"/>
      <c r="L144" s="525"/>
      <c r="M144" s="514">
        <f t="shared" si="63"/>
        <v>0</v>
      </c>
      <c r="N144" s="525"/>
      <c r="O144" s="514">
        <f t="shared" si="64"/>
        <v>0</v>
      </c>
      <c r="P144" s="514">
        <f t="shared" si="65"/>
        <v>0</v>
      </c>
      <c r="Q144" s="269"/>
    </row>
    <row r="145" spans="2:17" ht="12.5">
      <c r="B145" s="195" t="str">
        <f t="shared" si="66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7"/>
        <v>0</v>
      </c>
      <c r="G145" s="523">
        <f t="shared" si="59"/>
        <v>0</v>
      </c>
      <c r="H145" s="526">
        <f t="shared" si="60"/>
        <v>0</v>
      </c>
      <c r="I145" s="577">
        <f t="shared" si="61"/>
        <v>0</v>
      </c>
      <c r="J145" s="514">
        <f t="shared" si="62"/>
        <v>0</v>
      </c>
      <c r="K145" s="514"/>
      <c r="L145" s="525"/>
      <c r="M145" s="514">
        <f t="shared" si="63"/>
        <v>0</v>
      </c>
      <c r="N145" s="525"/>
      <c r="O145" s="514">
        <f t="shared" si="64"/>
        <v>0</v>
      </c>
      <c r="P145" s="514">
        <f t="shared" si="65"/>
        <v>0</v>
      </c>
      <c r="Q145" s="269"/>
    </row>
    <row r="146" spans="2:17" ht="12.5">
      <c r="B146" s="195" t="str">
        <f t="shared" si="66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7"/>
        <v>0</v>
      </c>
      <c r="G146" s="523">
        <f t="shared" si="59"/>
        <v>0</v>
      </c>
      <c r="H146" s="526">
        <f t="shared" si="60"/>
        <v>0</v>
      </c>
      <c r="I146" s="577">
        <f t="shared" si="61"/>
        <v>0</v>
      </c>
      <c r="J146" s="514">
        <f t="shared" si="62"/>
        <v>0</v>
      </c>
      <c r="K146" s="514"/>
      <c r="L146" s="525"/>
      <c r="M146" s="514">
        <f t="shared" si="63"/>
        <v>0</v>
      </c>
      <c r="N146" s="525"/>
      <c r="O146" s="514">
        <f t="shared" si="64"/>
        <v>0</v>
      </c>
      <c r="P146" s="514">
        <f t="shared" si="65"/>
        <v>0</v>
      </c>
      <c r="Q146" s="269"/>
    </row>
    <row r="147" spans="2:17" ht="12.5">
      <c r="B147" s="195" t="str">
        <f t="shared" si="66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7"/>
        <v>0</v>
      </c>
      <c r="G147" s="523">
        <f t="shared" si="59"/>
        <v>0</v>
      </c>
      <c r="H147" s="526">
        <f t="shared" si="60"/>
        <v>0</v>
      </c>
      <c r="I147" s="577">
        <f t="shared" si="61"/>
        <v>0</v>
      </c>
      <c r="J147" s="514">
        <f t="shared" si="62"/>
        <v>0</v>
      </c>
      <c r="K147" s="514"/>
      <c r="L147" s="525"/>
      <c r="M147" s="514">
        <f t="shared" si="63"/>
        <v>0</v>
      </c>
      <c r="N147" s="525"/>
      <c r="O147" s="514">
        <f t="shared" si="64"/>
        <v>0</v>
      </c>
      <c r="P147" s="514">
        <f t="shared" si="65"/>
        <v>0</v>
      </c>
      <c r="Q147" s="269"/>
    </row>
    <row r="148" spans="2:17" ht="12.5">
      <c r="B148" s="195" t="str">
        <f t="shared" si="66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7"/>
        <v>0</v>
      </c>
      <c r="G148" s="523">
        <f t="shared" si="59"/>
        <v>0</v>
      </c>
      <c r="H148" s="526">
        <f t="shared" si="60"/>
        <v>0</v>
      </c>
      <c r="I148" s="577">
        <f t="shared" si="61"/>
        <v>0</v>
      </c>
      <c r="J148" s="514">
        <f t="shared" si="62"/>
        <v>0</v>
      </c>
      <c r="K148" s="514"/>
      <c r="L148" s="525"/>
      <c r="M148" s="514">
        <f t="shared" si="63"/>
        <v>0</v>
      </c>
      <c r="N148" s="525"/>
      <c r="O148" s="514">
        <f t="shared" si="64"/>
        <v>0</v>
      </c>
      <c r="P148" s="514">
        <f t="shared" si="65"/>
        <v>0</v>
      </c>
      <c r="Q148" s="269"/>
    </row>
    <row r="149" spans="2:17" ht="12.5">
      <c r="B149" s="195" t="str">
        <f t="shared" si="66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7"/>
        <v>0</v>
      </c>
      <c r="G149" s="523">
        <f t="shared" si="59"/>
        <v>0</v>
      </c>
      <c r="H149" s="526">
        <f t="shared" si="60"/>
        <v>0</v>
      </c>
      <c r="I149" s="577">
        <f t="shared" si="61"/>
        <v>0</v>
      </c>
      <c r="J149" s="514">
        <f t="shared" si="62"/>
        <v>0</v>
      </c>
      <c r="K149" s="514"/>
      <c r="L149" s="525"/>
      <c r="M149" s="514">
        <f t="shared" si="63"/>
        <v>0</v>
      </c>
      <c r="N149" s="525"/>
      <c r="O149" s="514">
        <f t="shared" si="64"/>
        <v>0</v>
      </c>
      <c r="P149" s="514">
        <f t="shared" si="65"/>
        <v>0</v>
      </c>
      <c r="Q149" s="269"/>
    </row>
    <row r="150" spans="2:17" ht="12.5">
      <c r="B150" s="195" t="str">
        <f t="shared" si="66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7"/>
        <v>0</v>
      </c>
      <c r="G150" s="523">
        <f t="shared" si="59"/>
        <v>0</v>
      </c>
      <c r="H150" s="526">
        <f t="shared" si="60"/>
        <v>0</v>
      </c>
      <c r="I150" s="577">
        <f t="shared" si="61"/>
        <v>0</v>
      </c>
      <c r="J150" s="514">
        <f t="shared" si="62"/>
        <v>0</v>
      </c>
      <c r="K150" s="514"/>
      <c r="L150" s="525"/>
      <c r="M150" s="514">
        <f t="shared" si="63"/>
        <v>0</v>
      </c>
      <c r="N150" s="525"/>
      <c r="O150" s="514">
        <f t="shared" si="64"/>
        <v>0</v>
      </c>
      <c r="P150" s="514">
        <f t="shared" si="65"/>
        <v>0</v>
      </c>
      <c r="Q150" s="269"/>
    </row>
    <row r="151" spans="2:17" ht="12.5">
      <c r="B151" s="195" t="str">
        <f t="shared" si="66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7"/>
        <v>0</v>
      </c>
      <c r="G151" s="523">
        <f t="shared" si="59"/>
        <v>0</v>
      </c>
      <c r="H151" s="526">
        <f t="shared" si="60"/>
        <v>0</v>
      </c>
      <c r="I151" s="577">
        <f t="shared" si="61"/>
        <v>0</v>
      </c>
      <c r="J151" s="514">
        <f t="shared" si="62"/>
        <v>0</v>
      </c>
      <c r="K151" s="514"/>
      <c r="L151" s="525"/>
      <c r="M151" s="514">
        <f t="shared" si="63"/>
        <v>0</v>
      </c>
      <c r="N151" s="525"/>
      <c r="O151" s="514">
        <f t="shared" si="64"/>
        <v>0</v>
      </c>
      <c r="P151" s="514">
        <f t="shared" si="65"/>
        <v>0</v>
      </c>
      <c r="Q151" s="269"/>
    </row>
    <row r="152" spans="2:17" ht="12.5">
      <c r="B152" s="195" t="str">
        <f t="shared" si="66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7"/>
        <v>0</v>
      </c>
      <c r="G152" s="523">
        <f t="shared" si="59"/>
        <v>0</v>
      </c>
      <c r="H152" s="526">
        <f t="shared" si="60"/>
        <v>0</v>
      </c>
      <c r="I152" s="577">
        <f t="shared" si="61"/>
        <v>0</v>
      </c>
      <c r="J152" s="514">
        <f t="shared" si="62"/>
        <v>0</v>
      </c>
      <c r="K152" s="514"/>
      <c r="L152" s="525"/>
      <c r="M152" s="514">
        <f t="shared" si="63"/>
        <v>0</v>
      </c>
      <c r="N152" s="525"/>
      <c r="O152" s="514">
        <f t="shared" si="64"/>
        <v>0</v>
      </c>
      <c r="P152" s="514">
        <f t="shared" si="65"/>
        <v>0</v>
      </c>
      <c r="Q152" s="269"/>
    </row>
    <row r="153" spans="2:17" ht="12.5">
      <c r="B153" s="195" t="str">
        <f t="shared" si="66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7"/>
        <v>0</v>
      </c>
      <c r="G153" s="523">
        <f t="shared" si="59"/>
        <v>0</v>
      </c>
      <c r="H153" s="526">
        <f t="shared" si="60"/>
        <v>0</v>
      </c>
      <c r="I153" s="577">
        <f t="shared" si="61"/>
        <v>0</v>
      </c>
      <c r="J153" s="514">
        <f t="shared" si="62"/>
        <v>0</v>
      </c>
      <c r="K153" s="514"/>
      <c r="L153" s="525"/>
      <c r="M153" s="514">
        <f t="shared" si="63"/>
        <v>0</v>
      </c>
      <c r="N153" s="525"/>
      <c r="O153" s="514">
        <f t="shared" si="64"/>
        <v>0</v>
      </c>
      <c r="P153" s="514">
        <f t="shared" si="65"/>
        <v>0</v>
      </c>
      <c r="Q153" s="269"/>
    </row>
    <row r="154" spans="2:17" ht="13" thickBot="1">
      <c r="B154" s="195" t="str">
        <f t="shared" si="66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7"/>
        <v>0</v>
      </c>
      <c r="G154" s="528">
        <f t="shared" si="59"/>
        <v>0</v>
      </c>
      <c r="H154" s="530">
        <f t="shared" si="60"/>
        <v>0</v>
      </c>
      <c r="I154" s="579">
        <f t="shared" si="61"/>
        <v>0</v>
      </c>
      <c r="J154" s="533">
        <f t="shared" si="62"/>
        <v>0</v>
      </c>
      <c r="K154" s="514"/>
      <c r="L154" s="532"/>
      <c r="M154" s="533">
        <f t="shared" si="63"/>
        <v>0</v>
      </c>
      <c r="N154" s="532"/>
      <c r="O154" s="533">
        <f t="shared" si="64"/>
        <v>0</v>
      </c>
      <c r="P154" s="533">
        <f t="shared" si="65"/>
        <v>0</v>
      </c>
      <c r="Q154" s="269"/>
    </row>
    <row r="155" spans="2:17" ht="12.5">
      <c r="C155" s="374" t="s">
        <v>78</v>
      </c>
      <c r="D155" s="375"/>
      <c r="E155" s="375">
        <f>SUM(E99:E154)</f>
        <v>249140.99999999977</v>
      </c>
      <c r="F155" s="375"/>
      <c r="G155" s="375"/>
      <c r="H155" s="375">
        <f>SUM(H99:H154)</f>
        <v>918605.58849018649</v>
      </c>
      <c r="I155" s="375">
        <f>SUM(I99:I154)</f>
        <v>918605.58849018649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topLeftCell="F100" zoomScale="90" zoomScaleNormal="90" zoomScaleSheetLayoutView="7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0.7265625" style="183" customWidth="1"/>
    <col min="4" max="9" width="17.7265625" style="183" customWidth="1"/>
    <col min="10" max="10" width="17.7265625" style="183" bestFit="1" customWidth="1"/>
    <col min="11" max="11" width="2.1796875" style="183" customWidth="1"/>
    <col min="12" max="15" width="17.7265625" style="183" customWidth="1"/>
    <col min="16" max="16" width="19.54296875" style="183" customWidth="1"/>
    <col min="17" max="17" width="2.1796875" style="183" customWidth="1"/>
    <col min="18" max="18" width="16.453125" style="183" customWidth="1"/>
    <col min="19" max="19" width="52.453125" style="183" customWidth="1"/>
    <col min="20" max="16384" width="8.7265625" style="183"/>
  </cols>
  <sheetData>
    <row r="1" spans="1:19" ht="17.5">
      <c r="A1" s="690" t="str">
        <f>'SWE.WS.F.BPU.ATRR.Projected'!A1</f>
        <v xml:space="preserve">AEP West SPP Member Companies 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Q1" s="233"/>
      <c r="R1" s="233"/>
    </row>
    <row r="2" spans="1:19" ht="17.5">
      <c r="A2" s="690" t="str">
        <f>'SWE.WS.F.BPU.ATRR.Projected'!A2</f>
        <v>2024 Cost of Service Formula Rate Projected on 2024 FF1 Balances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Q2" s="267" t="s">
        <v>111</v>
      </c>
      <c r="R2" s="233"/>
    </row>
    <row r="3" spans="1:19" ht="18">
      <c r="A3" s="693" t="s">
        <v>126</v>
      </c>
      <c r="B3" s="692"/>
      <c r="C3" s="692"/>
      <c r="D3" s="692"/>
      <c r="E3" s="692"/>
      <c r="F3" s="692"/>
      <c r="G3" s="692"/>
      <c r="H3" s="692"/>
      <c r="I3" s="692"/>
      <c r="J3" s="692"/>
      <c r="K3" s="692"/>
      <c r="Q3" s="233"/>
      <c r="R3" s="233"/>
    </row>
    <row r="4" spans="1:19" ht="17.5">
      <c r="A4" s="692" t="str">
        <f>"Based on a Carrying Charge Derived from ""Trued-Up"" "&amp;M16&amp;" Data"</f>
        <v>Based on a Carrying Charge Derived from "Trued-Up" 2024 Data</v>
      </c>
      <c r="B4" s="692"/>
      <c r="C4" s="692"/>
      <c r="D4" s="692"/>
      <c r="E4" s="692"/>
      <c r="F4" s="692"/>
      <c r="G4" s="692"/>
      <c r="H4" s="692"/>
      <c r="I4" s="692"/>
      <c r="J4" s="692"/>
      <c r="K4" s="692"/>
      <c r="Q4" s="233"/>
      <c r="R4" s="233"/>
    </row>
    <row r="5" spans="1:19" ht="18">
      <c r="A5" s="697" t="str">
        <f>'SWE.WS.F.BPU.ATRR.Projected'!A5</f>
        <v>SOUTHWESTERN ELECTRIC POWER COMPANY</v>
      </c>
      <c r="B5" s="698"/>
      <c r="C5" s="698"/>
      <c r="D5" s="698"/>
      <c r="E5" s="698"/>
      <c r="F5" s="698"/>
      <c r="G5" s="698"/>
      <c r="H5" s="698"/>
      <c r="I5" s="698"/>
      <c r="J5" s="698"/>
      <c r="K5" s="698"/>
      <c r="N5" s="249"/>
      <c r="Q5" s="233"/>
      <c r="R5" s="233"/>
    </row>
    <row r="6" spans="1:19" ht="20">
      <c r="A6" s="401"/>
      <c r="C6" s="332"/>
      <c r="D6" s="195"/>
      <c r="I6" s="247"/>
      <c r="K6" s="233"/>
      <c r="Q6" s="233"/>
      <c r="R6" s="233"/>
    </row>
    <row r="7" spans="1:19" ht="12.5">
      <c r="D7" s="195"/>
      <c r="I7" s="247"/>
      <c r="K7" s="233"/>
      <c r="Q7" s="233"/>
      <c r="R7" s="233"/>
    </row>
    <row r="8" spans="1:19" ht="17.5">
      <c r="B8" s="273" t="s">
        <v>0</v>
      </c>
      <c r="C8" s="687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8"/>
      <c r="E8" s="688"/>
      <c r="F8" s="688"/>
      <c r="G8" s="688"/>
      <c r="H8" s="688"/>
      <c r="I8" s="688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 ht="12.5">
      <c r="D11" s="195"/>
      <c r="I11" s="247"/>
      <c r="K11" s="233"/>
      <c r="Q11" s="233"/>
      <c r="R11" s="233"/>
    </row>
    <row r="12" spans="1:19" ht="12.5">
      <c r="C12" s="277" t="str">
        <f>S105</f>
        <v xml:space="preserve">   ROE w/o incentives  (TCOS, ln 143)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 ht="13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 ht="12.5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 ht="12.5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2024</v>
      </c>
      <c r="N16" s="233"/>
      <c r="O16" s="233"/>
      <c r="P16" s="302"/>
      <c r="Q16" s="283"/>
      <c r="R16" s="272"/>
      <c r="S16" s="269"/>
    </row>
    <row r="17" spans="3:19" ht="12.5">
      <c r="C17" s="289" t="s">
        <v>8</v>
      </c>
      <c r="D17" s="290">
        <f>R107</f>
        <v>0.49413164329920617</v>
      </c>
      <c r="E17" s="291">
        <f>R108</f>
        <v>3.8138735926530609E-2</v>
      </c>
      <c r="F17" s="409">
        <f>E17*D17</f>
        <v>1.8845556256731042E-2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SUM(S.001:S.077!M87)</f>
        <v>82474097.556711867</v>
      </c>
      <c r="O17" s="411">
        <f>SUM(S.001:S.077!N87)</f>
        <v>82474097.556711867</v>
      </c>
      <c r="P17" s="412">
        <f>+O17-N17</f>
        <v>0</v>
      </c>
      <c r="Q17" s="294"/>
      <c r="R17" s="272"/>
      <c r="S17" s="269"/>
    </row>
    <row r="18" spans="3:19" ht="13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SUM(S.001:S.077!M88)</f>
        <v>84895526.749874592</v>
      </c>
      <c r="O18" s="413">
        <f>SUM(S.001:S.077!N88)</f>
        <v>84895526.749874592</v>
      </c>
      <c r="P18" s="308">
        <f>+O18-N18</f>
        <v>0</v>
      </c>
      <c r="Q18" s="300"/>
      <c r="R18" s="272"/>
      <c r="S18" s="269"/>
    </row>
    <row r="19" spans="3:19" ht="12.5">
      <c r="C19" s="303" t="s">
        <v>13</v>
      </c>
      <c r="D19" s="290">
        <f>R111</f>
        <v>0.50586835670079389</v>
      </c>
      <c r="E19" s="291">
        <f>+F14</f>
        <v>0.105</v>
      </c>
      <c r="F19" s="414">
        <f>E19*D19</f>
        <v>5.3116177453583359E-2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2024</v>
      </c>
      <c r="N19" s="415">
        <f>ROUND(N18-N17,0)</f>
        <v>2421429</v>
      </c>
      <c r="O19" s="415">
        <f>+O18-O17</f>
        <v>2421429.1931627244</v>
      </c>
      <c r="P19" s="416">
        <f>+P18-P17</f>
        <v>0</v>
      </c>
      <c r="Q19" s="300"/>
      <c r="R19" s="272"/>
      <c r="S19" s="269"/>
    </row>
    <row r="20" spans="3:19" ht="12.5">
      <c r="C20" s="277"/>
      <c r="D20" s="278"/>
      <c r="E20" s="309" t="s">
        <v>15</v>
      </c>
      <c r="F20" s="409">
        <f>SUM(F17:F19)</f>
        <v>7.1961733710314404E-2</v>
      </c>
      <c r="G20" s="409"/>
      <c r="H20" s="417"/>
      <c r="I20" s="298"/>
      <c r="J20" s="299"/>
      <c r="K20" s="300"/>
      <c r="L20" s="301"/>
      <c r="M20" s="233"/>
      <c r="N20" s="310" t="str">
        <f>IF(N19=ROUND(SUM(S.001:S.077!M89),0),"","ERROR")</f>
        <v/>
      </c>
      <c r="O20" s="310"/>
      <c r="P20" s="310" t="str">
        <f>IF(P19=SUM(S.001:S.075!O89),"","ERROR")</f>
        <v/>
      </c>
      <c r="Q20" s="300"/>
      <c r="R20" s="272"/>
      <c r="S20" s="269"/>
    </row>
    <row r="21" spans="3:19" ht="13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 ht="13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 ht="12.5">
      <c r="C24" s="277" t="str">
        <f>S112</f>
        <v xml:space="preserve">   Rate Base  (TCOS, ln 63)</v>
      </c>
      <c r="D24" s="278"/>
      <c r="E24" s="315">
        <f>R112</f>
        <v>1809260046.1566496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 ht="12.5">
      <c r="C25" s="283" t="s">
        <v>18</v>
      </c>
      <c r="D25" s="280"/>
      <c r="E25" s="317">
        <f>F20</f>
        <v>7.1961733710314404E-2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 ht="12.5">
      <c r="C26" s="318" t="s">
        <v>19</v>
      </c>
      <c r="D26" s="318"/>
      <c r="E26" s="299">
        <f>E24*E25</f>
        <v>130197489.65423596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 ht="12.5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 ht="12.5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 ht="12.5">
      <c r="C30" s="283" t="s">
        <v>20</v>
      </c>
      <c r="D30" s="309"/>
      <c r="E30" s="323">
        <f>E26</f>
        <v>130197489.65423596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 ht="12.5">
      <c r="C31" s="277" t="str">
        <f>S113</f>
        <v xml:space="preserve">   Tax Rate  (TCOS, ln 99)</v>
      </c>
      <c r="D31" s="309"/>
      <c r="E31" s="324">
        <f>R113</f>
        <v>0.24317999999999995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 ht="12.5">
      <c r="C32" s="283" t="s">
        <v>21</v>
      </c>
      <c r="D32" s="270"/>
      <c r="E32" s="285">
        <f>IF(F17&gt;0,($E31/(1-$E31))*(1-$F17/$F20),0)</f>
        <v>0.23717037978730923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 ht="12.5">
      <c r="C33" s="319" t="s">
        <v>22</v>
      </c>
      <c r="D33" s="270"/>
      <c r="E33" s="326">
        <f>E30*E32</f>
        <v>30878988.068649407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.5">
      <c r="C34" s="277" t="str">
        <f>S114</f>
        <v xml:space="preserve">   ITC Adjustment  (TCOS, ln 108)</v>
      </c>
      <c r="D34" s="327"/>
      <c r="E34" s="328">
        <f>R114</f>
        <v>35513.957477600357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.5">
      <c r="C35" s="334" t="str">
        <f>+S115</f>
        <v xml:space="preserve">   Excess DFIT Adjustment  (TCOS, ln 109)</v>
      </c>
      <c r="D35" s="327"/>
      <c r="E35" s="328">
        <f>R115</f>
        <v>-953110.19839128165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.5">
      <c r="C36" s="334" t="str">
        <f>+S116</f>
        <v xml:space="preserve">   Tax Effect of Permanent and Flow Through Differences (TCOS, ln 110)</v>
      </c>
      <c r="D36" s="327"/>
      <c r="E36" s="328">
        <f>R116</f>
        <v>274110.34539885307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.5">
      <c r="C37" s="319" t="s">
        <v>23</v>
      </c>
      <c r="D37" s="327"/>
      <c r="E37" s="328">
        <f>E33+E34+E35+E36</f>
        <v>30235502.17313458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307794887.42342484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 ht="12.5">
      <c r="B45" s="269"/>
      <c r="C45" s="277" t="str">
        <f>S118</f>
        <v xml:space="preserve">   Return  (TCOS, ln 112)</v>
      </c>
      <c r="D45" s="335"/>
      <c r="E45" s="335"/>
      <c r="F45" s="328">
        <f>R118</f>
        <v>130197489.65423596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 ht="12.5">
      <c r="B46" s="269"/>
      <c r="C46" s="277" t="str">
        <f>S119</f>
        <v xml:space="preserve">   Income Taxes  (TCOS, ln 111)</v>
      </c>
      <c r="D46" s="335"/>
      <c r="E46" s="335"/>
      <c r="F46" s="328">
        <f>R119</f>
        <v>30235502.17313458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 ht="12.5">
      <c r="B47" s="269"/>
      <c r="C47" s="277" t="str">
        <f>S120</f>
        <v xml:space="preserve">  Gross Margin Taxes  (TCOS, ln 116)</v>
      </c>
      <c r="D47" s="335"/>
      <c r="E47" s="335"/>
      <c r="F47" s="339">
        <f>R120</f>
        <v>137137.54269927507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147224758.05335504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 ht="12.5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 ht="12.5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147224758.05335504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 ht="13">
      <c r="B53" s="269"/>
      <c r="C53" s="283" t="s">
        <v>93</v>
      </c>
      <c r="D53" s="349"/>
      <c r="E53" s="340"/>
      <c r="F53" s="350">
        <f>E26</f>
        <v>130197489.65423596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30235502.17313458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307657749.88072556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295985.39163929399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307953735.27236485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 ht="12.5">
      <c r="B58" s="269"/>
      <c r="C58" s="277" t="str">
        <f>S121</f>
        <v xml:space="preserve">   Less: Depreciation  (TCOS, ln 86)</v>
      </c>
      <c r="D58" s="270"/>
      <c r="E58" s="269"/>
      <c r="F58" s="356">
        <f>R121</f>
        <v>59782181.27282913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248171553.99953574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 ht="12.5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 ht="12.5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307657749.88072556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 ht="12.5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 ht="12.5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0.43687623629877959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 ht="12.5">
      <c r="B65" s="269"/>
      <c r="C65" s="340" t="s">
        <v>30</v>
      </c>
      <c r="D65" s="325"/>
      <c r="E65" s="357"/>
      <c r="F65" s="360">
        <f>+F64*F62</f>
        <v>134408359.8360427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 ht="12.5">
      <c r="B66" s="269"/>
      <c r="C66" s="340" t="str">
        <f>+'SWE.WS.F.BPU.ATRR.Projected'!C66</f>
        <v xml:space="preserve">       Taxable Percentage of Revenue (22%)</v>
      </c>
      <c r="D66" s="325"/>
      <c r="E66" s="357"/>
      <c r="F66" s="363">
        <f>+'SWE.WS.F.BPU.ATRR.Projected'!F66</f>
        <v>0.22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 ht="12.5">
      <c r="B67" s="269"/>
      <c r="C67" s="340" t="s">
        <v>31</v>
      </c>
      <c r="D67" s="325"/>
      <c r="E67" s="357"/>
      <c r="F67" s="360">
        <f>+F65*F66</f>
        <v>29569839.163929395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 ht="12.5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 ht="12.5">
      <c r="B69" s="269"/>
      <c r="C69" s="340" t="s">
        <v>33</v>
      </c>
      <c r="D69" s="325"/>
      <c r="E69" s="357"/>
      <c r="F69" s="360">
        <f>+F67*F68</f>
        <v>295698.39163929399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 ht="12.5">
      <c r="B70" s="269"/>
      <c r="C70" s="340" t="s">
        <v>34</v>
      </c>
      <c r="D70" s="325"/>
      <c r="E70" s="357"/>
      <c r="F70" s="364">
        <f>+ROUND((F69*F66*F64)/(1-F68)*F68,0)</f>
        <v>287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 ht="12.5">
      <c r="B71" s="269"/>
      <c r="C71" s="340" t="s">
        <v>35</v>
      </c>
      <c r="D71" s="325"/>
      <c r="E71" s="357"/>
      <c r="F71" s="360">
        <f>+F69+F70</f>
        <v>295985.39163929399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 ht="12.5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 ht="12.5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 ht="12.5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1991648564.8399999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4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307953735.27236485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0.15462252764312587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 ht="12.5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248171553.99953574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0.1246060968690391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 ht="12.5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0.1245263399019997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 ht="12.5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7.9756967039407156E-5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 ht="12.5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2674474489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2878462592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5552937081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 ht="12.5">
      <c r="B89" s="269"/>
      <c r="C89" s="340" t="str">
        <f>+S127</f>
        <v>Transmission Plant Average Balance for 2022 (WS A-1 Ln 14 Col (d))</v>
      </c>
      <c r="D89" s="325"/>
      <c r="E89" s="191"/>
      <c r="F89" s="351">
        <f>+F88/2</f>
        <v>2776468540.5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 ht="12.5">
      <c r="B90" s="269"/>
      <c r="C90" s="277" t="str">
        <f>S128</f>
        <v>Annual Depreciation Expense  (TCOS, ln 86)</v>
      </c>
      <c r="D90" s="325"/>
      <c r="E90" s="357"/>
      <c r="F90" s="351">
        <f>R128</f>
        <v>62416638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2.2480585351332561E-2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44.482827487440133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44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 ht="12.5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 ht="12.5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 ht="12.5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 ht="13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 ht="12.5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 ht="13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 ht="12.5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 ht="13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 ht="12.5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 ht="12.5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2024</v>
      </c>
      <c r="S104" s="434" t="s">
        <v>86</v>
      </c>
    </row>
    <row r="105" spans="3:19" ht="12.5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476</v>
      </c>
    </row>
    <row r="106" spans="3:19" ht="12.5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 ht="12.5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0.49413164329920617</v>
      </c>
      <c r="S107" s="385" t="s">
        <v>98</v>
      </c>
    </row>
    <row r="108" spans="3:19" ht="12.5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3.8138735926530609E-2</v>
      </c>
      <c r="S108" s="385" t="s">
        <v>99</v>
      </c>
    </row>
    <row r="109" spans="3:19" ht="12.5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 ht="12.5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 ht="12.5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0.50586835670079389</v>
      </c>
      <c r="S111" s="387" t="s">
        <v>102</v>
      </c>
    </row>
    <row r="112" spans="3:19" ht="12.5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1809260046.1566496</v>
      </c>
      <c r="S112" s="439" t="s">
        <v>462</v>
      </c>
    </row>
    <row r="113" spans="3:19" ht="12.5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0.24317999999999995</v>
      </c>
      <c r="S113" s="441" t="s">
        <v>463</v>
      </c>
    </row>
    <row r="114" spans="3:19" ht="12.5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35513.957477600357</v>
      </c>
      <c r="S114" s="441" t="s">
        <v>464</v>
      </c>
    </row>
    <row r="115" spans="3:19" ht="12.5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-953110.19839128165</v>
      </c>
      <c r="S115" s="442" t="s">
        <v>441</v>
      </c>
    </row>
    <row r="116" spans="3:19" ht="12.5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274110.34539885307</v>
      </c>
      <c r="S116" s="442" t="s">
        <v>442</v>
      </c>
    </row>
    <row r="117" spans="3:19" ht="12.5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307794887.42342484</v>
      </c>
      <c r="S117" s="441" t="s">
        <v>465</v>
      </c>
    </row>
    <row r="118" spans="3:19" ht="12.5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130197489.65423596</v>
      </c>
      <c r="S118" s="441" t="s">
        <v>466</v>
      </c>
    </row>
    <row r="119" spans="3:19" ht="12.5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30235502.17313458</v>
      </c>
      <c r="S119" s="441" t="s">
        <v>467</v>
      </c>
    </row>
    <row r="120" spans="3:19" ht="12.5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137137.54269927507</v>
      </c>
      <c r="S120" s="441" t="s">
        <v>468</v>
      </c>
    </row>
    <row r="121" spans="3:19" ht="12.5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59782181.27282913</v>
      </c>
      <c r="S121" s="441" t="s">
        <v>469</v>
      </c>
    </row>
    <row r="122" spans="3:19" ht="12.5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0.43687623629877959</v>
      </c>
      <c r="S122" s="441" t="s">
        <v>105</v>
      </c>
    </row>
    <row r="123" spans="3:19" ht="12.5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1991648564.8399999</v>
      </c>
      <c r="S123" s="441" t="s">
        <v>453</v>
      </c>
    </row>
    <row r="124" spans="3:19" ht="12.5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0.1245263399019997</v>
      </c>
      <c r="S124" s="443" t="s">
        <v>454</v>
      </c>
    </row>
    <row r="125" spans="3:19" ht="12.5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2674474489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71"/>
      <c r="O126" s="269"/>
      <c r="P126" s="269"/>
      <c r="Q126" s="272"/>
      <c r="R126" s="445">
        <v>2878462592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71"/>
      <c r="O127" s="269"/>
      <c r="P127" s="269"/>
      <c r="Q127" s="272"/>
      <c r="R127" s="445">
        <v>2739528174.0769229</v>
      </c>
      <c r="S127" s="395" t="s">
        <v>477</v>
      </c>
    </row>
    <row r="128" spans="3:19" ht="13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62416638</v>
      </c>
      <c r="S128" s="397" t="s">
        <v>478</v>
      </c>
    </row>
    <row r="129" spans="3:19" ht="12.5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 ht="13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 ht="12.5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f>+N17</f>
        <v>82474097.556711867</v>
      </c>
      <c r="S132" s="183" t="s">
        <v>121</v>
      </c>
    </row>
    <row r="133" spans="3:19" ht="12.5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f>+O17</f>
        <v>82474097.556711867</v>
      </c>
      <c r="S133" s="183" t="s">
        <v>122</v>
      </c>
    </row>
    <row r="134" spans="3:19" ht="12.5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f>+N18</f>
        <v>84895526.749874592</v>
      </c>
      <c r="S134" s="183" t="s">
        <v>123</v>
      </c>
    </row>
    <row r="135" spans="3:19" ht="13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f>+O18</f>
        <v>84895526.749874592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27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43750.951491563676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43750.951491563676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478" t="s">
        <v>494</v>
      </c>
      <c r="F9" s="672">
        <v>30152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9579.931818181818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56119.304010268112</v>
      </c>
      <c r="H23" s="610">
        <v>56119.304010268112</v>
      </c>
      <c r="I23" s="511">
        <f t="shared" si="9"/>
        <v>0</v>
      </c>
      <c r="J23" s="511"/>
      <c r="K23" s="518">
        <f t="shared" ref="K23:K28" si="10">G23</f>
        <v>56119.304010268112</v>
      </c>
      <c r="L23" s="519">
        <f t="shared" si="6"/>
        <v>0</v>
      </c>
      <c r="M23" s="518">
        <f t="shared" ref="M23:M28" si="11">H23</f>
        <v>56119.304010268112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10280.90243902439</v>
      </c>
      <c r="F24" s="608">
        <v>345243.71228695672</v>
      </c>
      <c r="G24" s="609">
        <v>54812.661978610966</v>
      </c>
      <c r="H24" s="610">
        <v>54812.661978610966</v>
      </c>
      <c r="I24" s="511">
        <f t="shared" si="9"/>
        <v>0</v>
      </c>
      <c r="J24" s="511"/>
      <c r="K24" s="518">
        <f t="shared" si="10"/>
        <v>54812.661978610966</v>
      </c>
      <c r="L24" s="519">
        <f t="shared" ref="L24" si="12">IF(K24&lt;&gt;0,+G24-K24,0)</f>
        <v>0</v>
      </c>
      <c r="M24" s="518">
        <f t="shared" si="11"/>
        <v>54812.661978610966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45085.524504887275</v>
      </c>
      <c r="H25" s="610">
        <v>45085.524504887275</v>
      </c>
      <c r="I25" s="511">
        <f t="shared" si="9"/>
        <v>0</v>
      </c>
      <c r="J25" s="511"/>
      <c r="K25" s="518">
        <f t="shared" si="10"/>
        <v>45085.524504887275</v>
      </c>
      <c r="L25" s="519">
        <f t="shared" ref="L25" si="13">IF(K25&lt;&gt;0,+G25-K25,0)</f>
        <v>0</v>
      </c>
      <c r="M25" s="518">
        <f t="shared" si="11"/>
        <v>45085.524504887275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335440.99135672417</v>
      </c>
      <c r="E26" s="609">
        <v>10036.119047619048</v>
      </c>
      <c r="F26" s="608">
        <v>325404.87230910512</v>
      </c>
      <c r="G26" s="609">
        <v>45062.451608216499</v>
      </c>
      <c r="H26" s="610">
        <v>45062.451608216499</v>
      </c>
      <c r="I26" s="511">
        <f t="shared" si="9"/>
        <v>0</v>
      </c>
      <c r="J26" s="511"/>
      <c r="K26" s="518">
        <f t="shared" si="10"/>
        <v>45062.451608216499</v>
      </c>
      <c r="L26" s="519">
        <f t="shared" ref="L26" si="14">IF(K26&lt;&gt;0,+G26-K26,0)</f>
        <v>0</v>
      </c>
      <c r="M26" s="518">
        <f t="shared" si="11"/>
        <v>45062.451608216499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324926.69080031331</v>
      </c>
      <c r="E27" s="609">
        <v>10036.119047619048</v>
      </c>
      <c r="F27" s="608">
        <v>314890.57175269426</v>
      </c>
      <c r="G27" s="609">
        <v>46007.95617660469</v>
      </c>
      <c r="H27" s="610">
        <v>46007.95617660469</v>
      </c>
      <c r="I27" s="511">
        <f t="shared" si="9"/>
        <v>0</v>
      </c>
      <c r="J27" s="511"/>
      <c r="K27" s="518">
        <f t="shared" si="10"/>
        <v>46007.95617660469</v>
      </c>
      <c r="L27" s="519">
        <f t="shared" ref="L27" si="15">IF(K27&lt;&gt;0,+G27-K27,0)</f>
        <v>0</v>
      </c>
      <c r="M27" s="518">
        <f t="shared" si="11"/>
        <v>46007.95617660469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08">
        <v>314890.57175269426</v>
      </c>
      <c r="E28" s="609">
        <v>10036.119047619048</v>
      </c>
      <c r="F28" s="608">
        <v>304854.45270507521</v>
      </c>
      <c r="G28" s="609">
        <v>49181.318200671747</v>
      </c>
      <c r="H28" s="610">
        <v>49181.318200671747</v>
      </c>
      <c r="I28" s="511">
        <f t="shared" si="9"/>
        <v>0</v>
      </c>
      <c r="J28" s="511"/>
      <c r="K28" s="518">
        <f t="shared" si="10"/>
        <v>49181.318200671747</v>
      </c>
      <c r="L28" s="519">
        <f t="shared" ref="L28" si="16">IF(K28&lt;&gt;0,+G28-K28,0)</f>
        <v>0</v>
      </c>
      <c r="M28" s="518">
        <f t="shared" si="11"/>
        <v>49181.318200671747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608">
        <v>304854.45270507521</v>
      </c>
      <c r="E29" s="609">
        <v>10036.119047619048</v>
      </c>
      <c r="F29" s="608">
        <v>294818.33365745615</v>
      </c>
      <c r="G29" s="609">
        <v>43750.951491563676</v>
      </c>
      <c r="H29" s="610">
        <v>43750.951491563676</v>
      </c>
      <c r="I29" s="511">
        <f t="shared" si="9"/>
        <v>0</v>
      </c>
      <c r="J29" s="511"/>
      <c r="K29" s="518">
        <f t="shared" ref="K29" si="17">G29</f>
        <v>43750.951491563676</v>
      </c>
      <c r="L29" s="519">
        <f t="shared" ref="L29" si="18">IF(K29&lt;&gt;0,+G29-K29,0)</f>
        <v>0</v>
      </c>
      <c r="M29" s="518">
        <f t="shared" ref="M29" si="19">H29</f>
        <v>43750.951491563676</v>
      </c>
      <c r="N29" s="514">
        <f t="shared" ref="N29" si="20">IF(M29&lt;&gt;0,+H29-M29,0)</f>
        <v>0</v>
      </c>
      <c r="O29" s="514">
        <f t="shared" ref="O29" si="2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294818.33365745615</v>
      </c>
      <c r="E30" s="522">
        <f>IF(+I14&lt;F29,I14,D30)</f>
        <v>9579.931818181818</v>
      </c>
      <c r="F30" s="523">
        <f t="shared" ref="F30:F49" si="22">+D30-E30</f>
        <v>285238.40183927433</v>
      </c>
      <c r="G30" s="524">
        <f t="shared" ref="G30:G53" si="23">+I$12*((D30+F30)/2)+E30</f>
        <v>44246.190713445678</v>
      </c>
      <c r="H30" s="491">
        <f t="shared" ref="H30:H53" si="24">+I$13*((D30+F30)/2)+E30</f>
        <v>44246.190713445678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285238.40183927433</v>
      </c>
      <c r="E31" s="522">
        <f>IF(+I14&lt;F30,I14,D31)</f>
        <v>9579.931818181818</v>
      </c>
      <c r="F31" s="523">
        <f t="shared" si="22"/>
        <v>275658.47002109251</v>
      </c>
      <c r="G31" s="524">
        <f t="shared" si="23"/>
        <v>43101.12894177717</v>
      </c>
      <c r="H31" s="491">
        <f t="shared" si="24"/>
        <v>43101.12894177717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275658.47002109251</v>
      </c>
      <c r="E32" s="522">
        <f>IF(+I14&lt;F31,I14,D32)</f>
        <v>9579.931818181818</v>
      </c>
      <c r="F32" s="523">
        <f t="shared" si="22"/>
        <v>266078.53820291068</v>
      </c>
      <c r="G32" s="524">
        <f t="shared" si="23"/>
        <v>41956.067170108676</v>
      </c>
      <c r="H32" s="491">
        <f t="shared" si="24"/>
        <v>41956.067170108676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266078.53820291068</v>
      </c>
      <c r="E33" s="522">
        <f>IF(+I14&lt;F32,I14,D33)</f>
        <v>9579.931818181818</v>
      </c>
      <c r="F33" s="523">
        <f t="shared" si="22"/>
        <v>256498.60638472886</v>
      </c>
      <c r="G33" s="524">
        <f t="shared" si="23"/>
        <v>40811.005398440175</v>
      </c>
      <c r="H33" s="491">
        <f t="shared" si="24"/>
        <v>40811.005398440175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256498.60638472886</v>
      </c>
      <c r="E34" s="522">
        <f>IF(+I14&lt;F33,I14,D34)</f>
        <v>9579.931818181818</v>
      </c>
      <c r="F34" s="523">
        <f t="shared" si="22"/>
        <v>246918.67456654704</v>
      </c>
      <c r="G34" s="524">
        <f t="shared" si="23"/>
        <v>39665.943626771674</v>
      </c>
      <c r="H34" s="491">
        <f t="shared" si="24"/>
        <v>39665.943626771674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246918.67456654704</v>
      </c>
      <c r="E35" s="522">
        <f>IF(+I14&lt;F34,I14,D35)</f>
        <v>9579.931818181818</v>
      </c>
      <c r="F35" s="523">
        <f t="shared" si="22"/>
        <v>237338.74274836521</v>
      </c>
      <c r="G35" s="524">
        <f t="shared" si="23"/>
        <v>38520.881855103165</v>
      </c>
      <c r="H35" s="491">
        <f t="shared" si="24"/>
        <v>38520.881855103165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237338.74274836521</v>
      </c>
      <c r="E36" s="522">
        <f>IF(+I14&lt;F35,I14,D36)</f>
        <v>9579.931818181818</v>
      </c>
      <c r="F36" s="523">
        <f t="shared" si="22"/>
        <v>227758.81093018339</v>
      </c>
      <c r="G36" s="524">
        <f t="shared" si="23"/>
        <v>37375.820083434664</v>
      </c>
      <c r="H36" s="491">
        <f t="shared" si="24"/>
        <v>37375.820083434664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227758.81093018339</v>
      </c>
      <c r="E37" s="522">
        <f>IF(+I14&lt;F36,I14,D37)</f>
        <v>9579.931818181818</v>
      </c>
      <c r="F37" s="523">
        <f t="shared" si="22"/>
        <v>218178.87911200157</v>
      </c>
      <c r="G37" s="524">
        <f t="shared" si="23"/>
        <v>36230.758311766163</v>
      </c>
      <c r="H37" s="491">
        <f t="shared" si="24"/>
        <v>36230.758311766163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218178.87911200157</v>
      </c>
      <c r="E38" s="522">
        <f>IF(+I14&lt;F37,I14,D38)</f>
        <v>9579.931818181818</v>
      </c>
      <c r="F38" s="523">
        <f t="shared" si="22"/>
        <v>208598.94729381974</v>
      </c>
      <c r="G38" s="524">
        <f t="shared" si="23"/>
        <v>35085.696540097662</v>
      </c>
      <c r="H38" s="491">
        <f t="shared" si="24"/>
        <v>35085.696540097662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208598.94729381974</v>
      </c>
      <c r="E39" s="522">
        <f>IF(+I14&lt;F38,I14,D39)</f>
        <v>9579.931818181818</v>
      </c>
      <c r="F39" s="523">
        <f t="shared" si="22"/>
        <v>199019.01547563792</v>
      </c>
      <c r="G39" s="524">
        <f t="shared" si="23"/>
        <v>33940.634768429161</v>
      </c>
      <c r="H39" s="491">
        <f t="shared" si="24"/>
        <v>33940.634768429161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199019.01547563792</v>
      </c>
      <c r="E40" s="522">
        <f>IF(+I14&lt;F39,I14,D40)</f>
        <v>9579.931818181818</v>
      </c>
      <c r="F40" s="523">
        <f t="shared" si="22"/>
        <v>189439.0836574561</v>
      </c>
      <c r="G40" s="524">
        <f t="shared" si="23"/>
        <v>32795.57299676066</v>
      </c>
      <c r="H40" s="491">
        <f t="shared" si="24"/>
        <v>32795.57299676066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189439.0836574561</v>
      </c>
      <c r="E41" s="522">
        <f>IF(+I14&lt;F40,I14,D41)</f>
        <v>9579.931818181818</v>
      </c>
      <c r="F41" s="523">
        <f t="shared" si="22"/>
        <v>179859.15183927427</v>
      </c>
      <c r="G41" s="524">
        <f t="shared" si="23"/>
        <v>31650.511225092159</v>
      </c>
      <c r="H41" s="491">
        <f t="shared" si="24"/>
        <v>31650.511225092159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179859.15183927427</v>
      </c>
      <c r="E42" s="522">
        <f>IF(+I14&lt;F41,I14,D42)</f>
        <v>9579.931818181818</v>
      </c>
      <c r="F42" s="523">
        <f t="shared" si="22"/>
        <v>170279.22002109245</v>
      </c>
      <c r="G42" s="524">
        <f t="shared" si="23"/>
        <v>30505.449453423651</v>
      </c>
      <c r="H42" s="491">
        <f t="shared" si="24"/>
        <v>30505.449453423651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170279.22002109245</v>
      </c>
      <c r="E43" s="522">
        <f>IF(+I14&lt;F42,I14,D43)</f>
        <v>9579.931818181818</v>
      </c>
      <c r="F43" s="523">
        <f t="shared" si="22"/>
        <v>160699.28820291063</v>
      </c>
      <c r="G43" s="524">
        <f t="shared" si="23"/>
        <v>29360.38768175515</v>
      </c>
      <c r="H43" s="491">
        <f t="shared" si="24"/>
        <v>29360.38768175515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160699.28820291063</v>
      </c>
      <c r="E44" s="522">
        <f>IF(+I14&lt;F43,I14,D44)</f>
        <v>9579.931818181818</v>
      </c>
      <c r="F44" s="523">
        <f t="shared" si="22"/>
        <v>151119.3563847288</v>
      </c>
      <c r="G44" s="524">
        <f t="shared" si="23"/>
        <v>28215.325910086649</v>
      </c>
      <c r="H44" s="491">
        <f t="shared" si="24"/>
        <v>28215.325910086649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151119.3563847288</v>
      </c>
      <c r="E45" s="522">
        <f>IF(+I14&lt;F44,I14,D45)</f>
        <v>9579.931818181818</v>
      </c>
      <c r="F45" s="523">
        <f t="shared" si="22"/>
        <v>141539.42456654698</v>
      </c>
      <c r="G45" s="524">
        <f t="shared" si="23"/>
        <v>27070.264138418148</v>
      </c>
      <c r="H45" s="491">
        <f t="shared" si="24"/>
        <v>27070.264138418148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141539.42456654698</v>
      </c>
      <c r="E46" s="522">
        <f>IF(+I14&lt;F45,I14,D46)</f>
        <v>9579.931818181818</v>
      </c>
      <c r="F46" s="523">
        <f t="shared" si="22"/>
        <v>131959.49274836516</v>
      </c>
      <c r="G46" s="524">
        <f t="shared" si="23"/>
        <v>25925.202366749647</v>
      </c>
      <c r="H46" s="491">
        <f t="shared" si="24"/>
        <v>25925.202366749647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131959.49274836516</v>
      </c>
      <c r="E47" s="522">
        <f>IF(+I14&lt;F46,I14,D47)</f>
        <v>9579.931818181818</v>
      </c>
      <c r="F47" s="523">
        <f t="shared" si="22"/>
        <v>122379.56093018333</v>
      </c>
      <c r="G47" s="524">
        <f t="shared" si="23"/>
        <v>24780.140595081146</v>
      </c>
      <c r="H47" s="491">
        <f t="shared" si="24"/>
        <v>24780.140595081146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122379.56093018333</v>
      </c>
      <c r="E48" s="522">
        <f>IF(+I14&lt;F47,I14,D48)</f>
        <v>9579.931818181818</v>
      </c>
      <c r="F48" s="523">
        <f t="shared" si="22"/>
        <v>112799.62911200151</v>
      </c>
      <c r="G48" s="524">
        <f t="shared" si="23"/>
        <v>23635.078823412645</v>
      </c>
      <c r="H48" s="491">
        <f t="shared" si="24"/>
        <v>23635.078823412645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112799.62911200151</v>
      </c>
      <c r="E49" s="522">
        <f>IF(+I14&lt;F48,I14,D49)</f>
        <v>9579.931818181818</v>
      </c>
      <c r="F49" s="523">
        <f t="shared" si="22"/>
        <v>103219.69729381969</v>
      </c>
      <c r="G49" s="524">
        <f t="shared" si="23"/>
        <v>22490.01705174414</v>
      </c>
      <c r="H49" s="491">
        <f t="shared" si="24"/>
        <v>22490.01705174414</v>
      </c>
      <c r="I49" s="511">
        <f t="shared" si="9"/>
        <v>0</v>
      </c>
      <c r="J49" s="511"/>
      <c r="K49" s="525"/>
      <c r="L49" s="514">
        <f t="shared" ref="L49:L72" si="25">IF(K49&lt;&gt;0,+G49-K49,0)</f>
        <v>0</v>
      </c>
      <c r="M49" s="525"/>
      <c r="N49" s="514">
        <f t="shared" ref="N49:N72" si="26">IF(M49&lt;&gt;0,+H49-M49,0)</f>
        <v>0</v>
      </c>
      <c r="O49" s="514">
        <f t="shared" ref="O49:O72" si="27">+N49-L49</f>
        <v>0</v>
      </c>
      <c r="P49" s="272"/>
    </row>
    <row r="50" spans="2:17" ht="12.5">
      <c r="B50" s="195" t="str">
        <f t="shared" ref="B50:B72" si="28">IF(D50=F49,"","IU")</f>
        <v/>
      </c>
      <c r="C50" s="507">
        <f>IF(D11="","-",+C49+1)</f>
        <v>2045</v>
      </c>
      <c r="D50" s="523">
        <f>IF(F49+SUM(E$17:E49)=D$10,F49,D$10-SUM(E$17:E49))</f>
        <v>103219.69729381969</v>
      </c>
      <c r="E50" s="522">
        <f>IF(+I14&lt;F49,I14,D50)</f>
        <v>9579.931818181818</v>
      </c>
      <c r="F50" s="523">
        <f t="shared" ref="F50:F72" si="29">+D50-E50</f>
        <v>93639.765475637862</v>
      </c>
      <c r="G50" s="524">
        <f t="shared" si="23"/>
        <v>21344.955280075639</v>
      </c>
      <c r="H50" s="491">
        <f t="shared" si="24"/>
        <v>21344.955280075639</v>
      </c>
      <c r="I50" s="511">
        <f t="shared" ref="I50:I72" si="30">H50-G50</f>
        <v>0</v>
      </c>
      <c r="J50" s="511"/>
      <c r="K50" s="525"/>
      <c r="L50" s="514">
        <f t="shared" si="25"/>
        <v>0</v>
      </c>
      <c r="M50" s="525"/>
      <c r="N50" s="514">
        <f t="shared" si="26"/>
        <v>0</v>
      </c>
      <c r="O50" s="514">
        <f t="shared" si="27"/>
        <v>0</v>
      </c>
      <c r="P50" s="272"/>
    </row>
    <row r="51" spans="2:17" ht="12.5">
      <c r="B51" s="195" t="str">
        <f t="shared" si="28"/>
        <v/>
      </c>
      <c r="C51" s="507">
        <f>IF(D11="","-",+C50+1)</f>
        <v>2046</v>
      </c>
      <c r="D51" s="523">
        <f>IF(F50+SUM(E$17:E50)=D$10,F50,D$10-SUM(E$17:E50))</f>
        <v>93639.765475637862</v>
      </c>
      <c r="E51" s="522">
        <f>IF(+I14&lt;F50,I14,D51)</f>
        <v>9579.931818181818</v>
      </c>
      <c r="F51" s="523">
        <f t="shared" si="29"/>
        <v>84059.833657456038</v>
      </c>
      <c r="G51" s="524">
        <f t="shared" si="23"/>
        <v>20199.893508407135</v>
      </c>
      <c r="H51" s="491">
        <f t="shared" si="24"/>
        <v>20199.893508407135</v>
      </c>
      <c r="I51" s="511">
        <f t="shared" si="30"/>
        <v>0</v>
      </c>
      <c r="J51" s="511"/>
      <c r="K51" s="525"/>
      <c r="L51" s="514">
        <f t="shared" si="25"/>
        <v>0</v>
      </c>
      <c r="M51" s="525"/>
      <c r="N51" s="514">
        <f t="shared" si="26"/>
        <v>0</v>
      </c>
      <c r="O51" s="514">
        <f t="shared" si="27"/>
        <v>0</v>
      </c>
      <c r="P51" s="272"/>
    </row>
    <row r="52" spans="2:17" ht="12.5">
      <c r="B52" s="195" t="str">
        <f t="shared" si="28"/>
        <v/>
      </c>
      <c r="C52" s="507">
        <f>IF(D11="","-",+C51+1)</f>
        <v>2047</v>
      </c>
      <c r="D52" s="523">
        <f>IF(F51+SUM(E$17:E51)=D$10,F51,D$10-SUM(E$17:E51))</f>
        <v>84059.833657456038</v>
      </c>
      <c r="E52" s="522">
        <f>IF(+I14&lt;F51,I14,D52)</f>
        <v>9579.931818181818</v>
      </c>
      <c r="F52" s="523">
        <f t="shared" si="29"/>
        <v>74479.901839274215</v>
      </c>
      <c r="G52" s="524">
        <f t="shared" si="23"/>
        <v>19054.831736738633</v>
      </c>
      <c r="H52" s="491">
        <f t="shared" si="24"/>
        <v>19054.831736738633</v>
      </c>
      <c r="I52" s="511">
        <f t="shared" si="30"/>
        <v>0</v>
      </c>
      <c r="J52" s="511"/>
      <c r="K52" s="525"/>
      <c r="L52" s="514">
        <f t="shared" si="25"/>
        <v>0</v>
      </c>
      <c r="M52" s="525"/>
      <c r="N52" s="514">
        <f t="shared" si="26"/>
        <v>0</v>
      </c>
      <c r="O52" s="514">
        <f t="shared" si="27"/>
        <v>0</v>
      </c>
      <c r="P52" s="272"/>
    </row>
    <row r="53" spans="2:17" ht="12.5">
      <c r="B53" s="195" t="str">
        <f t="shared" si="28"/>
        <v/>
      </c>
      <c r="C53" s="507">
        <f>IF(D11="","-",+C52+1)</f>
        <v>2048</v>
      </c>
      <c r="D53" s="523">
        <f>IF(F52+SUM(E$17:E52)=D$10,F52,D$10-SUM(E$17:E52))</f>
        <v>74479.901839274215</v>
      </c>
      <c r="E53" s="522">
        <f>IF(+I14&lt;F52,I14,D53)</f>
        <v>9579.931818181818</v>
      </c>
      <c r="F53" s="523">
        <f t="shared" si="29"/>
        <v>64899.970021092398</v>
      </c>
      <c r="G53" s="524">
        <f t="shared" si="23"/>
        <v>17909.769965070132</v>
      </c>
      <c r="H53" s="491">
        <f t="shared" si="24"/>
        <v>17909.769965070132</v>
      </c>
      <c r="I53" s="511">
        <f t="shared" si="30"/>
        <v>0</v>
      </c>
      <c r="J53" s="511"/>
      <c r="K53" s="525"/>
      <c r="L53" s="514">
        <f t="shared" si="25"/>
        <v>0</v>
      </c>
      <c r="M53" s="525"/>
      <c r="N53" s="514">
        <f t="shared" si="26"/>
        <v>0</v>
      </c>
      <c r="O53" s="514">
        <f t="shared" si="27"/>
        <v>0</v>
      </c>
      <c r="P53" s="272"/>
    </row>
    <row r="54" spans="2:17" ht="12.5">
      <c r="B54" s="195" t="str">
        <f t="shared" si="28"/>
        <v/>
      </c>
      <c r="C54" s="507">
        <f>IF(D11="","-",+C53+1)</f>
        <v>2049</v>
      </c>
      <c r="D54" s="523">
        <f>IF(F53+SUM(E$17:E53)=D$10,F53,D$10-SUM(E$17:E53))</f>
        <v>64899.970021092398</v>
      </c>
      <c r="E54" s="522">
        <f>IF(+I14&lt;F53,I14,D54)</f>
        <v>9579.931818181818</v>
      </c>
      <c r="F54" s="523">
        <f t="shared" si="29"/>
        <v>55320.038202910582</v>
      </c>
      <c r="G54" s="524">
        <f t="shared" ref="G54:G72" si="31">+I$12*((D54+F54)/2)+E54</f>
        <v>16764.708193401631</v>
      </c>
      <c r="H54" s="491">
        <f t="shared" ref="H54:H72" si="32">+I$13*((D54+F54)/2)+E54</f>
        <v>16764.708193401631</v>
      </c>
      <c r="I54" s="511">
        <f t="shared" si="30"/>
        <v>0</v>
      </c>
      <c r="J54" s="511"/>
      <c r="K54" s="525"/>
      <c r="L54" s="514">
        <f t="shared" si="25"/>
        <v>0</v>
      </c>
      <c r="M54" s="525"/>
      <c r="N54" s="514">
        <f t="shared" si="26"/>
        <v>0</v>
      </c>
      <c r="O54" s="514">
        <f t="shared" si="27"/>
        <v>0</v>
      </c>
      <c r="P54" s="272"/>
    </row>
    <row r="55" spans="2:17" ht="12.5">
      <c r="B55" s="195" t="str">
        <f t="shared" si="28"/>
        <v/>
      </c>
      <c r="C55" s="507">
        <f>IF(D11="","-",+C54+1)</f>
        <v>2050</v>
      </c>
      <c r="D55" s="523">
        <f>IF(F54+SUM(E$17:E54)=D$10,F54,D$10-SUM(E$17:E54))</f>
        <v>55320.038202910582</v>
      </c>
      <c r="E55" s="522">
        <f>IF(+I14&lt;F54,I14,D55)</f>
        <v>9579.931818181818</v>
      </c>
      <c r="F55" s="523">
        <f t="shared" si="29"/>
        <v>45740.106384728766</v>
      </c>
      <c r="G55" s="524">
        <f t="shared" si="31"/>
        <v>15619.64642173313</v>
      </c>
      <c r="H55" s="491">
        <f t="shared" si="32"/>
        <v>15619.64642173313</v>
      </c>
      <c r="I55" s="511">
        <f t="shared" si="30"/>
        <v>0</v>
      </c>
      <c r="J55" s="511"/>
      <c r="K55" s="525"/>
      <c r="L55" s="514">
        <f t="shared" si="25"/>
        <v>0</v>
      </c>
      <c r="M55" s="525"/>
      <c r="N55" s="514">
        <f t="shared" si="26"/>
        <v>0</v>
      </c>
      <c r="O55" s="514">
        <f t="shared" si="27"/>
        <v>0</v>
      </c>
      <c r="P55" s="272"/>
    </row>
    <row r="56" spans="2:17" ht="12.5">
      <c r="B56" s="195" t="str">
        <f t="shared" si="28"/>
        <v/>
      </c>
      <c r="C56" s="507">
        <f>IF(D11="","-",+C55+1)</f>
        <v>2051</v>
      </c>
      <c r="D56" s="523">
        <f>IF(F55+SUM(E$17:E55)=D$10,F55,D$10-SUM(E$17:E55))</f>
        <v>45740.106384728766</v>
      </c>
      <c r="E56" s="522">
        <f>IF(+I14&lt;F55,I14,D56)</f>
        <v>9579.931818181818</v>
      </c>
      <c r="F56" s="523">
        <f t="shared" si="29"/>
        <v>36160.17456654695</v>
      </c>
      <c r="G56" s="524">
        <f t="shared" si="31"/>
        <v>14474.584650064629</v>
      </c>
      <c r="H56" s="491">
        <f t="shared" si="32"/>
        <v>14474.584650064629</v>
      </c>
      <c r="I56" s="511">
        <f t="shared" si="30"/>
        <v>0</v>
      </c>
      <c r="J56" s="511"/>
      <c r="K56" s="525"/>
      <c r="L56" s="514">
        <f t="shared" si="25"/>
        <v>0</v>
      </c>
      <c r="M56" s="525"/>
      <c r="N56" s="514">
        <f t="shared" si="26"/>
        <v>0</v>
      </c>
      <c r="O56" s="514">
        <f t="shared" si="27"/>
        <v>0</v>
      </c>
      <c r="P56" s="272"/>
    </row>
    <row r="57" spans="2:17" ht="12.5">
      <c r="B57" s="195" t="str">
        <f t="shared" si="28"/>
        <v/>
      </c>
      <c r="C57" s="507">
        <f>IF(D11="","-",+C56+1)</f>
        <v>2052</v>
      </c>
      <c r="D57" s="523">
        <f>IF(F56+SUM(E$17:E56)=D$10,F56,D$10-SUM(E$17:E56))</f>
        <v>36160.17456654695</v>
      </c>
      <c r="E57" s="522">
        <f>IF(+I14&lt;F56,I14,D57)</f>
        <v>9579.931818181818</v>
      </c>
      <c r="F57" s="523">
        <f t="shared" si="29"/>
        <v>26580.242748365134</v>
      </c>
      <c r="G57" s="524">
        <f t="shared" si="31"/>
        <v>13329.522878396128</v>
      </c>
      <c r="H57" s="491">
        <f t="shared" si="32"/>
        <v>13329.522878396128</v>
      </c>
      <c r="I57" s="511">
        <f t="shared" si="30"/>
        <v>0</v>
      </c>
      <c r="J57" s="511"/>
      <c r="K57" s="525"/>
      <c r="L57" s="514">
        <f t="shared" si="25"/>
        <v>0</v>
      </c>
      <c r="M57" s="525"/>
      <c r="N57" s="514">
        <f t="shared" si="26"/>
        <v>0</v>
      </c>
      <c r="O57" s="514">
        <f t="shared" si="27"/>
        <v>0</v>
      </c>
      <c r="P57" s="272"/>
    </row>
    <row r="58" spans="2:17" ht="12.5">
      <c r="B58" s="195" t="str">
        <f t="shared" si="28"/>
        <v/>
      </c>
      <c r="C58" s="507">
        <f>IF(D11="","-",+C57+1)</f>
        <v>2053</v>
      </c>
      <c r="D58" s="523">
        <f>IF(F57+SUM(E$17:E57)=D$10,F57,D$10-SUM(E$17:E57))</f>
        <v>26580.242748365134</v>
      </c>
      <c r="E58" s="522">
        <f>IF(+I14&lt;F57,I14,D58)</f>
        <v>9579.931818181818</v>
      </c>
      <c r="F58" s="523">
        <f t="shared" si="29"/>
        <v>17000.310930183317</v>
      </c>
      <c r="G58" s="524">
        <f t="shared" si="31"/>
        <v>12184.461106727627</v>
      </c>
      <c r="H58" s="491">
        <f t="shared" si="32"/>
        <v>12184.461106727627</v>
      </c>
      <c r="I58" s="511">
        <f t="shared" si="30"/>
        <v>0</v>
      </c>
      <c r="J58" s="511"/>
      <c r="K58" s="525"/>
      <c r="L58" s="514">
        <f t="shared" si="25"/>
        <v>0</v>
      </c>
      <c r="M58" s="525"/>
      <c r="N58" s="514">
        <f t="shared" si="26"/>
        <v>0</v>
      </c>
      <c r="O58" s="514">
        <f t="shared" si="27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8"/>
        <v/>
      </c>
      <c r="C59" s="507">
        <f>IF(D11="","-",+C58+1)</f>
        <v>2054</v>
      </c>
      <c r="D59" s="523">
        <f>IF(F58+SUM(E$17:E58)=D$10,F58,D$10-SUM(E$17:E58))</f>
        <v>17000.310930183317</v>
      </c>
      <c r="E59" s="522">
        <f>IF(+I14&lt;F58,I14,D59)</f>
        <v>9579.931818181818</v>
      </c>
      <c r="F59" s="523">
        <f t="shared" si="29"/>
        <v>7420.3791120014994</v>
      </c>
      <c r="G59" s="524">
        <f t="shared" si="31"/>
        <v>11039.399335059126</v>
      </c>
      <c r="H59" s="491">
        <f t="shared" si="32"/>
        <v>11039.399335059126</v>
      </c>
      <c r="I59" s="511">
        <f t="shared" si="30"/>
        <v>0</v>
      </c>
      <c r="J59" s="511"/>
      <c r="K59" s="525"/>
      <c r="L59" s="514">
        <f t="shared" si="25"/>
        <v>0</v>
      </c>
      <c r="M59" s="525"/>
      <c r="N59" s="514">
        <f t="shared" si="26"/>
        <v>0</v>
      </c>
      <c r="O59" s="514">
        <f t="shared" si="27"/>
        <v>0</v>
      </c>
      <c r="P59" s="272"/>
    </row>
    <row r="60" spans="2:17" ht="12.5">
      <c r="B60" s="195" t="str">
        <f t="shared" si="28"/>
        <v/>
      </c>
      <c r="C60" s="507">
        <f>IF(D11="","-",+C59+1)</f>
        <v>2055</v>
      </c>
      <c r="D60" s="523">
        <f>IF(F59+SUM(E$17:E59)=D$10,F59,D$10-SUM(E$17:E59))</f>
        <v>7420.3791120014994</v>
      </c>
      <c r="E60" s="522">
        <f>IF(+I14&lt;F59,I14,D60)</f>
        <v>7420.3791120014994</v>
      </c>
      <c r="F60" s="523">
        <f t="shared" si="29"/>
        <v>0</v>
      </c>
      <c r="G60" s="524">
        <f t="shared" si="31"/>
        <v>7863.8474275230283</v>
      </c>
      <c r="H60" s="491">
        <f t="shared" si="32"/>
        <v>7863.8474275230283</v>
      </c>
      <c r="I60" s="511">
        <f t="shared" si="30"/>
        <v>0</v>
      </c>
      <c r="J60" s="511"/>
      <c r="K60" s="525"/>
      <c r="L60" s="514">
        <f t="shared" si="25"/>
        <v>0</v>
      </c>
      <c r="M60" s="525"/>
      <c r="N60" s="514">
        <f t="shared" si="26"/>
        <v>0</v>
      </c>
      <c r="O60" s="514">
        <f t="shared" si="27"/>
        <v>0</v>
      </c>
      <c r="P60" s="272"/>
    </row>
    <row r="61" spans="2:17" ht="12.5">
      <c r="B61" s="195" t="str">
        <f t="shared" si="28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6">
        <f t="shared" si="31"/>
        <v>0</v>
      </c>
      <c r="H61" s="491">
        <f t="shared" si="32"/>
        <v>0</v>
      </c>
      <c r="I61" s="511">
        <f t="shared" si="30"/>
        <v>0</v>
      </c>
      <c r="J61" s="511"/>
      <c r="K61" s="525"/>
      <c r="L61" s="514">
        <f t="shared" si="25"/>
        <v>0</v>
      </c>
      <c r="M61" s="525"/>
      <c r="N61" s="514">
        <f t="shared" si="26"/>
        <v>0</v>
      </c>
      <c r="O61" s="514">
        <f t="shared" si="27"/>
        <v>0</v>
      </c>
      <c r="P61" s="272"/>
    </row>
    <row r="62" spans="2:17" ht="12.5">
      <c r="B62" s="195" t="str">
        <f t="shared" si="28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31"/>
        <v>0</v>
      </c>
      <c r="H62" s="491">
        <f t="shared" si="32"/>
        <v>0</v>
      </c>
      <c r="I62" s="511">
        <f t="shared" si="30"/>
        <v>0</v>
      </c>
      <c r="J62" s="511"/>
      <c r="K62" s="525"/>
      <c r="L62" s="514">
        <f t="shared" si="25"/>
        <v>0</v>
      </c>
      <c r="M62" s="525"/>
      <c r="N62" s="514">
        <f t="shared" si="26"/>
        <v>0</v>
      </c>
      <c r="O62" s="514">
        <f t="shared" si="27"/>
        <v>0</v>
      </c>
      <c r="P62" s="272"/>
    </row>
    <row r="63" spans="2:17" ht="12.5">
      <c r="B63" s="195" t="str">
        <f t="shared" si="28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31"/>
        <v>0</v>
      </c>
      <c r="H63" s="491">
        <f t="shared" si="32"/>
        <v>0</v>
      </c>
      <c r="I63" s="511">
        <f t="shared" si="30"/>
        <v>0</v>
      </c>
      <c r="J63" s="511"/>
      <c r="K63" s="525"/>
      <c r="L63" s="514">
        <f t="shared" si="25"/>
        <v>0</v>
      </c>
      <c r="M63" s="525"/>
      <c r="N63" s="514">
        <f t="shared" si="26"/>
        <v>0</v>
      </c>
      <c r="O63" s="514">
        <f t="shared" si="27"/>
        <v>0</v>
      </c>
      <c r="P63" s="272"/>
    </row>
    <row r="64" spans="2:17" ht="12.5">
      <c r="B64" s="195" t="str">
        <f t="shared" si="28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31"/>
        <v>0</v>
      </c>
      <c r="H64" s="491">
        <f t="shared" si="32"/>
        <v>0</v>
      </c>
      <c r="I64" s="511">
        <f t="shared" si="30"/>
        <v>0</v>
      </c>
      <c r="J64" s="511"/>
      <c r="K64" s="525"/>
      <c r="L64" s="514">
        <f t="shared" si="25"/>
        <v>0</v>
      </c>
      <c r="M64" s="525"/>
      <c r="N64" s="514">
        <f t="shared" si="26"/>
        <v>0</v>
      </c>
      <c r="O64" s="514">
        <f t="shared" si="27"/>
        <v>0</v>
      </c>
      <c r="P64" s="272"/>
    </row>
    <row r="65" spans="1:16" ht="12.5">
      <c r="B65" s="195" t="str">
        <f t="shared" si="28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31"/>
        <v>0</v>
      </c>
      <c r="H65" s="491">
        <f t="shared" si="32"/>
        <v>0</v>
      </c>
      <c r="I65" s="511">
        <f t="shared" si="30"/>
        <v>0</v>
      </c>
      <c r="J65" s="511"/>
      <c r="K65" s="525"/>
      <c r="L65" s="514">
        <f t="shared" si="25"/>
        <v>0</v>
      </c>
      <c r="M65" s="525"/>
      <c r="N65" s="514">
        <f t="shared" si="26"/>
        <v>0</v>
      </c>
      <c r="O65" s="514">
        <f t="shared" si="27"/>
        <v>0</v>
      </c>
      <c r="P65" s="272"/>
    </row>
    <row r="66" spans="1:16" ht="12.5">
      <c r="B66" s="195" t="str">
        <f t="shared" si="28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31"/>
        <v>0</v>
      </c>
      <c r="H66" s="491">
        <f t="shared" si="32"/>
        <v>0</v>
      </c>
      <c r="I66" s="511">
        <f t="shared" si="30"/>
        <v>0</v>
      </c>
      <c r="J66" s="511"/>
      <c r="K66" s="525"/>
      <c r="L66" s="514">
        <f t="shared" si="25"/>
        <v>0</v>
      </c>
      <c r="M66" s="525"/>
      <c r="N66" s="514">
        <f t="shared" si="26"/>
        <v>0</v>
      </c>
      <c r="O66" s="514">
        <f t="shared" si="27"/>
        <v>0</v>
      </c>
      <c r="P66" s="272"/>
    </row>
    <row r="67" spans="1:16" ht="12.5">
      <c r="B67" s="195" t="str">
        <f t="shared" si="28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31"/>
        <v>0</v>
      </c>
      <c r="H67" s="491">
        <f t="shared" si="32"/>
        <v>0</v>
      </c>
      <c r="I67" s="511">
        <f t="shared" si="30"/>
        <v>0</v>
      </c>
      <c r="J67" s="511"/>
      <c r="K67" s="525"/>
      <c r="L67" s="514">
        <f t="shared" si="25"/>
        <v>0</v>
      </c>
      <c r="M67" s="525"/>
      <c r="N67" s="514">
        <f t="shared" si="26"/>
        <v>0</v>
      </c>
      <c r="O67" s="514">
        <f t="shared" si="27"/>
        <v>0</v>
      </c>
      <c r="P67" s="272"/>
    </row>
    <row r="68" spans="1:16" ht="12.5">
      <c r="B68" s="195" t="str">
        <f t="shared" si="28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31"/>
        <v>0</v>
      </c>
      <c r="H68" s="491">
        <f t="shared" si="32"/>
        <v>0</v>
      </c>
      <c r="I68" s="511">
        <f t="shared" si="30"/>
        <v>0</v>
      </c>
      <c r="J68" s="511"/>
      <c r="K68" s="525"/>
      <c r="L68" s="514">
        <f t="shared" si="25"/>
        <v>0</v>
      </c>
      <c r="M68" s="525"/>
      <c r="N68" s="514">
        <f t="shared" si="26"/>
        <v>0</v>
      </c>
      <c r="O68" s="514">
        <f t="shared" si="27"/>
        <v>0</v>
      </c>
      <c r="P68" s="272"/>
    </row>
    <row r="69" spans="1:16" ht="12.5">
      <c r="B69" s="195" t="str">
        <f t="shared" si="28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31"/>
        <v>0</v>
      </c>
      <c r="H69" s="491">
        <f t="shared" si="32"/>
        <v>0</v>
      </c>
      <c r="I69" s="511">
        <f t="shared" si="30"/>
        <v>0</v>
      </c>
      <c r="J69" s="511"/>
      <c r="K69" s="525"/>
      <c r="L69" s="514">
        <f t="shared" si="25"/>
        <v>0</v>
      </c>
      <c r="M69" s="525"/>
      <c r="N69" s="514">
        <f t="shared" si="26"/>
        <v>0</v>
      </c>
      <c r="O69" s="514">
        <f t="shared" si="27"/>
        <v>0</v>
      </c>
      <c r="P69" s="272"/>
    </row>
    <row r="70" spans="1:16" ht="12.5">
      <c r="B70" s="195" t="str">
        <f t="shared" si="28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31"/>
        <v>0</v>
      </c>
      <c r="H70" s="491">
        <f t="shared" si="32"/>
        <v>0</v>
      </c>
      <c r="I70" s="511">
        <f t="shared" si="30"/>
        <v>0</v>
      </c>
      <c r="J70" s="511"/>
      <c r="K70" s="525"/>
      <c r="L70" s="514">
        <f t="shared" si="25"/>
        <v>0</v>
      </c>
      <c r="M70" s="525"/>
      <c r="N70" s="514">
        <f t="shared" si="26"/>
        <v>0</v>
      </c>
      <c r="O70" s="514">
        <f t="shared" si="27"/>
        <v>0</v>
      </c>
      <c r="P70" s="272"/>
    </row>
    <row r="71" spans="1:16" ht="12.5">
      <c r="B71" s="195" t="str">
        <f t="shared" si="28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31"/>
        <v>0</v>
      </c>
      <c r="H71" s="491">
        <f t="shared" si="32"/>
        <v>0</v>
      </c>
      <c r="I71" s="511">
        <f t="shared" si="30"/>
        <v>0</v>
      </c>
      <c r="J71" s="511"/>
      <c r="K71" s="525"/>
      <c r="L71" s="514">
        <f t="shared" si="25"/>
        <v>0</v>
      </c>
      <c r="M71" s="525"/>
      <c r="N71" s="514">
        <f t="shared" si="26"/>
        <v>0</v>
      </c>
      <c r="O71" s="514">
        <f t="shared" si="27"/>
        <v>0</v>
      </c>
      <c r="P71" s="272"/>
    </row>
    <row r="72" spans="1:16" ht="13" thickBot="1">
      <c r="B72" s="195" t="str">
        <f t="shared" si="28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31"/>
        <v>0</v>
      </c>
      <c r="H72" s="471">
        <f t="shared" si="32"/>
        <v>0</v>
      </c>
      <c r="I72" s="531">
        <f t="shared" si="30"/>
        <v>0</v>
      </c>
      <c r="J72" s="511"/>
      <c r="K72" s="532"/>
      <c r="L72" s="533">
        <f t="shared" si="25"/>
        <v>0</v>
      </c>
      <c r="M72" s="532"/>
      <c r="N72" s="533">
        <f t="shared" si="26"/>
        <v>0</v>
      </c>
      <c r="O72" s="533">
        <f t="shared" si="27"/>
        <v>0</v>
      </c>
      <c r="P72" s="272"/>
    </row>
    <row r="73" spans="1:16" ht="12.5">
      <c r="C73" s="374" t="s">
        <v>78</v>
      </c>
      <c r="D73" s="375"/>
      <c r="E73" s="375">
        <f>SUM(E17:E72)</f>
        <v>421517</v>
      </c>
      <c r="F73" s="375"/>
      <c r="G73" s="375">
        <f>SUM(G17:G72)</f>
        <v>1557155.7214205584</v>
      </c>
      <c r="H73" s="375">
        <f>SUM(H17:H72)</f>
        <v>1557155.7214205584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43750.951491563676</v>
      </c>
      <c r="N87" s="546">
        <f>IF(J92&lt;D11,0,VLOOKUP(J92,C17:O72,11))</f>
        <v>43750.951491563676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47147.821769688868</v>
      </c>
      <c r="N88" s="550">
        <f>IF(J92&lt;D11,0,VLOOKUP(J92,C99:P154,7))</f>
        <v>47147.821769688868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3396.8702781251923</v>
      </c>
      <c r="N89" s="555">
        <f>+N88-N87</f>
        <v>3396.8702781251923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 t="s">
        <v>494</v>
      </c>
      <c r="F91" s="560">
        <f>F9</f>
        <v>30152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421517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9579.931818181818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33">+I99-H99</f>
        <v>0</v>
      </c>
      <c r="K99" s="514"/>
      <c r="L99" s="512">
        <f t="shared" ref="L99:L104" si="34">H99</f>
        <v>36381.937261919113</v>
      </c>
      <c r="M99" s="597">
        <f t="shared" ref="M99:M130" si="35">IF(L99&lt;&gt;0,+H99-L99,0)</f>
        <v>0</v>
      </c>
      <c r="N99" s="512">
        <f t="shared" ref="N99:N104" si="36">I99</f>
        <v>36381.937261919113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 ht="12.5">
      <c r="B100" s="195" t="str">
        <f t="shared" ref="B100:B131" si="39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34"/>
        <v>67031.047857906437</v>
      </c>
      <c r="M100" s="519">
        <f t="shared" ref="M100:M105" si="40">IF(L100&lt;&gt;0,+H100-L100,0)</f>
        <v>0</v>
      </c>
      <c r="N100" s="518">
        <f t="shared" si="36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9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34"/>
        <v>64560.617511183853</v>
      </c>
      <c r="M101" s="519">
        <f t="shared" si="40"/>
        <v>0</v>
      </c>
      <c r="N101" s="518">
        <f t="shared" si="36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33"/>
        <v>0</v>
      </c>
      <c r="K102" s="514"/>
      <c r="L102" s="518">
        <f t="shared" si="34"/>
        <v>61571.595440980236</v>
      </c>
      <c r="M102" s="519">
        <f t="shared" si="40"/>
        <v>0</v>
      </c>
      <c r="N102" s="518">
        <f t="shared" si="36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33"/>
        <v>0</v>
      </c>
      <c r="K103" s="514"/>
      <c r="L103" s="518">
        <f t="shared" si="34"/>
        <v>58194.234916187183</v>
      </c>
      <c r="M103" s="519">
        <f t="shared" si="40"/>
        <v>0</v>
      </c>
      <c r="N103" s="518">
        <f t="shared" si="36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33"/>
        <v>0</v>
      </c>
      <c r="K104" s="514"/>
      <c r="L104" s="518">
        <f t="shared" si="34"/>
        <v>55134.369370776643</v>
      </c>
      <c r="M104" s="519">
        <f t="shared" si="40"/>
        <v>0</v>
      </c>
      <c r="N104" s="518">
        <f t="shared" si="36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33"/>
        <v>0</v>
      </c>
      <c r="K105" s="514"/>
      <c r="L105" s="518">
        <f t="shared" ref="L105" si="41">H105</f>
        <v>48183.675453584445</v>
      </c>
      <c r="M105" s="519">
        <f t="shared" si="40"/>
        <v>0</v>
      </c>
      <c r="N105" s="518">
        <f t="shared" ref="N105" si="42">I105</f>
        <v>48183.675453584445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2019</v>
      </c>
      <c r="D106" s="508">
        <v>356212.05287929124</v>
      </c>
      <c r="E106" s="516">
        <v>9802.7209302325573</v>
      </c>
      <c r="F106" s="515">
        <v>346409.33194905869</v>
      </c>
      <c r="G106" s="515">
        <v>351310.69241417496</v>
      </c>
      <c r="H106" s="575">
        <v>47407.209452315969</v>
      </c>
      <c r="I106" s="576">
        <v>47407.209452315969</v>
      </c>
      <c r="J106" s="514">
        <f t="shared" si="33"/>
        <v>0</v>
      </c>
      <c r="K106" s="514"/>
      <c r="L106" s="518">
        <f t="shared" ref="L106" si="43">H106</f>
        <v>47407.209452315969</v>
      </c>
      <c r="M106" s="519">
        <f t="shared" ref="M106" si="44">IF(L106&lt;&gt;0,+H106-L106,0)</f>
        <v>0</v>
      </c>
      <c r="N106" s="518">
        <f t="shared" ref="N106" si="45">I106</f>
        <v>47407.209452315969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2020</v>
      </c>
      <c r="D107" s="508">
        <v>346409.33194905869</v>
      </c>
      <c r="E107" s="516">
        <v>10036.119047619048</v>
      </c>
      <c r="F107" s="515">
        <v>336373.21290143963</v>
      </c>
      <c r="G107" s="515">
        <v>341391.27242524916</v>
      </c>
      <c r="H107" s="575">
        <v>46760.886604706458</v>
      </c>
      <c r="I107" s="576">
        <v>46760.886604706458</v>
      </c>
      <c r="J107" s="514">
        <f t="shared" si="33"/>
        <v>0</v>
      </c>
      <c r="K107" s="514"/>
      <c r="L107" s="518">
        <f t="shared" ref="L107" si="46">H107</f>
        <v>46760.886604706458</v>
      </c>
      <c r="M107" s="519">
        <f t="shared" ref="M107" si="47">IF(L107&lt;&gt;0,+H107-L107,0)</f>
        <v>0</v>
      </c>
      <c r="N107" s="518">
        <f t="shared" ref="N107" si="48">I107</f>
        <v>46760.886604706458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2021</v>
      </c>
      <c r="D108" s="508">
        <v>336373.21290143963</v>
      </c>
      <c r="E108" s="516">
        <v>10280.90243902439</v>
      </c>
      <c r="F108" s="515">
        <v>326092.31046241522</v>
      </c>
      <c r="G108" s="515">
        <v>331232.76168192743</v>
      </c>
      <c r="H108" s="575">
        <v>47880.533130342868</v>
      </c>
      <c r="I108" s="576">
        <v>47880.533130342868</v>
      </c>
      <c r="J108" s="514">
        <f t="shared" si="33"/>
        <v>0</v>
      </c>
      <c r="K108" s="514"/>
      <c r="L108" s="518">
        <f t="shared" ref="L108" si="49">H108</f>
        <v>47880.533130342868</v>
      </c>
      <c r="M108" s="519">
        <f t="shared" ref="M108" si="50">IF(L108&lt;&gt;0,+H108-L108,0)</f>
        <v>0</v>
      </c>
      <c r="N108" s="518">
        <f t="shared" ref="N108" si="51">I108</f>
        <v>47880.533130342868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2022</v>
      </c>
      <c r="D109" s="508">
        <v>326092.31046241522</v>
      </c>
      <c r="E109" s="516">
        <v>10036.119047619048</v>
      </c>
      <c r="F109" s="515">
        <v>316056.19141479617</v>
      </c>
      <c r="G109" s="515">
        <v>321074.25093860569</v>
      </c>
      <c r="H109" s="575">
        <v>47748.808019325494</v>
      </c>
      <c r="I109" s="576">
        <v>47748.808019325494</v>
      </c>
      <c r="J109" s="514">
        <f t="shared" si="33"/>
        <v>0</v>
      </c>
      <c r="K109" s="514"/>
      <c r="L109" s="518">
        <f t="shared" ref="L109" si="52">H109</f>
        <v>47748.808019325494</v>
      </c>
      <c r="M109" s="519">
        <f t="shared" ref="M109" si="53">IF(L109&lt;&gt;0,+H109-L109,0)</f>
        <v>0</v>
      </c>
      <c r="N109" s="518">
        <f t="shared" ref="N109" si="54">I109</f>
        <v>47748.808019325494</v>
      </c>
      <c r="O109" s="514">
        <f t="shared" ref="O109" si="55">IF(N109&lt;&gt;0,+I109-N109,0)</f>
        <v>0</v>
      </c>
      <c r="P109" s="514">
        <f t="shared" ref="P109" si="56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2023</v>
      </c>
      <c r="D110" s="508">
        <v>316056.19141479617</v>
      </c>
      <c r="E110" s="516">
        <v>9579.931818181818</v>
      </c>
      <c r="F110" s="515">
        <v>306476.25959661434</v>
      </c>
      <c r="G110" s="515">
        <v>311266.22550570522</v>
      </c>
      <c r="H110" s="575">
        <v>47979.307225550794</v>
      </c>
      <c r="I110" s="576">
        <v>47979.307225550794</v>
      </c>
      <c r="J110" s="514">
        <f t="shared" si="33"/>
        <v>0</v>
      </c>
      <c r="K110" s="514"/>
      <c r="L110" s="518">
        <f t="shared" ref="L110" si="57">H110</f>
        <v>47979.307225550794</v>
      </c>
      <c r="M110" s="519">
        <f t="shared" ref="M110" si="58">IF(L110&lt;&gt;0,+H110-L110,0)</f>
        <v>0</v>
      </c>
      <c r="N110" s="518">
        <f t="shared" ref="N110" si="59">I110</f>
        <v>47979.307225550794</v>
      </c>
      <c r="O110" s="514">
        <f t="shared" ref="O110" si="60">IF(N110&lt;&gt;0,+I110-N110,0)</f>
        <v>0</v>
      </c>
      <c r="P110" s="514">
        <f t="shared" ref="P110" si="61">+O110-M110</f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2024</v>
      </c>
      <c r="D111" s="374">
        <f>IF(F110+SUM(E$99:E110)=D$92,F110,D$92-SUM(E$99:E110))</f>
        <v>306476.25959661434</v>
      </c>
      <c r="E111" s="522">
        <f>IF(+J96&lt;F110,J96,D111)</f>
        <v>9579.931818181818</v>
      </c>
      <c r="F111" s="523">
        <f t="shared" ref="F111:F131" si="62">+D111-E111</f>
        <v>296896.32777843252</v>
      </c>
      <c r="G111" s="523">
        <f t="shared" ref="G111:G130" si="63">+(F111+D111)/2</f>
        <v>301686.29368752346</v>
      </c>
      <c r="H111" s="526">
        <f t="shared" ref="H111:H130" si="64">+J$94*G111+E111</f>
        <v>47147.821769688868</v>
      </c>
      <c r="I111" s="577">
        <f t="shared" ref="I111:I130" si="65">+J$95*G111+E111</f>
        <v>47147.821769688868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2025</v>
      </c>
      <c r="D112" s="374">
        <f>IF(F111+SUM(E$99:E111)=D$92,F111,D$92-SUM(E$99:E111))</f>
        <v>296896.32777843252</v>
      </c>
      <c r="E112" s="522">
        <f>IF(+J96&lt;F111,J96,D112)</f>
        <v>9579.931818181818</v>
      </c>
      <c r="F112" s="523">
        <f t="shared" si="62"/>
        <v>287316.39596025069</v>
      </c>
      <c r="G112" s="523">
        <f t="shared" si="63"/>
        <v>292106.36186934158</v>
      </c>
      <c r="H112" s="526">
        <f t="shared" si="64"/>
        <v>45954.867923859973</v>
      </c>
      <c r="I112" s="577">
        <f t="shared" si="65"/>
        <v>45954.867923859973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2026</v>
      </c>
      <c r="D113" s="374">
        <f>IF(F112+SUM(E$99:E112)=D$92,F112,D$92-SUM(E$99:E112))</f>
        <v>287316.39596025069</v>
      </c>
      <c r="E113" s="522">
        <f>IF(+J96&lt;F112,J96,D113)</f>
        <v>9579.931818181818</v>
      </c>
      <c r="F113" s="523">
        <f t="shared" si="62"/>
        <v>277736.46414206887</v>
      </c>
      <c r="G113" s="523">
        <f t="shared" si="63"/>
        <v>282526.43005115981</v>
      </c>
      <c r="H113" s="526">
        <f t="shared" si="64"/>
        <v>44761.914078031085</v>
      </c>
      <c r="I113" s="577">
        <f t="shared" si="65"/>
        <v>44761.914078031085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2027</v>
      </c>
      <c r="D114" s="374">
        <f>IF(F113+SUM(E$99:E113)=D$92,F113,D$92-SUM(E$99:E113))</f>
        <v>277736.46414206887</v>
      </c>
      <c r="E114" s="522">
        <f>IF(+J96&lt;F113,J96,D114)</f>
        <v>9579.931818181818</v>
      </c>
      <c r="F114" s="523">
        <f t="shared" si="62"/>
        <v>268156.53232388705</v>
      </c>
      <c r="G114" s="523">
        <f t="shared" si="63"/>
        <v>272946.49823297793</v>
      </c>
      <c r="H114" s="526">
        <f t="shared" si="64"/>
        <v>43568.960232202189</v>
      </c>
      <c r="I114" s="577">
        <f t="shared" si="65"/>
        <v>43568.960232202189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2028</v>
      </c>
      <c r="D115" s="374">
        <f>IF(F114+SUM(E$99:E114)=D$92,F114,D$92-SUM(E$99:E114))</f>
        <v>268156.53232388705</v>
      </c>
      <c r="E115" s="522">
        <f>IF(+J96&lt;F114,J96,D115)</f>
        <v>9579.931818181818</v>
      </c>
      <c r="F115" s="523">
        <f t="shared" si="62"/>
        <v>258576.60050570522</v>
      </c>
      <c r="G115" s="523">
        <f t="shared" si="63"/>
        <v>263366.56641479617</v>
      </c>
      <c r="H115" s="526">
        <f t="shared" si="64"/>
        <v>42376.006386373301</v>
      </c>
      <c r="I115" s="577">
        <f t="shared" si="65"/>
        <v>42376.006386373301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2029</v>
      </c>
      <c r="D116" s="374">
        <f>IF(F115+SUM(E$99:E115)=D$92,F115,D$92-SUM(E$99:E115))</f>
        <v>258576.60050570522</v>
      </c>
      <c r="E116" s="522">
        <f>IF(+J96&lt;F115,J96,D116)</f>
        <v>9579.931818181818</v>
      </c>
      <c r="F116" s="523">
        <f t="shared" si="62"/>
        <v>248996.6686875234</v>
      </c>
      <c r="G116" s="523">
        <f t="shared" si="63"/>
        <v>253786.63459661431</v>
      </c>
      <c r="H116" s="526">
        <f t="shared" si="64"/>
        <v>41183.052540544406</v>
      </c>
      <c r="I116" s="577">
        <f t="shared" si="65"/>
        <v>41183.052540544406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2030</v>
      </c>
      <c r="D117" s="374">
        <f>IF(F116+SUM(E$99:E116)=D$92,F116,D$92-SUM(E$99:E116))</f>
        <v>248996.6686875234</v>
      </c>
      <c r="E117" s="522">
        <f>IF(+J96&lt;F116,J96,D117)</f>
        <v>9579.931818181818</v>
      </c>
      <c r="F117" s="523">
        <f t="shared" si="62"/>
        <v>239416.73686934158</v>
      </c>
      <c r="G117" s="523">
        <f t="shared" si="63"/>
        <v>244206.70277843249</v>
      </c>
      <c r="H117" s="526">
        <f t="shared" si="64"/>
        <v>39990.098694715518</v>
      </c>
      <c r="I117" s="577">
        <f t="shared" si="65"/>
        <v>39990.098694715518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2031</v>
      </c>
      <c r="D118" s="374">
        <f>IF(F117+SUM(E$99:E117)=D$92,F117,D$92-SUM(E$99:E117))</f>
        <v>239416.73686934158</v>
      </c>
      <c r="E118" s="522">
        <f>IF(+J96&lt;F117,J96,D118)</f>
        <v>9579.931818181818</v>
      </c>
      <c r="F118" s="523">
        <f t="shared" si="62"/>
        <v>229836.80505115975</v>
      </c>
      <c r="G118" s="523">
        <f t="shared" si="63"/>
        <v>234626.77096025067</v>
      </c>
      <c r="H118" s="526">
        <f t="shared" si="64"/>
        <v>38797.144848886623</v>
      </c>
      <c r="I118" s="577">
        <f t="shared" si="65"/>
        <v>38797.144848886623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2032</v>
      </c>
      <c r="D119" s="374">
        <f>IF(F118+SUM(E$99:E118)=D$92,F118,D$92-SUM(E$99:E118))</f>
        <v>229836.80505115975</v>
      </c>
      <c r="E119" s="522">
        <f>IF(+J96&lt;F118,J96,D119)</f>
        <v>9579.931818181818</v>
      </c>
      <c r="F119" s="523">
        <f t="shared" si="62"/>
        <v>220256.87323297793</v>
      </c>
      <c r="G119" s="523">
        <f t="shared" si="63"/>
        <v>225046.83914206884</v>
      </c>
      <c r="H119" s="526">
        <f t="shared" si="64"/>
        <v>37604.191003057735</v>
      </c>
      <c r="I119" s="577">
        <f t="shared" si="65"/>
        <v>37604.191003057735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2033</v>
      </c>
      <c r="D120" s="374">
        <f>IF(F119+SUM(E$99:E119)=D$92,F119,D$92-SUM(E$99:E119))</f>
        <v>220256.87323297793</v>
      </c>
      <c r="E120" s="522">
        <f>IF(+J96&lt;F119,J96,D120)</f>
        <v>9579.931818181818</v>
      </c>
      <c r="F120" s="523">
        <f t="shared" si="62"/>
        <v>210676.94141479611</v>
      </c>
      <c r="G120" s="523">
        <f t="shared" si="63"/>
        <v>215466.90732388702</v>
      </c>
      <c r="H120" s="526">
        <f t="shared" si="64"/>
        <v>36411.237157228839</v>
      </c>
      <c r="I120" s="577">
        <f t="shared" si="65"/>
        <v>36411.237157228839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2034</v>
      </c>
      <c r="D121" s="374">
        <f>IF(F120+SUM(E$99:E120)=D$92,F120,D$92-SUM(E$99:E120))</f>
        <v>210676.94141479611</v>
      </c>
      <c r="E121" s="522">
        <f>IF(+J96&lt;F120,J96,D121)</f>
        <v>9579.931818181818</v>
      </c>
      <c r="F121" s="523">
        <f t="shared" si="62"/>
        <v>201097.00959661428</v>
      </c>
      <c r="G121" s="523">
        <f t="shared" si="63"/>
        <v>205886.9755057052</v>
      </c>
      <c r="H121" s="526">
        <f t="shared" si="64"/>
        <v>35218.283311399951</v>
      </c>
      <c r="I121" s="577">
        <f t="shared" si="65"/>
        <v>35218.283311399951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2035</v>
      </c>
      <c r="D122" s="374">
        <f>IF(F121+SUM(E$99:E121)=D$92,F121,D$92-SUM(E$99:E121))</f>
        <v>201097.00959661428</v>
      </c>
      <c r="E122" s="522">
        <f>IF(+J96&lt;F121,J96,D122)</f>
        <v>9579.931818181818</v>
      </c>
      <c r="F122" s="523">
        <f t="shared" si="62"/>
        <v>191517.07777843246</v>
      </c>
      <c r="G122" s="523">
        <f t="shared" si="63"/>
        <v>196307.04368752337</v>
      </c>
      <c r="H122" s="526">
        <f t="shared" si="64"/>
        <v>34025.329465571056</v>
      </c>
      <c r="I122" s="577">
        <f t="shared" si="65"/>
        <v>34025.329465571056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2036</v>
      </c>
      <c r="D123" s="374">
        <f>IF(F122+SUM(E$99:E122)=D$92,F122,D$92-SUM(E$99:E122))</f>
        <v>191517.07777843246</v>
      </c>
      <c r="E123" s="522">
        <f>IF(+J96&lt;F122,J96,D123)</f>
        <v>9579.931818181818</v>
      </c>
      <c r="F123" s="523">
        <f t="shared" si="62"/>
        <v>181937.14596025064</v>
      </c>
      <c r="G123" s="523">
        <f t="shared" si="63"/>
        <v>186727.11186934155</v>
      </c>
      <c r="H123" s="526">
        <f t="shared" si="64"/>
        <v>32832.375619742168</v>
      </c>
      <c r="I123" s="577">
        <f t="shared" si="65"/>
        <v>32832.375619742168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2037</v>
      </c>
      <c r="D124" s="374">
        <f>IF(F123+SUM(E$99:E123)=D$92,F123,D$92-SUM(E$99:E123))</f>
        <v>181937.14596025064</v>
      </c>
      <c r="E124" s="522">
        <f>IF(+J96&lt;F123,J96,D124)</f>
        <v>9579.931818181818</v>
      </c>
      <c r="F124" s="523">
        <f t="shared" si="62"/>
        <v>172357.21414206881</v>
      </c>
      <c r="G124" s="523">
        <f t="shared" si="63"/>
        <v>177147.18005115972</v>
      </c>
      <c r="H124" s="526">
        <f t="shared" si="64"/>
        <v>31639.421773913273</v>
      </c>
      <c r="I124" s="577">
        <f t="shared" si="65"/>
        <v>31639.421773913273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2038</v>
      </c>
      <c r="D125" s="374">
        <f>IF(F124+SUM(E$99:E124)=D$92,F124,D$92-SUM(E$99:E124))</f>
        <v>172357.21414206881</v>
      </c>
      <c r="E125" s="522">
        <f>IF(+J96&lt;F124,J96,D125)</f>
        <v>9579.931818181818</v>
      </c>
      <c r="F125" s="523">
        <f t="shared" si="62"/>
        <v>162777.28232388699</v>
      </c>
      <c r="G125" s="523">
        <f t="shared" si="63"/>
        <v>167567.2482329779</v>
      </c>
      <c r="H125" s="526">
        <f t="shared" si="64"/>
        <v>30446.467928084385</v>
      </c>
      <c r="I125" s="577">
        <f t="shared" si="65"/>
        <v>30446.467928084385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2039</v>
      </c>
      <c r="D126" s="374">
        <f>IF(F125+SUM(E$99:E125)=D$92,F125,D$92-SUM(E$99:E125))</f>
        <v>162777.28232388699</v>
      </c>
      <c r="E126" s="522">
        <f>IF(+J96&lt;F125,J96,D126)</f>
        <v>9579.931818181818</v>
      </c>
      <c r="F126" s="523">
        <f t="shared" si="62"/>
        <v>153197.35050570517</v>
      </c>
      <c r="G126" s="523">
        <f t="shared" si="63"/>
        <v>157987.31641479608</v>
      </c>
      <c r="H126" s="526">
        <f t="shared" si="64"/>
        <v>29253.514082255489</v>
      </c>
      <c r="I126" s="577">
        <f t="shared" si="65"/>
        <v>29253.514082255489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2040</v>
      </c>
      <c r="D127" s="374">
        <f>IF(F126+SUM(E$99:E126)=D$92,F126,D$92-SUM(E$99:E126))</f>
        <v>153197.35050570517</v>
      </c>
      <c r="E127" s="522">
        <f>IF(+J96&lt;F126,J96,D127)</f>
        <v>9579.931818181818</v>
      </c>
      <c r="F127" s="523">
        <f t="shared" si="62"/>
        <v>143617.41868752334</v>
      </c>
      <c r="G127" s="523">
        <f t="shared" si="63"/>
        <v>148407.38459661425</v>
      </c>
      <c r="H127" s="526">
        <f t="shared" si="64"/>
        <v>28060.560236426601</v>
      </c>
      <c r="I127" s="577">
        <f t="shared" si="65"/>
        <v>28060.560236426601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2041</v>
      </c>
      <c r="D128" s="374">
        <f>IF(F127+SUM(E$99:E127)=D$92,F127,D$92-SUM(E$99:E127))</f>
        <v>143617.41868752334</v>
      </c>
      <c r="E128" s="522">
        <f>IF(+J96&lt;F127,J96,D128)</f>
        <v>9579.931818181818</v>
      </c>
      <c r="F128" s="523">
        <f t="shared" si="62"/>
        <v>134037.48686934152</v>
      </c>
      <c r="G128" s="523">
        <f t="shared" si="63"/>
        <v>138827.45277843243</v>
      </c>
      <c r="H128" s="526">
        <f t="shared" si="64"/>
        <v>26867.606390597706</v>
      </c>
      <c r="I128" s="577">
        <f t="shared" si="65"/>
        <v>26867.606390597706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2042</v>
      </c>
      <c r="D129" s="374">
        <f>IF(F128+SUM(E$99:E128)=D$92,F128,D$92-SUM(E$99:E128))</f>
        <v>134037.48686934152</v>
      </c>
      <c r="E129" s="522">
        <f>IF(+J96&lt;F128,J96,D129)</f>
        <v>9579.931818181818</v>
      </c>
      <c r="F129" s="523">
        <f t="shared" si="62"/>
        <v>124457.5550511597</v>
      </c>
      <c r="G129" s="523">
        <f t="shared" si="63"/>
        <v>129247.52096025061</v>
      </c>
      <c r="H129" s="526">
        <f t="shared" si="64"/>
        <v>25674.652544768815</v>
      </c>
      <c r="I129" s="577">
        <f t="shared" si="65"/>
        <v>25674.652544768815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2043</v>
      </c>
      <c r="D130" s="374">
        <f>IF(F129+SUM(E$99:E129)=D$92,F129,D$92-SUM(E$99:E129))</f>
        <v>124457.5550511597</v>
      </c>
      <c r="E130" s="522">
        <f>IF(+J96&lt;F129,J96,D130)</f>
        <v>9579.931818181818</v>
      </c>
      <c r="F130" s="523">
        <f t="shared" si="62"/>
        <v>114877.62323297787</v>
      </c>
      <c r="G130" s="523">
        <f t="shared" si="63"/>
        <v>119667.58914206878</v>
      </c>
      <c r="H130" s="526">
        <f t="shared" si="64"/>
        <v>24481.698698939923</v>
      </c>
      <c r="I130" s="577">
        <f t="shared" si="65"/>
        <v>24481.698698939923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2044</v>
      </c>
      <c r="D131" s="374">
        <f>IF(F130+SUM(E$99:E130)=D$92,F130,D$92-SUM(E$99:E130))</f>
        <v>114877.62323297787</v>
      </c>
      <c r="E131" s="522">
        <f>IF(+J96&lt;F130,J96,D131)</f>
        <v>9579.931818181818</v>
      </c>
      <c r="F131" s="523">
        <f t="shared" si="62"/>
        <v>105297.69141479605</v>
      </c>
      <c r="G131" s="523">
        <f t="shared" ref="G131:G154" si="66">+(F131+D131)/2</f>
        <v>110087.65732388696</v>
      </c>
      <c r="H131" s="526">
        <f t="shared" ref="H131:H154" si="67">+J$94*G131+E131</f>
        <v>23288.744853111031</v>
      </c>
      <c r="I131" s="577">
        <f t="shared" ref="I131:I154" si="68">+J$95*G131+E131</f>
        <v>23288.744853111031</v>
      </c>
      <c r="J131" s="514">
        <f t="shared" ref="J131:J154" si="69">+I131-H131</f>
        <v>0</v>
      </c>
      <c r="K131" s="514"/>
      <c r="L131" s="525"/>
      <c r="M131" s="514">
        <f t="shared" ref="M131:M154" si="70">IF(L131&lt;&gt;0,+H131-L131,0)</f>
        <v>0</v>
      </c>
      <c r="N131" s="525"/>
      <c r="O131" s="514">
        <f t="shared" ref="O131:O154" si="71">IF(N131&lt;&gt;0,+I131-N131,0)</f>
        <v>0</v>
      </c>
      <c r="P131" s="514">
        <f t="shared" ref="P131:P154" si="72">+O131-M131</f>
        <v>0</v>
      </c>
      <c r="Q131" s="269"/>
    </row>
    <row r="132" spans="2:17" ht="12.5">
      <c r="B132" s="195" t="str">
        <f t="shared" ref="B132:B154" si="73">IF(D132=F131,"","IU")</f>
        <v/>
      </c>
      <c r="C132" s="507">
        <f>IF(D93="","-",+C131+1)</f>
        <v>2045</v>
      </c>
      <c r="D132" s="374">
        <f>IF(F131+SUM(E$99:E131)=D$92,F131,D$92-SUM(E$99:E131))</f>
        <v>105297.69141479605</v>
      </c>
      <c r="E132" s="522">
        <f>IF(+J96&lt;F131,J96,D132)</f>
        <v>9579.931818181818</v>
      </c>
      <c r="F132" s="523">
        <f t="shared" ref="F132:F154" si="74">+D132-E132</f>
        <v>95717.759596614225</v>
      </c>
      <c r="G132" s="523">
        <f t="shared" si="66"/>
        <v>100507.72550570514</v>
      </c>
      <c r="H132" s="526">
        <f t="shared" si="67"/>
        <v>22095.79100728214</v>
      </c>
      <c r="I132" s="577">
        <f t="shared" si="68"/>
        <v>22095.79100728214</v>
      </c>
      <c r="J132" s="514">
        <f t="shared" si="69"/>
        <v>0</v>
      </c>
      <c r="K132" s="514"/>
      <c r="L132" s="525"/>
      <c r="M132" s="514">
        <f t="shared" si="70"/>
        <v>0</v>
      </c>
      <c r="N132" s="525"/>
      <c r="O132" s="514">
        <f t="shared" si="71"/>
        <v>0</v>
      </c>
      <c r="P132" s="514">
        <f t="shared" si="72"/>
        <v>0</v>
      </c>
      <c r="Q132" s="269"/>
    </row>
    <row r="133" spans="2:17" ht="12.5">
      <c r="B133" s="195" t="str">
        <f t="shared" si="73"/>
        <v/>
      </c>
      <c r="C133" s="507">
        <f>IF(D93="","-",+C132+1)</f>
        <v>2046</v>
      </c>
      <c r="D133" s="374">
        <f>IF(F132+SUM(E$99:E132)=D$92,F132,D$92-SUM(E$99:E132))</f>
        <v>95717.759596614225</v>
      </c>
      <c r="E133" s="522">
        <f>IF(+J96&lt;F132,J96,D133)</f>
        <v>9579.931818181818</v>
      </c>
      <c r="F133" s="523">
        <f t="shared" si="74"/>
        <v>86137.827778432402</v>
      </c>
      <c r="G133" s="523">
        <f t="shared" si="66"/>
        <v>90927.793687523314</v>
      </c>
      <c r="H133" s="526">
        <f t="shared" si="67"/>
        <v>20902.837161453248</v>
      </c>
      <c r="I133" s="577">
        <f t="shared" si="68"/>
        <v>20902.837161453248</v>
      </c>
      <c r="J133" s="514">
        <f t="shared" si="69"/>
        <v>0</v>
      </c>
      <c r="K133" s="514"/>
      <c r="L133" s="525"/>
      <c r="M133" s="514">
        <f t="shared" si="70"/>
        <v>0</v>
      </c>
      <c r="N133" s="525"/>
      <c r="O133" s="514">
        <f t="shared" si="71"/>
        <v>0</v>
      </c>
      <c r="P133" s="514">
        <f t="shared" si="72"/>
        <v>0</v>
      </c>
      <c r="Q133" s="269"/>
    </row>
    <row r="134" spans="2:17" ht="12.5">
      <c r="B134" s="195" t="str">
        <f t="shared" si="73"/>
        <v/>
      </c>
      <c r="C134" s="507">
        <f>IF(D93="","-",+C133+1)</f>
        <v>2047</v>
      </c>
      <c r="D134" s="374">
        <f>IF(F133+SUM(E$99:E133)=D$92,F133,D$92-SUM(E$99:E133))</f>
        <v>86137.827778432402</v>
      </c>
      <c r="E134" s="522">
        <f>IF(+J96&lt;F133,J96,D134)</f>
        <v>9579.931818181818</v>
      </c>
      <c r="F134" s="523">
        <f t="shared" si="74"/>
        <v>76557.895960250578</v>
      </c>
      <c r="G134" s="523">
        <f t="shared" si="66"/>
        <v>81347.86186934149</v>
      </c>
      <c r="H134" s="526">
        <f t="shared" si="67"/>
        <v>19709.883315624356</v>
      </c>
      <c r="I134" s="577">
        <f t="shared" si="68"/>
        <v>19709.883315624356</v>
      </c>
      <c r="J134" s="514">
        <f t="shared" si="69"/>
        <v>0</v>
      </c>
      <c r="K134" s="514"/>
      <c r="L134" s="525"/>
      <c r="M134" s="514">
        <f t="shared" si="70"/>
        <v>0</v>
      </c>
      <c r="N134" s="525"/>
      <c r="O134" s="514">
        <f t="shared" si="71"/>
        <v>0</v>
      </c>
      <c r="P134" s="514">
        <f t="shared" si="72"/>
        <v>0</v>
      </c>
      <c r="Q134" s="269"/>
    </row>
    <row r="135" spans="2:17" ht="12.5">
      <c r="B135" s="195" t="str">
        <f t="shared" si="73"/>
        <v/>
      </c>
      <c r="C135" s="507">
        <f>IF(D93="","-",+C134+1)</f>
        <v>2048</v>
      </c>
      <c r="D135" s="374">
        <f>IF(F134+SUM(E$99:E134)=D$92,F134,D$92-SUM(E$99:E134))</f>
        <v>76557.895960250578</v>
      </c>
      <c r="E135" s="522">
        <f>IF(+J96&lt;F134,J96,D135)</f>
        <v>9579.931818181818</v>
      </c>
      <c r="F135" s="523">
        <f t="shared" si="74"/>
        <v>66977.964142068755</v>
      </c>
      <c r="G135" s="523">
        <f t="shared" si="66"/>
        <v>71767.930051159667</v>
      </c>
      <c r="H135" s="526">
        <f t="shared" si="67"/>
        <v>18516.929469795465</v>
      </c>
      <c r="I135" s="577">
        <f t="shared" si="68"/>
        <v>18516.929469795465</v>
      </c>
      <c r="J135" s="514">
        <f t="shared" si="69"/>
        <v>0</v>
      </c>
      <c r="K135" s="514"/>
      <c r="L135" s="525"/>
      <c r="M135" s="514">
        <f t="shared" si="70"/>
        <v>0</v>
      </c>
      <c r="N135" s="525"/>
      <c r="O135" s="514">
        <f t="shared" si="71"/>
        <v>0</v>
      </c>
      <c r="P135" s="514">
        <f t="shared" si="72"/>
        <v>0</v>
      </c>
      <c r="Q135" s="269"/>
    </row>
    <row r="136" spans="2:17" ht="12.5">
      <c r="B136" s="195" t="str">
        <f t="shared" si="73"/>
        <v/>
      </c>
      <c r="C136" s="507">
        <f>IF(D93="","-",+C135+1)</f>
        <v>2049</v>
      </c>
      <c r="D136" s="374">
        <f>IF(F135+SUM(E$99:E135)=D$92,F135,D$92-SUM(E$99:E135))</f>
        <v>66977.964142068755</v>
      </c>
      <c r="E136" s="522">
        <f>IF(+J96&lt;F135,J96,D136)</f>
        <v>9579.931818181818</v>
      </c>
      <c r="F136" s="523">
        <f t="shared" si="74"/>
        <v>57398.032323886939</v>
      </c>
      <c r="G136" s="523">
        <f t="shared" si="66"/>
        <v>62187.998232977843</v>
      </c>
      <c r="H136" s="526">
        <f t="shared" si="67"/>
        <v>17323.975623966573</v>
      </c>
      <c r="I136" s="577">
        <f t="shared" si="68"/>
        <v>17323.975623966573</v>
      </c>
      <c r="J136" s="514">
        <f t="shared" si="69"/>
        <v>0</v>
      </c>
      <c r="K136" s="514"/>
      <c r="L136" s="525"/>
      <c r="M136" s="514">
        <f t="shared" si="70"/>
        <v>0</v>
      </c>
      <c r="N136" s="525"/>
      <c r="O136" s="514">
        <f t="shared" si="71"/>
        <v>0</v>
      </c>
      <c r="P136" s="514">
        <f t="shared" si="72"/>
        <v>0</v>
      </c>
      <c r="Q136" s="269"/>
    </row>
    <row r="137" spans="2:17" ht="12.5">
      <c r="B137" s="195" t="str">
        <f t="shared" si="73"/>
        <v/>
      </c>
      <c r="C137" s="507">
        <f>IF(D93="","-",+C136+1)</f>
        <v>2050</v>
      </c>
      <c r="D137" s="374">
        <f>IF(F136+SUM(E$99:E136)=D$92,F136,D$92-SUM(E$99:E136))</f>
        <v>57398.032323886939</v>
      </c>
      <c r="E137" s="522">
        <f>IF(+J96&lt;F136,J96,D137)</f>
        <v>9579.931818181818</v>
      </c>
      <c r="F137" s="523">
        <f t="shared" si="74"/>
        <v>47818.100505705122</v>
      </c>
      <c r="G137" s="523">
        <f t="shared" si="66"/>
        <v>52608.066414796034</v>
      </c>
      <c r="H137" s="526">
        <f t="shared" si="67"/>
        <v>16131.021778137683</v>
      </c>
      <c r="I137" s="577">
        <f t="shared" si="68"/>
        <v>16131.021778137683</v>
      </c>
      <c r="J137" s="514">
        <f t="shared" si="69"/>
        <v>0</v>
      </c>
      <c r="K137" s="514"/>
      <c r="L137" s="525"/>
      <c r="M137" s="514">
        <f t="shared" si="70"/>
        <v>0</v>
      </c>
      <c r="N137" s="525"/>
      <c r="O137" s="514">
        <f t="shared" si="71"/>
        <v>0</v>
      </c>
      <c r="P137" s="514">
        <f t="shared" si="72"/>
        <v>0</v>
      </c>
      <c r="Q137" s="269"/>
    </row>
    <row r="138" spans="2:17" ht="12.5">
      <c r="B138" s="195" t="str">
        <f t="shared" si="73"/>
        <v/>
      </c>
      <c r="C138" s="507">
        <f>IF(D93="","-",+C137+1)</f>
        <v>2051</v>
      </c>
      <c r="D138" s="374">
        <f>IF(F137+SUM(E$99:E137)=D$92,F137,D$92-SUM(E$99:E137))</f>
        <v>47818.100505705122</v>
      </c>
      <c r="E138" s="522">
        <f>IF(+J96&lt;F137,J96,D138)</f>
        <v>9579.931818181818</v>
      </c>
      <c r="F138" s="523">
        <f t="shared" si="74"/>
        <v>38238.168687523306</v>
      </c>
      <c r="G138" s="523">
        <f t="shared" si="66"/>
        <v>43028.134596614211</v>
      </c>
      <c r="H138" s="526">
        <f t="shared" si="67"/>
        <v>14938.067932308792</v>
      </c>
      <c r="I138" s="577">
        <f t="shared" si="68"/>
        <v>14938.067932308792</v>
      </c>
      <c r="J138" s="514">
        <f t="shared" si="69"/>
        <v>0</v>
      </c>
      <c r="K138" s="514"/>
      <c r="L138" s="525"/>
      <c r="M138" s="514">
        <f t="shared" si="70"/>
        <v>0</v>
      </c>
      <c r="N138" s="525"/>
      <c r="O138" s="514">
        <f t="shared" si="71"/>
        <v>0</v>
      </c>
      <c r="P138" s="514">
        <f t="shared" si="72"/>
        <v>0</v>
      </c>
      <c r="Q138" s="269"/>
    </row>
    <row r="139" spans="2:17" ht="12.5">
      <c r="B139" s="195" t="str">
        <f t="shared" si="73"/>
        <v/>
      </c>
      <c r="C139" s="507">
        <f>IF(D93="","-",+C138+1)</f>
        <v>2052</v>
      </c>
      <c r="D139" s="374">
        <f>IF(F138+SUM(E$99:E138)=D$92,F138,D$92-SUM(E$99:E138))</f>
        <v>38238.168687523306</v>
      </c>
      <c r="E139" s="522">
        <f>IF(+J96&lt;F138,J96,D139)</f>
        <v>9579.931818181818</v>
      </c>
      <c r="F139" s="523">
        <f t="shared" si="74"/>
        <v>28658.23686934149</v>
      </c>
      <c r="G139" s="523">
        <f t="shared" si="66"/>
        <v>33448.202778432402</v>
      </c>
      <c r="H139" s="526">
        <f t="shared" si="67"/>
        <v>13745.114086479902</v>
      </c>
      <c r="I139" s="577">
        <f t="shared" si="68"/>
        <v>13745.114086479902</v>
      </c>
      <c r="J139" s="514">
        <f t="shared" si="69"/>
        <v>0</v>
      </c>
      <c r="K139" s="514"/>
      <c r="L139" s="525"/>
      <c r="M139" s="514">
        <f t="shared" si="70"/>
        <v>0</v>
      </c>
      <c r="N139" s="525"/>
      <c r="O139" s="514">
        <f t="shared" si="71"/>
        <v>0</v>
      </c>
      <c r="P139" s="514">
        <f t="shared" si="72"/>
        <v>0</v>
      </c>
      <c r="Q139" s="269"/>
    </row>
    <row r="140" spans="2:17" ht="12.5">
      <c r="B140" s="195" t="str">
        <f t="shared" si="73"/>
        <v/>
      </c>
      <c r="C140" s="507">
        <f>IF(D93="","-",+C139+1)</f>
        <v>2053</v>
      </c>
      <c r="D140" s="374">
        <f>IF(F139+SUM(E$99:E139)=D$92,F139,D$92-SUM(E$99:E139))</f>
        <v>28658.23686934149</v>
      </c>
      <c r="E140" s="522">
        <f>IF(+J96&lt;F139,J96,D140)</f>
        <v>9579.931818181818</v>
      </c>
      <c r="F140" s="523">
        <f t="shared" si="74"/>
        <v>19078.305051159674</v>
      </c>
      <c r="G140" s="523">
        <f t="shared" si="66"/>
        <v>23868.270960250582</v>
      </c>
      <c r="H140" s="526">
        <f t="shared" si="67"/>
        <v>12552.16024065101</v>
      </c>
      <c r="I140" s="577">
        <f t="shared" si="68"/>
        <v>12552.16024065101</v>
      </c>
      <c r="J140" s="514">
        <f t="shared" si="69"/>
        <v>0</v>
      </c>
      <c r="K140" s="514"/>
      <c r="L140" s="525"/>
      <c r="M140" s="514">
        <f t="shared" si="70"/>
        <v>0</v>
      </c>
      <c r="N140" s="525"/>
      <c r="O140" s="514">
        <f t="shared" si="71"/>
        <v>0</v>
      </c>
      <c r="P140" s="514">
        <f t="shared" si="72"/>
        <v>0</v>
      </c>
      <c r="Q140" s="269"/>
    </row>
    <row r="141" spans="2:17" ht="12.5">
      <c r="B141" s="195" t="str">
        <f t="shared" si="73"/>
        <v/>
      </c>
      <c r="C141" s="507">
        <f>IF(D93="","-",+C140+1)</f>
        <v>2054</v>
      </c>
      <c r="D141" s="374">
        <f>IF(F140+SUM(E$99:E140)=D$92,F140,D$92-SUM(E$99:E140))</f>
        <v>19078.305051159674</v>
      </c>
      <c r="E141" s="522">
        <f>IF(+J96&lt;F140,J96,D141)</f>
        <v>9579.931818181818</v>
      </c>
      <c r="F141" s="523">
        <f t="shared" si="74"/>
        <v>9498.3732329778559</v>
      </c>
      <c r="G141" s="523">
        <f t="shared" si="66"/>
        <v>14288.339142068766</v>
      </c>
      <c r="H141" s="526">
        <f t="shared" si="67"/>
        <v>11359.20639482212</v>
      </c>
      <c r="I141" s="577">
        <f t="shared" si="68"/>
        <v>11359.20639482212</v>
      </c>
      <c r="J141" s="514">
        <f t="shared" si="69"/>
        <v>0</v>
      </c>
      <c r="K141" s="514"/>
      <c r="L141" s="525"/>
      <c r="M141" s="514">
        <f t="shared" si="70"/>
        <v>0</v>
      </c>
      <c r="N141" s="525"/>
      <c r="O141" s="514">
        <f t="shared" si="71"/>
        <v>0</v>
      </c>
      <c r="P141" s="514">
        <f t="shared" si="72"/>
        <v>0</v>
      </c>
      <c r="Q141" s="269"/>
    </row>
    <row r="142" spans="2:17" ht="12.5">
      <c r="B142" s="195" t="str">
        <f t="shared" si="73"/>
        <v/>
      </c>
      <c r="C142" s="507">
        <f>IF(D93="","-",+C141+1)</f>
        <v>2055</v>
      </c>
      <c r="D142" s="374">
        <f>IF(F141+SUM(E$99:E141)=D$92,F141,D$92-SUM(E$99:E141))</f>
        <v>9498.3732329778559</v>
      </c>
      <c r="E142" s="522">
        <f>IF(+J96&lt;F141,J96,D142)</f>
        <v>9498.3732329778559</v>
      </c>
      <c r="F142" s="523">
        <f t="shared" si="74"/>
        <v>0</v>
      </c>
      <c r="G142" s="523">
        <f t="shared" si="66"/>
        <v>4749.1866164889279</v>
      </c>
      <c r="H142" s="526">
        <f t="shared" si="67"/>
        <v>10089.772059840783</v>
      </c>
      <c r="I142" s="577">
        <f t="shared" si="68"/>
        <v>10089.772059840783</v>
      </c>
      <c r="J142" s="514">
        <f t="shared" si="69"/>
        <v>0</v>
      </c>
      <c r="K142" s="514"/>
      <c r="L142" s="525"/>
      <c r="M142" s="514">
        <f t="shared" si="70"/>
        <v>0</v>
      </c>
      <c r="N142" s="525"/>
      <c r="O142" s="514">
        <f t="shared" si="71"/>
        <v>0</v>
      </c>
      <c r="P142" s="514">
        <f t="shared" si="72"/>
        <v>0</v>
      </c>
      <c r="Q142" s="269"/>
    </row>
    <row r="143" spans="2:17" ht="12.5">
      <c r="B143" s="195" t="str">
        <f t="shared" si="73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74"/>
        <v>0</v>
      </c>
      <c r="G143" s="523">
        <f t="shared" si="66"/>
        <v>0</v>
      </c>
      <c r="H143" s="526">
        <f t="shared" si="67"/>
        <v>0</v>
      </c>
      <c r="I143" s="577">
        <f t="shared" si="68"/>
        <v>0</v>
      </c>
      <c r="J143" s="514">
        <f t="shared" si="69"/>
        <v>0</v>
      </c>
      <c r="K143" s="514"/>
      <c r="L143" s="525"/>
      <c r="M143" s="514">
        <f t="shared" si="70"/>
        <v>0</v>
      </c>
      <c r="N143" s="525"/>
      <c r="O143" s="514">
        <f t="shared" si="71"/>
        <v>0</v>
      </c>
      <c r="P143" s="514">
        <f t="shared" si="72"/>
        <v>0</v>
      </c>
      <c r="Q143" s="269"/>
    </row>
    <row r="144" spans="2:17" ht="12.5">
      <c r="B144" s="195" t="str">
        <f t="shared" si="7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4"/>
        <v>0</v>
      </c>
      <c r="G144" s="523">
        <f t="shared" si="66"/>
        <v>0</v>
      </c>
      <c r="H144" s="526">
        <f t="shared" si="67"/>
        <v>0</v>
      </c>
      <c r="I144" s="577">
        <f t="shared" si="68"/>
        <v>0</v>
      </c>
      <c r="J144" s="514">
        <f t="shared" si="69"/>
        <v>0</v>
      </c>
      <c r="K144" s="514"/>
      <c r="L144" s="525"/>
      <c r="M144" s="514">
        <f t="shared" si="70"/>
        <v>0</v>
      </c>
      <c r="N144" s="525"/>
      <c r="O144" s="514">
        <f t="shared" si="71"/>
        <v>0</v>
      </c>
      <c r="P144" s="514">
        <f t="shared" si="72"/>
        <v>0</v>
      </c>
      <c r="Q144" s="269"/>
    </row>
    <row r="145" spans="2:17" ht="12.5">
      <c r="B145" s="195" t="str">
        <f t="shared" si="7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4"/>
        <v>0</v>
      </c>
      <c r="G145" s="523">
        <f t="shared" si="66"/>
        <v>0</v>
      </c>
      <c r="H145" s="526">
        <f t="shared" si="67"/>
        <v>0</v>
      </c>
      <c r="I145" s="577">
        <f t="shared" si="68"/>
        <v>0</v>
      </c>
      <c r="J145" s="514">
        <f t="shared" si="69"/>
        <v>0</v>
      </c>
      <c r="K145" s="514"/>
      <c r="L145" s="525"/>
      <c r="M145" s="514">
        <f t="shared" si="70"/>
        <v>0</v>
      </c>
      <c r="N145" s="525"/>
      <c r="O145" s="514">
        <f t="shared" si="71"/>
        <v>0</v>
      </c>
      <c r="P145" s="514">
        <f t="shared" si="72"/>
        <v>0</v>
      </c>
      <c r="Q145" s="269"/>
    </row>
    <row r="146" spans="2:17" ht="12.5">
      <c r="B146" s="195" t="str">
        <f t="shared" si="7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4"/>
        <v>0</v>
      </c>
      <c r="G146" s="523">
        <f t="shared" si="66"/>
        <v>0</v>
      </c>
      <c r="H146" s="526">
        <f t="shared" si="67"/>
        <v>0</v>
      </c>
      <c r="I146" s="577">
        <f t="shared" si="68"/>
        <v>0</v>
      </c>
      <c r="J146" s="514">
        <f t="shared" si="69"/>
        <v>0</v>
      </c>
      <c r="K146" s="514"/>
      <c r="L146" s="525"/>
      <c r="M146" s="514">
        <f t="shared" si="70"/>
        <v>0</v>
      </c>
      <c r="N146" s="525"/>
      <c r="O146" s="514">
        <f t="shared" si="71"/>
        <v>0</v>
      </c>
      <c r="P146" s="514">
        <f t="shared" si="72"/>
        <v>0</v>
      </c>
      <c r="Q146" s="269"/>
    </row>
    <row r="147" spans="2:17" ht="12.5">
      <c r="B147" s="195" t="str">
        <f t="shared" si="7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4"/>
        <v>0</v>
      </c>
      <c r="G147" s="523">
        <f t="shared" si="66"/>
        <v>0</v>
      </c>
      <c r="H147" s="526">
        <f t="shared" si="67"/>
        <v>0</v>
      </c>
      <c r="I147" s="577">
        <f t="shared" si="68"/>
        <v>0</v>
      </c>
      <c r="J147" s="514">
        <f t="shared" si="69"/>
        <v>0</v>
      </c>
      <c r="K147" s="514"/>
      <c r="L147" s="525"/>
      <c r="M147" s="514">
        <f t="shared" si="70"/>
        <v>0</v>
      </c>
      <c r="N147" s="525"/>
      <c r="O147" s="514">
        <f t="shared" si="71"/>
        <v>0</v>
      </c>
      <c r="P147" s="514">
        <f t="shared" si="72"/>
        <v>0</v>
      </c>
      <c r="Q147" s="269"/>
    </row>
    <row r="148" spans="2:17" ht="12.5">
      <c r="B148" s="195" t="str">
        <f t="shared" si="7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4"/>
        <v>0</v>
      </c>
      <c r="G148" s="523">
        <f t="shared" si="66"/>
        <v>0</v>
      </c>
      <c r="H148" s="526">
        <f t="shared" si="67"/>
        <v>0</v>
      </c>
      <c r="I148" s="577">
        <f t="shared" si="68"/>
        <v>0</v>
      </c>
      <c r="J148" s="514">
        <f t="shared" si="69"/>
        <v>0</v>
      </c>
      <c r="K148" s="514"/>
      <c r="L148" s="525"/>
      <c r="M148" s="514">
        <f t="shared" si="70"/>
        <v>0</v>
      </c>
      <c r="N148" s="525"/>
      <c r="O148" s="514">
        <f t="shared" si="71"/>
        <v>0</v>
      </c>
      <c r="P148" s="514">
        <f t="shared" si="72"/>
        <v>0</v>
      </c>
      <c r="Q148" s="269"/>
    </row>
    <row r="149" spans="2:17" ht="12.5">
      <c r="B149" s="195" t="str">
        <f t="shared" si="7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4"/>
        <v>0</v>
      </c>
      <c r="G149" s="523">
        <f t="shared" si="66"/>
        <v>0</v>
      </c>
      <c r="H149" s="526">
        <f t="shared" si="67"/>
        <v>0</v>
      </c>
      <c r="I149" s="577">
        <f t="shared" si="68"/>
        <v>0</v>
      </c>
      <c r="J149" s="514">
        <f t="shared" si="69"/>
        <v>0</v>
      </c>
      <c r="K149" s="514"/>
      <c r="L149" s="525"/>
      <c r="M149" s="514">
        <f t="shared" si="70"/>
        <v>0</v>
      </c>
      <c r="N149" s="525"/>
      <c r="O149" s="514">
        <f t="shared" si="71"/>
        <v>0</v>
      </c>
      <c r="P149" s="514">
        <f t="shared" si="72"/>
        <v>0</v>
      </c>
      <c r="Q149" s="269"/>
    </row>
    <row r="150" spans="2:17" ht="12.5">
      <c r="B150" s="195" t="str">
        <f t="shared" si="7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4"/>
        <v>0</v>
      </c>
      <c r="G150" s="523">
        <f t="shared" si="66"/>
        <v>0</v>
      </c>
      <c r="H150" s="526">
        <f t="shared" si="67"/>
        <v>0</v>
      </c>
      <c r="I150" s="577">
        <f t="shared" si="68"/>
        <v>0</v>
      </c>
      <c r="J150" s="514">
        <f t="shared" si="69"/>
        <v>0</v>
      </c>
      <c r="K150" s="514"/>
      <c r="L150" s="525"/>
      <c r="M150" s="514">
        <f t="shared" si="70"/>
        <v>0</v>
      </c>
      <c r="N150" s="525"/>
      <c r="O150" s="514">
        <f t="shared" si="71"/>
        <v>0</v>
      </c>
      <c r="P150" s="514">
        <f t="shared" si="72"/>
        <v>0</v>
      </c>
      <c r="Q150" s="269"/>
    </row>
    <row r="151" spans="2:17" ht="12.5">
      <c r="B151" s="195" t="str">
        <f t="shared" si="7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4"/>
        <v>0</v>
      </c>
      <c r="G151" s="523">
        <f t="shared" si="66"/>
        <v>0</v>
      </c>
      <c r="H151" s="526">
        <f t="shared" si="67"/>
        <v>0</v>
      </c>
      <c r="I151" s="577">
        <f t="shared" si="68"/>
        <v>0</v>
      </c>
      <c r="J151" s="514">
        <f t="shared" si="69"/>
        <v>0</v>
      </c>
      <c r="K151" s="514"/>
      <c r="L151" s="525"/>
      <c r="M151" s="514">
        <f t="shared" si="70"/>
        <v>0</v>
      </c>
      <c r="N151" s="525"/>
      <c r="O151" s="514">
        <f t="shared" si="71"/>
        <v>0</v>
      </c>
      <c r="P151" s="514">
        <f t="shared" si="72"/>
        <v>0</v>
      </c>
      <c r="Q151" s="269"/>
    </row>
    <row r="152" spans="2:17" ht="12.5">
      <c r="B152" s="195" t="str">
        <f t="shared" si="7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4"/>
        <v>0</v>
      </c>
      <c r="G152" s="523">
        <f t="shared" si="66"/>
        <v>0</v>
      </c>
      <c r="H152" s="526">
        <f t="shared" si="67"/>
        <v>0</v>
      </c>
      <c r="I152" s="577">
        <f t="shared" si="68"/>
        <v>0</v>
      </c>
      <c r="J152" s="514">
        <f t="shared" si="69"/>
        <v>0</v>
      </c>
      <c r="K152" s="514"/>
      <c r="L152" s="525"/>
      <c r="M152" s="514">
        <f t="shared" si="70"/>
        <v>0</v>
      </c>
      <c r="N152" s="525"/>
      <c r="O152" s="514">
        <f t="shared" si="71"/>
        <v>0</v>
      </c>
      <c r="P152" s="514">
        <f t="shared" si="72"/>
        <v>0</v>
      </c>
      <c r="Q152" s="269"/>
    </row>
    <row r="153" spans="2:17" ht="12.5">
      <c r="B153" s="195" t="str">
        <f t="shared" si="7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4"/>
        <v>0</v>
      </c>
      <c r="G153" s="523">
        <f t="shared" si="66"/>
        <v>0</v>
      </c>
      <c r="H153" s="526">
        <f t="shared" si="67"/>
        <v>0</v>
      </c>
      <c r="I153" s="577">
        <f t="shared" si="68"/>
        <v>0</v>
      </c>
      <c r="J153" s="514">
        <f t="shared" si="69"/>
        <v>0</v>
      </c>
      <c r="K153" s="514"/>
      <c r="L153" s="525"/>
      <c r="M153" s="514">
        <f t="shared" si="70"/>
        <v>0</v>
      </c>
      <c r="N153" s="525"/>
      <c r="O153" s="514">
        <f t="shared" si="71"/>
        <v>0</v>
      </c>
      <c r="P153" s="514">
        <f t="shared" si="72"/>
        <v>0</v>
      </c>
      <c r="Q153" s="269"/>
    </row>
    <row r="154" spans="2:17" ht="13" thickBot="1">
      <c r="B154" s="195" t="str">
        <f t="shared" si="7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4"/>
        <v>0</v>
      </c>
      <c r="G154" s="528">
        <f t="shared" si="66"/>
        <v>0</v>
      </c>
      <c r="H154" s="530">
        <f t="shared" si="67"/>
        <v>0</v>
      </c>
      <c r="I154" s="579">
        <f t="shared" si="68"/>
        <v>0</v>
      </c>
      <c r="J154" s="533">
        <f t="shared" si="69"/>
        <v>0</v>
      </c>
      <c r="K154" s="514"/>
      <c r="L154" s="532"/>
      <c r="M154" s="533">
        <f t="shared" si="70"/>
        <v>0</v>
      </c>
      <c r="N154" s="532"/>
      <c r="O154" s="533">
        <f t="shared" si="71"/>
        <v>0</v>
      </c>
      <c r="P154" s="533">
        <f t="shared" si="72"/>
        <v>0</v>
      </c>
      <c r="Q154" s="269"/>
    </row>
    <row r="155" spans="2:17" ht="12.5">
      <c r="C155" s="374" t="s">
        <v>78</v>
      </c>
      <c r="D155" s="375"/>
      <c r="E155" s="375">
        <f>SUM(E99:E154)</f>
        <v>421517</v>
      </c>
      <c r="F155" s="375"/>
      <c r="G155" s="375"/>
      <c r="H155" s="375">
        <f>SUM(H99:H154)</f>
        <v>1545782.9308545408</v>
      </c>
      <c r="I155" s="375">
        <f>SUM(I99:I154)</f>
        <v>1545782.9308545408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topLeftCell="A4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28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547150.15062717232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547150.15062717232</v>
      </c>
      <c r="O6" s="269"/>
      <c r="P6" s="269"/>
    </row>
    <row r="7" spans="1:17" ht="13.5" thickBot="1">
      <c r="C7" s="467" t="s">
        <v>48</v>
      </c>
      <c r="D7" s="620" t="s">
        <v>281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478" t="s">
        <v>496</v>
      </c>
      <c r="F9" s="672" t="s">
        <v>506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119738.15909090909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701781.20735784783</v>
      </c>
      <c r="H23" s="610">
        <v>701781.20735784783</v>
      </c>
      <c r="I23" s="511">
        <f t="shared" si="9"/>
        <v>0</v>
      </c>
      <c r="J23" s="511"/>
      <c r="K23" s="518">
        <f t="shared" ref="K23:K28" si="10">G23</f>
        <v>701781.20735784783</v>
      </c>
      <c r="L23" s="519">
        <f t="shared" si="6"/>
        <v>0</v>
      </c>
      <c r="M23" s="518">
        <f t="shared" ref="M23:M28" si="11">H23</f>
        <v>701781.20735784783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128499.48780487805</v>
      </c>
      <c r="F24" s="608">
        <v>4317937.9236150496</v>
      </c>
      <c r="G24" s="609">
        <v>685449.68074254401</v>
      </c>
      <c r="H24" s="610">
        <v>685449.68074254401</v>
      </c>
      <c r="I24" s="511">
        <f t="shared" si="9"/>
        <v>0</v>
      </c>
      <c r="J24" s="511"/>
      <c r="K24" s="518">
        <f t="shared" si="10"/>
        <v>685449.68074254401</v>
      </c>
      <c r="L24" s="519">
        <f t="shared" ref="L24" si="12">IF(K24&lt;&gt;0,+G24-K24,0)</f>
        <v>0</v>
      </c>
      <c r="M24" s="518">
        <f t="shared" si="11"/>
        <v>685449.68074254401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563802.60432385455</v>
      </c>
      <c r="H25" s="610">
        <v>563802.60432385455</v>
      </c>
      <c r="I25" s="511">
        <f t="shared" si="9"/>
        <v>0</v>
      </c>
      <c r="J25" s="511"/>
      <c r="K25" s="518">
        <f t="shared" si="10"/>
        <v>563802.60432385455</v>
      </c>
      <c r="L25" s="519">
        <f t="shared" ref="L25" si="13">IF(K25&lt;&gt;0,+G25-K25,0)</f>
        <v>0</v>
      </c>
      <c r="M25" s="518">
        <f t="shared" si="11"/>
        <v>563802.60432385455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4195415.1561731901</v>
      </c>
      <c r="E26" s="609">
        <v>125439.97619047618</v>
      </c>
      <c r="F26" s="608">
        <v>4069975.1799827139</v>
      </c>
      <c r="G26" s="609">
        <v>563524.4472824221</v>
      </c>
      <c r="H26" s="610">
        <v>563524.4472824221</v>
      </c>
      <c r="I26" s="511">
        <f t="shared" si="9"/>
        <v>0</v>
      </c>
      <c r="J26" s="511"/>
      <c r="K26" s="518">
        <f t="shared" si="10"/>
        <v>563524.4472824221</v>
      </c>
      <c r="L26" s="519">
        <f t="shared" ref="L26" si="14">IF(K26&lt;&gt;0,+G26-K26,0)</f>
        <v>0</v>
      </c>
      <c r="M26" s="518">
        <f t="shared" si="11"/>
        <v>563524.4472824221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4063998.4596196958</v>
      </c>
      <c r="E27" s="609">
        <v>125439.97619047618</v>
      </c>
      <c r="F27" s="608">
        <v>3938558.4834292196</v>
      </c>
      <c r="G27" s="609">
        <v>575360.12029871624</v>
      </c>
      <c r="H27" s="610">
        <v>575360.12029871624</v>
      </c>
      <c r="I27" s="511">
        <f t="shared" si="9"/>
        <v>0</v>
      </c>
      <c r="J27" s="511"/>
      <c r="K27" s="518">
        <f t="shared" si="10"/>
        <v>575360.12029871624</v>
      </c>
      <c r="L27" s="519">
        <f t="shared" ref="L27" si="15">IF(K27&lt;&gt;0,+G27-K27,0)</f>
        <v>0</v>
      </c>
      <c r="M27" s="518">
        <f t="shared" si="11"/>
        <v>575360.12029871624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08">
        <v>3938558.4834292196</v>
      </c>
      <c r="E28" s="609">
        <v>125439.97619047618</v>
      </c>
      <c r="F28" s="608">
        <v>3813118.5072387434</v>
      </c>
      <c r="G28" s="609">
        <v>615062.20403380867</v>
      </c>
      <c r="H28" s="610">
        <v>615062.20403380867</v>
      </c>
      <c r="I28" s="511">
        <f t="shared" si="9"/>
        <v>0</v>
      </c>
      <c r="J28" s="511"/>
      <c r="K28" s="518">
        <f t="shared" si="10"/>
        <v>615062.20403380867</v>
      </c>
      <c r="L28" s="519">
        <f t="shared" ref="L28" si="16">IF(K28&lt;&gt;0,+G28-K28,0)</f>
        <v>0</v>
      </c>
      <c r="M28" s="518">
        <f t="shared" si="11"/>
        <v>615062.20403380867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608">
        <v>3813118.5072387434</v>
      </c>
      <c r="E29" s="609">
        <v>125439.97619047618</v>
      </c>
      <c r="F29" s="608">
        <v>3687678.5310482671</v>
      </c>
      <c r="G29" s="609">
        <v>547150.15062717232</v>
      </c>
      <c r="H29" s="610">
        <v>547150.15062717232</v>
      </c>
      <c r="I29" s="511">
        <f t="shared" si="9"/>
        <v>0</v>
      </c>
      <c r="J29" s="511"/>
      <c r="K29" s="518">
        <f t="shared" ref="K29" si="17">G29</f>
        <v>547150.15062717232</v>
      </c>
      <c r="L29" s="519">
        <f t="shared" ref="L29" si="18">IF(K29&lt;&gt;0,+G29-K29,0)</f>
        <v>0</v>
      </c>
      <c r="M29" s="518">
        <f t="shared" ref="M29" si="19">H29</f>
        <v>547150.15062717232</v>
      </c>
      <c r="N29" s="514">
        <f t="shared" ref="N29" si="20">IF(M29&lt;&gt;0,+H29-M29,0)</f>
        <v>0</v>
      </c>
      <c r="O29" s="514">
        <f t="shared" ref="O29" si="2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3687678.5310482671</v>
      </c>
      <c r="E30" s="522">
        <f>IF(+I14&lt;F29,I14,D30)</f>
        <v>119738.15909090909</v>
      </c>
      <c r="F30" s="523">
        <f t="shared" ref="F30:F48" si="22">+D30-E30</f>
        <v>3567940.371957358</v>
      </c>
      <c r="G30" s="524">
        <f t="shared" ref="G30:G53" si="23">+I$12*((D30+F30)/2)+E30</f>
        <v>553359.81701643986</v>
      </c>
      <c r="H30" s="491">
        <f t="shared" ref="H30:H53" si="24">+I$13*((D30+F30)/2)+E30</f>
        <v>553359.81701643986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3567940.371957358</v>
      </c>
      <c r="E31" s="522">
        <f>IF(+I14&lt;F30,I14,D31)</f>
        <v>119738.15909090909</v>
      </c>
      <c r="F31" s="523">
        <f t="shared" si="22"/>
        <v>3448202.2128664488</v>
      </c>
      <c r="G31" s="524">
        <f t="shared" si="23"/>
        <v>539047.85831076896</v>
      </c>
      <c r="H31" s="491">
        <f t="shared" si="24"/>
        <v>539047.85831076896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3448202.2128664488</v>
      </c>
      <c r="E32" s="522">
        <f>IF(+I14&lt;F31,I14,D32)</f>
        <v>119738.15909090909</v>
      </c>
      <c r="F32" s="523">
        <f t="shared" si="22"/>
        <v>3328464.0537755396</v>
      </c>
      <c r="G32" s="524">
        <f t="shared" si="23"/>
        <v>524735.89960509795</v>
      </c>
      <c r="H32" s="491">
        <f t="shared" si="24"/>
        <v>524735.89960509795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3328464.0537755396</v>
      </c>
      <c r="E33" s="522">
        <f>IF(+I14&lt;F32,I14,D33)</f>
        <v>119738.15909090909</v>
      </c>
      <c r="F33" s="523">
        <f t="shared" si="22"/>
        <v>3208725.8946846304</v>
      </c>
      <c r="G33" s="524">
        <f t="shared" si="23"/>
        <v>510423.94089942705</v>
      </c>
      <c r="H33" s="491">
        <f t="shared" si="24"/>
        <v>510423.94089942705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3208725.8946846304</v>
      </c>
      <c r="E34" s="522">
        <f>IF(+I14&lt;F33,I14,D34)</f>
        <v>119738.15909090909</v>
      </c>
      <c r="F34" s="523">
        <f t="shared" si="22"/>
        <v>3088987.7355937213</v>
      </c>
      <c r="G34" s="524">
        <f t="shared" si="23"/>
        <v>496111.98219375615</v>
      </c>
      <c r="H34" s="491">
        <f t="shared" si="24"/>
        <v>496111.98219375615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3088987.7355937213</v>
      </c>
      <c r="E35" s="522">
        <f>IF(+I14&lt;F34,I14,D35)</f>
        <v>119738.15909090909</v>
      </c>
      <c r="F35" s="523">
        <f t="shared" si="22"/>
        <v>2969249.5765028121</v>
      </c>
      <c r="G35" s="524">
        <f t="shared" si="23"/>
        <v>481800.02348808513</v>
      </c>
      <c r="H35" s="491">
        <f t="shared" si="24"/>
        <v>481800.02348808513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2969249.5765028121</v>
      </c>
      <c r="E36" s="522">
        <f>IF(+I14&lt;F35,I14,D36)</f>
        <v>119738.15909090909</v>
      </c>
      <c r="F36" s="523">
        <f t="shared" si="22"/>
        <v>2849511.4174119029</v>
      </c>
      <c r="G36" s="524">
        <f t="shared" si="23"/>
        <v>467488.06478241424</v>
      </c>
      <c r="H36" s="491">
        <f t="shared" si="24"/>
        <v>467488.06478241424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2849511.4174119029</v>
      </c>
      <c r="E37" s="522">
        <f>IF(+I14&lt;F36,I14,D37)</f>
        <v>119738.15909090909</v>
      </c>
      <c r="F37" s="523">
        <f t="shared" si="22"/>
        <v>2729773.2583209937</v>
      </c>
      <c r="G37" s="524">
        <f t="shared" si="23"/>
        <v>453176.10607674334</v>
      </c>
      <c r="H37" s="491">
        <f t="shared" si="24"/>
        <v>453176.10607674334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2729773.2583209937</v>
      </c>
      <c r="E38" s="522">
        <f>IF(+I14&lt;F37,I14,D38)</f>
        <v>119738.15909090909</v>
      </c>
      <c r="F38" s="523">
        <f t="shared" si="22"/>
        <v>2610035.0992300846</v>
      </c>
      <c r="G38" s="524">
        <f t="shared" si="23"/>
        <v>438864.14737107232</v>
      </c>
      <c r="H38" s="491">
        <f t="shared" si="24"/>
        <v>438864.14737107232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2610035.0992300846</v>
      </c>
      <c r="E39" s="522">
        <f>IF(+I14&lt;F38,I14,D39)</f>
        <v>119738.15909090909</v>
      </c>
      <c r="F39" s="523">
        <f t="shared" si="22"/>
        <v>2490296.9401391754</v>
      </c>
      <c r="G39" s="524">
        <f t="shared" si="23"/>
        <v>424552.18866540142</v>
      </c>
      <c r="H39" s="491">
        <f t="shared" si="24"/>
        <v>424552.18866540142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2490296.9401391754</v>
      </c>
      <c r="E40" s="522">
        <f>IF(+I14&lt;F39,I14,D40)</f>
        <v>119738.15909090909</v>
      </c>
      <c r="F40" s="523">
        <f t="shared" si="22"/>
        <v>2370558.7810482662</v>
      </c>
      <c r="G40" s="524">
        <f t="shared" si="23"/>
        <v>410240.22995973041</v>
      </c>
      <c r="H40" s="491">
        <f t="shared" si="24"/>
        <v>410240.22995973041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2370558.7810482662</v>
      </c>
      <c r="E41" s="522">
        <f>IF(+I14&lt;F40,I14,D41)</f>
        <v>119738.15909090909</v>
      </c>
      <c r="F41" s="523">
        <f t="shared" si="22"/>
        <v>2250820.621957357</v>
      </c>
      <c r="G41" s="524">
        <f t="shared" si="23"/>
        <v>395928.27125405951</v>
      </c>
      <c r="H41" s="491">
        <f t="shared" si="24"/>
        <v>395928.27125405951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2250820.621957357</v>
      </c>
      <c r="E42" s="522">
        <f>IF(+I14&lt;F41,I14,D42)</f>
        <v>119738.15909090909</v>
      </c>
      <c r="F42" s="523">
        <f t="shared" si="22"/>
        <v>2131082.4628664479</v>
      </c>
      <c r="G42" s="524">
        <f t="shared" si="23"/>
        <v>381616.31254838861</v>
      </c>
      <c r="H42" s="491">
        <f t="shared" si="24"/>
        <v>381616.31254838861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2131082.4628664479</v>
      </c>
      <c r="E43" s="522">
        <f>IF(+I14&lt;F42,I14,D43)</f>
        <v>119738.15909090909</v>
      </c>
      <c r="F43" s="523">
        <f t="shared" si="22"/>
        <v>2011344.3037755387</v>
      </c>
      <c r="G43" s="524">
        <f t="shared" si="23"/>
        <v>367304.3538427176</v>
      </c>
      <c r="H43" s="491">
        <f t="shared" si="24"/>
        <v>367304.3538427176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2011344.3037755387</v>
      </c>
      <c r="E44" s="522">
        <f>IF(+I14&lt;F43,I14,D44)</f>
        <v>119738.15909090909</v>
      </c>
      <c r="F44" s="523">
        <f t="shared" si="22"/>
        <v>1891606.1446846295</v>
      </c>
      <c r="G44" s="524">
        <f t="shared" si="23"/>
        <v>352992.3951370467</v>
      </c>
      <c r="H44" s="491">
        <f t="shared" si="24"/>
        <v>352992.3951370467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1891606.1446846295</v>
      </c>
      <c r="E45" s="522">
        <f>IF(+I14&lt;F44,I14,D45)</f>
        <v>119738.15909090909</v>
      </c>
      <c r="F45" s="523">
        <f t="shared" si="22"/>
        <v>1771867.9855937203</v>
      </c>
      <c r="G45" s="524">
        <f t="shared" si="23"/>
        <v>338680.43643137574</v>
      </c>
      <c r="H45" s="491">
        <f t="shared" si="24"/>
        <v>338680.43643137574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1771867.9855937203</v>
      </c>
      <c r="E46" s="522">
        <f>IF(+I14&lt;F45,I14,D46)</f>
        <v>119738.15909090909</v>
      </c>
      <c r="F46" s="523">
        <f t="shared" si="22"/>
        <v>1652129.8265028112</v>
      </c>
      <c r="G46" s="524">
        <f t="shared" si="23"/>
        <v>324368.47772570478</v>
      </c>
      <c r="H46" s="491">
        <f t="shared" si="24"/>
        <v>324368.47772570478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1652129.8265028112</v>
      </c>
      <c r="E47" s="522">
        <f>IF(+I14&lt;F46,I14,D47)</f>
        <v>119738.15909090909</v>
      </c>
      <c r="F47" s="523">
        <f t="shared" si="22"/>
        <v>1532391.667411902</v>
      </c>
      <c r="G47" s="524">
        <f t="shared" si="23"/>
        <v>310056.51902003388</v>
      </c>
      <c r="H47" s="491">
        <f t="shared" si="24"/>
        <v>310056.51902003388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1532391.667411902</v>
      </c>
      <c r="E48" s="522">
        <f>IF(+I14&lt;F47,I14,D48)</f>
        <v>119738.15909090909</v>
      </c>
      <c r="F48" s="523">
        <f t="shared" si="22"/>
        <v>1412653.5083209928</v>
      </c>
      <c r="G48" s="524">
        <f t="shared" si="23"/>
        <v>295744.56031436293</v>
      </c>
      <c r="H48" s="491">
        <f t="shared" si="24"/>
        <v>295744.56031436293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1412653.5083209928</v>
      </c>
      <c r="E49" s="522">
        <f>IF(+I14&lt;F48,I14,D49)</f>
        <v>119738.15909090909</v>
      </c>
      <c r="F49" s="523">
        <f t="shared" ref="F49:F72" si="25">+D49-E49</f>
        <v>1292915.3492300836</v>
      </c>
      <c r="G49" s="524">
        <f t="shared" si="23"/>
        <v>281432.60160869197</v>
      </c>
      <c r="H49" s="491">
        <f t="shared" si="24"/>
        <v>281432.60160869197</v>
      </c>
      <c r="I49" s="511">
        <f t="shared" ref="I49:I72" si="26">H49-G49</f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</row>
    <row r="50" spans="2:17" ht="12.5">
      <c r="B50" s="195" t="str">
        <f t="shared" ref="B50:B72" si="30">IF(D50=F49,"","IU")</f>
        <v/>
      </c>
      <c r="C50" s="507">
        <f>IF(D11="","-",+C49+1)</f>
        <v>2045</v>
      </c>
      <c r="D50" s="523">
        <f>IF(F49+SUM(E$17:E49)=D$10,F49,D$10-SUM(E$17:E49))</f>
        <v>1292915.3492300836</v>
      </c>
      <c r="E50" s="522">
        <f>IF(+I14&lt;F49,I14,D50)</f>
        <v>119738.15909090909</v>
      </c>
      <c r="F50" s="523">
        <f t="shared" si="25"/>
        <v>1173177.1901391745</v>
      </c>
      <c r="G50" s="524">
        <f t="shared" si="23"/>
        <v>267120.64290302107</v>
      </c>
      <c r="H50" s="491">
        <f t="shared" si="24"/>
        <v>267120.64290302107</v>
      </c>
      <c r="I50" s="511">
        <f t="shared" si="26"/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</row>
    <row r="51" spans="2:17" ht="12.5">
      <c r="B51" s="195" t="str">
        <f t="shared" si="30"/>
        <v/>
      </c>
      <c r="C51" s="507">
        <f>IF(D11="","-",+C50+1)</f>
        <v>2046</v>
      </c>
      <c r="D51" s="523">
        <f>IF(F50+SUM(E$17:E50)=D$10,F50,D$10-SUM(E$17:E50))</f>
        <v>1173177.1901391745</v>
      </c>
      <c r="E51" s="522">
        <f>IF(+I14&lt;F50,I14,D51)</f>
        <v>119738.15909090909</v>
      </c>
      <c r="F51" s="523">
        <f t="shared" si="25"/>
        <v>1053439.0310482653</v>
      </c>
      <c r="G51" s="524">
        <f t="shared" si="23"/>
        <v>252808.68419735009</v>
      </c>
      <c r="H51" s="491">
        <f t="shared" si="24"/>
        <v>252808.68419735009</v>
      </c>
      <c r="I51" s="511">
        <f t="shared" si="26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</row>
    <row r="52" spans="2:17" ht="12.5">
      <c r="B52" s="195" t="str">
        <f t="shared" si="30"/>
        <v/>
      </c>
      <c r="C52" s="507">
        <f>IF(D11="","-",+C51+1)</f>
        <v>2047</v>
      </c>
      <c r="D52" s="523">
        <f>IF(F51+SUM(E$17:E51)=D$10,F51,D$10-SUM(E$17:E51))</f>
        <v>1053439.0310482653</v>
      </c>
      <c r="E52" s="522">
        <f>IF(+I14&lt;F51,I14,D52)</f>
        <v>119738.15909090909</v>
      </c>
      <c r="F52" s="523">
        <f t="shared" si="25"/>
        <v>933700.87195735623</v>
      </c>
      <c r="G52" s="524">
        <f t="shared" si="23"/>
        <v>238496.72549167916</v>
      </c>
      <c r="H52" s="491">
        <f t="shared" si="24"/>
        <v>238496.72549167916</v>
      </c>
      <c r="I52" s="511">
        <f t="shared" si="26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</row>
    <row r="53" spans="2:17" ht="12.5">
      <c r="B53" s="195" t="str">
        <f t="shared" si="30"/>
        <v/>
      </c>
      <c r="C53" s="507">
        <f>IF(D11="","-",+C52+1)</f>
        <v>2048</v>
      </c>
      <c r="D53" s="523">
        <f>IF(F52+SUM(E$17:E52)=D$10,F52,D$10-SUM(E$17:E52))</f>
        <v>933700.87195735623</v>
      </c>
      <c r="E53" s="522">
        <f>IF(+I14&lt;F52,I14,D53)</f>
        <v>119738.15909090909</v>
      </c>
      <c r="F53" s="523">
        <f t="shared" si="25"/>
        <v>813962.71286644717</v>
      </c>
      <c r="G53" s="524">
        <f t="shared" si="23"/>
        <v>224184.76678600826</v>
      </c>
      <c r="H53" s="491">
        <f t="shared" si="24"/>
        <v>224184.76678600826</v>
      </c>
      <c r="I53" s="511">
        <f t="shared" si="26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</row>
    <row r="54" spans="2:17" ht="12.5">
      <c r="B54" s="195" t="str">
        <f t="shared" si="30"/>
        <v/>
      </c>
      <c r="C54" s="507">
        <f>IF(D11="","-",+C53+1)</f>
        <v>2049</v>
      </c>
      <c r="D54" s="523">
        <f>IF(F53+SUM(E$17:E53)=D$10,F53,D$10-SUM(E$17:E53))</f>
        <v>813962.71286644717</v>
      </c>
      <c r="E54" s="522">
        <f>IF(+I14&lt;F53,I14,D54)</f>
        <v>119738.15909090909</v>
      </c>
      <c r="F54" s="523">
        <f t="shared" si="25"/>
        <v>694224.55377553811</v>
      </c>
      <c r="G54" s="524">
        <f t="shared" ref="G54:G72" si="31">+I$12*((D54+F54)/2)+E54</f>
        <v>209872.8080803373</v>
      </c>
      <c r="H54" s="491">
        <f t="shared" ref="H54:H72" si="32">+I$13*((D54+F54)/2)+E54</f>
        <v>209872.8080803373</v>
      </c>
      <c r="I54" s="511">
        <f t="shared" si="26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</row>
    <row r="55" spans="2:17" ht="12.5">
      <c r="B55" s="195" t="str">
        <f t="shared" si="30"/>
        <v/>
      </c>
      <c r="C55" s="507">
        <f>IF(D11="","-",+C54+1)</f>
        <v>2050</v>
      </c>
      <c r="D55" s="523">
        <f>IF(F54+SUM(E$17:E54)=D$10,F54,D$10-SUM(E$17:E54))</f>
        <v>694224.55377553811</v>
      </c>
      <c r="E55" s="522">
        <f>IF(+I14&lt;F54,I14,D55)</f>
        <v>119738.15909090909</v>
      </c>
      <c r="F55" s="523">
        <f t="shared" si="25"/>
        <v>574486.39468462905</v>
      </c>
      <c r="G55" s="524">
        <f t="shared" si="31"/>
        <v>195560.8493746664</v>
      </c>
      <c r="H55" s="491">
        <f t="shared" si="32"/>
        <v>195560.8493746664</v>
      </c>
      <c r="I55" s="511">
        <f t="shared" si="26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</row>
    <row r="56" spans="2:17" ht="12.5">
      <c r="B56" s="195" t="str">
        <f t="shared" si="30"/>
        <v/>
      </c>
      <c r="C56" s="507">
        <f>IF(D11="","-",+C55+1)</f>
        <v>2051</v>
      </c>
      <c r="D56" s="523">
        <f>IF(F55+SUM(E$17:E55)=D$10,F55,D$10-SUM(E$17:E55))</f>
        <v>574486.39468462905</v>
      </c>
      <c r="E56" s="522">
        <f>IF(+I14&lt;F55,I14,D56)</f>
        <v>119738.15909090909</v>
      </c>
      <c r="F56" s="523">
        <f t="shared" si="25"/>
        <v>454748.23559371999</v>
      </c>
      <c r="G56" s="524">
        <f t="shared" si="31"/>
        <v>181248.89066899545</v>
      </c>
      <c r="H56" s="491">
        <f t="shared" si="32"/>
        <v>181248.89066899545</v>
      </c>
      <c r="I56" s="511">
        <f t="shared" si="26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</row>
    <row r="57" spans="2:17" ht="12.5">
      <c r="B57" s="195" t="str">
        <f t="shared" si="30"/>
        <v/>
      </c>
      <c r="C57" s="507">
        <f>IF(D11="","-",+C56+1)</f>
        <v>2052</v>
      </c>
      <c r="D57" s="523">
        <f>IF(F56+SUM(E$17:E56)=D$10,F56,D$10-SUM(E$17:E56))</f>
        <v>454748.23559371999</v>
      </c>
      <c r="E57" s="522">
        <f>IF(+I14&lt;F56,I14,D57)</f>
        <v>119738.15909090909</v>
      </c>
      <c r="F57" s="523">
        <f t="shared" si="25"/>
        <v>335010.07650281093</v>
      </c>
      <c r="G57" s="524">
        <f t="shared" si="31"/>
        <v>166936.93196332452</v>
      </c>
      <c r="H57" s="491">
        <f t="shared" si="32"/>
        <v>166936.93196332452</v>
      </c>
      <c r="I57" s="511">
        <f t="shared" si="26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</row>
    <row r="58" spans="2:17" ht="12.5">
      <c r="B58" s="195" t="str">
        <f t="shared" si="30"/>
        <v/>
      </c>
      <c r="C58" s="507">
        <f>IF(D11="","-",+C57+1)</f>
        <v>2053</v>
      </c>
      <c r="D58" s="523">
        <f>IF(F57+SUM(E$17:E57)=D$10,F57,D$10-SUM(E$17:E57))</f>
        <v>335010.07650281093</v>
      </c>
      <c r="E58" s="522">
        <f>IF(+I14&lt;F57,I14,D58)</f>
        <v>119738.15909090909</v>
      </c>
      <c r="F58" s="523">
        <f t="shared" si="25"/>
        <v>215271.91741190184</v>
      </c>
      <c r="G58" s="524">
        <f t="shared" si="31"/>
        <v>152624.97325765359</v>
      </c>
      <c r="H58" s="491">
        <f t="shared" si="32"/>
        <v>152624.97325765359</v>
      </c>
      <c r="I58" s="511">
        <f t="shared" si="26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0"/>
        <v/>
      </c>
      <c r="C59" s="507">
        <f>IF(D11="","-",+C58+1)</f>
        <v>2054</v>
      </c>
      <c r="D59" s="523">
        <f>IF(F58+SUM(E$17:E58)=D$10,F58,D$10-SUM(E$17:E58))</f>
        <v>215271.91741190184</v>
      </c>
      <c r="E59" s="522">
        <f>IF(+I14&lt;F58,I14,D59)</f>
        <v>119738.15909090909</v>
      </c>
      <c r="F59" s="523">
        <f t="shared" si="25"/>
        <v>95533.758320992754</v>
      </c>
      <c r="G59" s="524">
        <f t="shared" si="31"/>
        <v>138313.01455198266</v>
      </c>
      <c r="H59" s="491">
        <f t="shared" si="32"/>
        <v>138313.01455198266</v>
      </c>
      <c r="I59" s="511">
        <f t="shared" si="26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</row>
    <row r="60" spans="2:17" ht="12.5">
      <c r="B60" s="195" t="str">
        <f t="shared" si="30"/>
        <v/>
      </c>
      <c r="C60" s="507">
        <f>IF(D11="","-",+C59+1)</f>
        <v>2055</v>
      </c>
      <c r="D60" s="523">
        <f>IF(F59+SUM(E$17:E59)=D$10,F59,D$10-SUM(E$17:E59))</f>
        <v>95533.758320992754</v>
      </c>
      <c r="E60" s="522">
        <f>IF(+I14&lt;F59,I14,D60)</f>
        <v>95533.758320992754</v>
      </c>
      <c r="F60" s="523">
        <f t="shared" si="25"/>
        <v>0</v>
      </c>
      <c r="G60" s="524">
        <f t="shared" si="31"/>
        <v>101243.1963751118</v>
      </c>
      <c r="H60" s="491">
        <f t="shared" si="32"/>
        <v>101243.1963751118</v>
      </c>
      <c r="I60" s="511">
        <f t="shared" si="26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</row>
    <row r="61" spans="2:17" ht="12.5">
      <c r="B61" s="195" t="str">
        <f t="shared" si="3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5"/>
        <v>0</v>
      </c>
      <c r="G61" s="526">
        <f t="shared" si="31"/>
        <v>0</v>
      </c>
      <c r="H61" s="491">
        <f t="shared" si="32"/>
        <v>0</v>
      </c>
      <c r="I61" s="511">
        <f t="shared" si="26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</row>
    <row r="62" spans="2:17" ht="12.5">
      <c r="B62" s="195" t="str">
        <f t="shared" si="3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5"/>
        <v>0</v>
      </c>
      <c r="G62" s="526">
        <f t="shared" si="31"/>
        <v>0</v>
      </c>
      <c r="H62" s="491">
        <f t="shared" si="32"/>
        <v>0</v>
      </c>
      <c r="I62" s="511">
        <f t="shared" si="26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</row>
    <row r="63" spans="2:17" ht="12.5">
      <c r="B63" s="195" t="str">
        <f t="shared" si="3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6">
        <f t="shared" si="31"/>
        <v>0</v>
      </c>
      <c r="H63" s="491">
        <f t="shared" si="32"/>
        <v>0</v>
      </c>
      <c r="I63" s="511">
        <f t="shared" si="26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</row>
    <row r="64" spans="2:17" ht="12.5">
      <c r="B64" s="195" t="str">
        <f t="shared" si="3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6">
        <f t="shared" si="31"/>
        <v>0</v>
      </c>
      <c r="H64" s="491">
        <f t="shared" si="32"/>
        <v>0</v>
      </c>
      <c r="I64" s="511">
        <f t="shared" si="26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</row>
    <row r="65" spans="1:16" ht="12.5">
      <c r="B65" s="195" t="str">
        <f t="shared" si="3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6">
        <f t="shared" si="31"/>
        <v>0</v>
      </c>
      <c r="H65" s="491">
        <f t="shared" si="32"/>
        <v>0</v>
      </c>
      <c r="I65" s="511">
        <f t="shared" si="26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</row>
    <row r="66" spans="1:16" ht="12.5">
      <c r="B66" s="195" t="str">
        <f t="shared" si="3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6">
        <f t="shared" si="31"/>
        <v>0</v>
      </c>
      <c r="H66" s="491">
        <f t="shared" si="32"/>
        <v>0</v>
      </c>
      <c r="I66" s="511">
        <f t="shared" si="26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</row>
    <row r="67" spans="1:16" ht="12.5">
      <c r="B67" s="195" t="str">
        <f t="shared" si="3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6">
        <f t="shared" si="31"/>
        <v>0</v>
      </c>
      <c r="H67" s="491">
        <f t="shared" si="32"/>
        <v>0</v>
      </c>
      <c r="I67" s="511">
        <f t="shared" si="26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</row>
    <row r="68" spans="1:16" ht="12.5">
      <c r="B68" s="195" t="str">
        <f t="shared" si="3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6">
        <f t="shared" si="31"/>
        <v>0</v>
      </c>
      <c r="H68" s="491">
        <f t="shared" si="32"/>
        <v>0</v>
      </c>
      <c r="I68" s="511">
        <f t="shared" si="26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</row>
    <row r="69" spans="1:16" ht="12.5">
      <c r="B69" s="195" t="str">
        <f t="shared" si="3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6">
        <f t="shared" si="31"/>
        <v>0</v>
      </c>
      <c r="H69" s="491">
        <f t="shared" si="32"/>
        <v>0</v>
      </c>
      <c r="I69" s="511">
        <f t="shared" si="26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</row>
    <row r="70" spans="1:16" ht="12.5">
      <c r="B70" s="195" t="str">
        <f t="shared" si="3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6">
        <f t="shared" si="31"/>
        <v>0</v>
      </c>
      <c r="H70" s="491">
        <f t="shared" si="32"/>
        <v>0</v>
      </c>
      <c r="I70" s="511">
        <f t="shared" si="26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</row>
    <row r="71" spans="1:16" ht="12.5">
      <c r="B71" s="195" t="str">
        <f t="shared" si="3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6">
        <f t="shared" si="31"/>
        <v>0</v>
      </c>
      <c r="H71" s="491">
        <f t="shared" si="32"/>
        <v>0</v>
      </c>
      <c r="I71" s="511">
        <f t="shared" si="26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</row>
    <row r="72" spans="1:16" ht="13" thickBot="1">
      <c r="B72" s="195" t="str">
        <f t="shared" si="3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30">
        <f t="shared" si="31"/>
        <v>0</v>
      </c>
      <c r="H72" s="471">
        <f t="shared" si="32"/>
        <v>0</v>
      </c>
      <c r="I72" s="531">
        <f t="shared" si="26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</row>
    <row r="73" spans="1:16" ht="12.5">
      <c r="C73" s="374" t="s">
        <v>78</v>
      </c>
      <c r="D73" s="375"/>
      <c r="E73" s="375">
        <f>SUM(E17:E72)</f>
        <v>5268479.0000000009</v>
      </c>
      <c r="F73" s="375"/>
      <c r="G73" s="375">
        <f>SUM(G17:G72)</f>
        <v>19475528.215465777</v>
      </c>
      <c r="H73" s="375">
        <f>SUM(H17:H72)</f>
        <v>19475528.215465777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547150.15062717232</v>
      </c>
      <c r="N87" s="546">
        <f>IF(J92&lt;D11,0,VLOOKUP(J92,C17:O72,11))</f>
        <v>547150.15062717232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589767.27501003328</v>
      </c>
      <c r="N88" s="550">
        <f>IF(J92&lt;D11,0,VLOOKUP(J92,C99:P154,7))</f>
        <v>589767.27501003328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Bloomburg-Texarkana Plant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42617.124382860959</v>
      </c>
      <c r="N89" s="555">
        <f>+N88-N87</f>
        <v>42617.124382860959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 t="s">
        <v>496</v>
      </c>
      <c r="F91" s="674" t="str">
        <f>F9</f>
        <v>30156 &amp; 30157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119738.15909090909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33">+I99-H99</f>
        <v>0</v>
      </c>
      <c r="K99" s="514"/>
      <c r="L99" s="512">
        <f t="shared" ref="L99:L104" si="34">H99</f>
        <v>445678.79491286777</v>
      </c>
      <c r="M99" s="597">
        <f t="shared" ref="M99:M130" si="35">IF(L99&lt;&gt;0,+H99-L99,0)</f>
        <v>0</v>
      </c>
      <c r="N99" s="512">
        <f t="shared" ref="N99:N104" si="36">I99</f>
        <v>445678.79491286777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 ht="12.5">
      <c r="B100" s="195" t="str">
        <f t="shared" ref="B100:B131" si="39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34"/>
        <v>821252.98086440889</v>
      </c>
      <c r="M100" s="519">
        <f t="shared" ref="M100:M105" si="40">IF(L100&lt;&gt;0,+H100-L100,0)</f>
        <v>0</v>
      </c>
      <c r="N100" s="518">
        <f t="shared" si="36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9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34"/>
        <v>807451.88344744302</v>
      </c>
      <c r="M101" s="519">
        <f t="shared" si="40"/>
        <v>0</v>
      </c>
      <c r="N101" s="518">
        <f t="shared" si="36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33"/>
        <v>0</v>
      </c>
      <c r="K102" s="514"/>
      <c r="L102" s="518">
        <f t="shared" si="34"/>
        <v>770075.44510229141</v>
      </c>
      <c r="M102" s="519">
        <f t="shared" si="40"/>
        <v>0</v>
      </c>
      <c r="N102" s="518">
        <f t="shared" si="36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33"/>
        <v>0</v>
      </c>
      <c r="K103" s="514"/>
      <c r="L103" s="518">
        <f t="shared" si="34"/>
        <v>727843.98591080913</v>
      </c>
      <c r="M103" s="519">
        <f t="shared" si="40"/>
        <v>0</v>
      </c>
      <c r="N103" s="518">
        <f t="shared" si="36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33"/>
        <v>0</v>
      </c>
      <c r="K104" s="514"/>
      <c r="L104" s="518">
        <f t="shared" si="34"/>
        <v>689578.34111200261</v>
      </c>
      <c r="M104" s="519">
        <f t="shared" si="40"/>
        <v>0</v>
      </c>
      <c r="N104" s="518">
        <f t="shared" si="36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33"/>
        <v>0</v>
      </c>
      <c r="K105" s="514"/>
      <c r="L105" s="518">
        <f t="shared" ref="L105" si="41">H105</f>
        <v>602642.29693406296</v>
      </c>
      <c r="M105" s="519">
        <f t="shared" si="40"/>
        <v>0</v>
      </c>
      <c r="N105" s="518">
        <f t="shared" ref="N105" si="42">I105</f>
        <v>602642.29693406296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2019</v>
      </c>
      <c r="D106" s="508">
        <v>4456045.1492248075</v>
      </c>
      <c r="E106" s="516">
        <v>122522.76744186046</v>
      </c>
      <c r="F106" s="515">
        <v>4333522.3817829471</v>
      </c>
      <c r="G106" s="515">
        <v>4394783.7655038778</v>
      </c>
      <c r="H106" s="575">
        <v>592942.82363557536</v>
      </c>
      <c r="I106" s="576">
        <v>592942.82363557536</v>
      </c>
      <c r="J106" s="514">
        <f t="shared" si="33"/>
        <v>0</v>
      </c>
      <c r="K106" s="514"/>
      <c r="L106" s="518">
        <f t="shared" ref="L106" si="43">H106</f>
        <v>592942.82363557536</v>
      </c>
      <c r="M106" s="519">
        <f t="shared" ref="M106" si="44">IF(L106&lt;&gt;0,+H106-L106,0)</f>
        <v>0</v>
      </c>
      <c r="N106" s="518">
        <f t="shared" ref="N106" si="45">I106</f>
        <v>592942.82363557536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2020</v>
      </c>
      <c r="D107" s="508">
        <v>4333522.3817829471</v>
      </c>
      <c r="E107" s="516">
        <v>125439.97619047618</v>
      </c>
      <c r="F107" s="515">
        <v>4208082.4055924714</v>
      </c>
      <c r="G107" s="515">
        <v>4270802.3936877092</v>
      </c>
      <c r="H107" s="575">
        <v>584866.55753278674</v>
      </c>
      <c r="I107" s="576">
        <v>584866.55753278674</v>
      </c>
      <c r="J107" s="514">
        <f t="shared" si="33"/>
        <v>0</v>
      </c>
      <c r="K107" s="514"/>
      <c r="L107" s="518">
        <f t="shared" ref="L107" si="46">H107</f>
        <v>584866.55753278674</v>
      </c>
      <c r="M107" s="519">
        <f t="shared" ref="M107" si="47">IF(L107&lt;&gt;0,+H107-L107,0)</f>
        <v>0</v>
      </c>
      <c r="N107" s="518">
        <f t="shared" ref="N107" si="48">I107</f>
        <v>584866.55753278674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2021</v>
      </c>
      <c r="D108" s="508">
        <v>4208082.4055924714</v>
      </c>
      <c r="E108" s="516">
        <v>128499.48780487805</v>
      </c>
      <c r="F108" s="515">
        <v>4079582.9177875933</v>
      </c>
      <c r="G108" s="515">
        <v>4143832.6616900321</v>
      </c>
      <c r="H108" s="575">
        <v>598883.44661081501</v>
      </c>
      <c r="I108" s="576">
        <v>598883.44661081501</v>
      </c>
      <c r="J108" s="514">
        <f t="shared" si="33"/>
        <v>0</v>
      </c>
      <c r="K108" s="514"/>
      <c r="L108" s="518">
        <f t="shared" ref="L108" si="49">H108</f>
        <v>598883.44661081501</v>
      </c>
      <c r="M108" s="519">
        <f t="shared" ref="M108" si="50">IF(L108&lt;&gt;0,+H108-L108,0)</f>
        <v>0</v>
      </c>
      <c r="N108" s="518">
        <f t="shared" ref="N108" si="51">I108</f>
        <v>598883.44661081501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2022</v>
      </c>
      <c r="D109" s="508">
        <v>4079582.9177875933</v>
      </c>
      <c r="E109" s="516">
        <v>125439.97619047618</v>
      </c>
      <c r="F109" s="515">
        <v>3954142.9415971171</v>
      </c>
      <c r="G109" s="515">
        <v>4016862.929692355</v>
      </c>
      <c r="H109" s="575">
        <v>597252.03170916019</v>
      </c>
      <c r="I109" s="576">
        <v>597252.03170916019</v>
      </c>
      <c r="J109" s="514">
        <f t="shared" si="33"/>
        <v>0</v>
      </c>
      <c r="K109" s="514"/>
      <c r="L109" s="518">
        <f t="shared" ref="L109" si="52">H109</f>
        <v>597252.03170916019</v>
      </c>
      <c r="M109" s="519">
        <f t="shared" ref="M109" si="53">IF(L109&lt;&gt;0,+H109-L109,0)</f>
        <v>0</v>
      </c>
      <c r="N109" s="518">
        <f t="shared" ref="N109" si="54">I109</f>
        <v>597252.03170916019</v>
      </c>
      <c r="O109" s="514">
        <f t="shared" ref="O109" si="55">IF(N109&lt;&gt;0,+I109-N109,0)</f>
        <v>0</v>
      </c>
      <c r="P109" s="514">
        <f t="shared" ref="P109" si="56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2023</v>
      </c>
      <c r="D110" s="508">
        <v>3954142.9415971171</v>
      </c>
      <c r="E110" s="516">
        <v>119738.15909090909</v>
      </c>
      <c r="F110" s="515">
        <v>3834404.7825062079</v>
      </c>
      <c r="G110" s="515">
        <v>3894273.8620516625</v>
      </c>
      <c r="H110" s="575">
        <v>600155.47299985273</v>
      </c>
      <c r="I110" s="576">
        <v>600155.47299985273</v>
      </c>
      <c r="J110" s="514">
        <f t="shared" si="33"/>
        <v>0</v>
      </c>
      <c r="K110" s="514"/>
      <c r="L110" s="518">
        <f t="shared" ref="L110" si="57">H110</f>
        <v>600155.47299985273</v>
      </c>
      <c r="M110" s="519">
        <f t="shared" ref="M110" si="58">IF(L110&lt;&gt;0,+H110-L110,0)</f>
        <v>0</v>
      </c>
      <c r="N110" s="518">
        <f t="shared" ref="N110" si="59">I110</f>
        <v>600155.47299985273</v>
      </c>
      <c r="O110" s="514">
        <f t="shared" ref="O110" si="60">IF(N110&lt;&gt;0,+I110-N110,0)</f>
        <v>0</v>
      </c>
      <c r="P110" s="514">
        <f t="shared" ref="P110" si="61">+O110-M110</f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2024</v>
      </c>
      <c r="D111" s="374">
        <f>IF(F110+SUM(E$99:E110)=D$92,F110,D$92-SUM(E$99:E110))</f>
        <v>3834404.7825062079</v>
      </c>
      <c r="E111" s="522">
        <f>IF(+J96&lt;F110,J96,D111)</f>
        <v>119738.15909090909</v>
      </c>
      <c r="F111" s="523">
        <f t="shared" ref="F111:F131" si="62">+D111-E111</f>
        <v>3714666.6234152988</v>
      </c>
      <c r="G111" s="523">
        <f t="shared" ref="G111:G130" si="63">+(F111+D111)/2</f>
        <v>3774535.7029607533</v>
      </c>
      <c r="H111" s="526">
        <f t="shared" ref="H111:H130" si="64">+J$94*G111+E111</f>
        <v>589767.27501003328</v>
      </c>
      <c r="I111" s="577">
        <f t="shared" ref="I111:I130" si="65">+J$95*G111+E111</f>
        <v>589767.27501003328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2025</v>
      </c>
      <c r="D112" s="374">
        <f>IF(F111+SUM(E$99:E111)=D$92,F111,D$92-SUM(E$99:E111))</f>
        <v>3714666.6234152988</v>
      </c>
      <c r="E112" s="522">
        <f>IF(+J96&lt;F111,J96,D112)</f>
        <v>119738.15909090909</v>
      </c>
      <c r="F112" s="523">
        <f t="shared" si="62"/>
        <v>3594928.4643243896</v>
      </c>
      <c r="G112" s="523">
        <f t="shared" si="63"/>
        <v>3654797.5438698442</v>
      </c>
      <c r="H112" s="526">
        <f t="shared" si="64"/>
        <v>574856.7203118389</v>
      </c>
      <c r="I112" s="577">
        <f t="shared" si="65"/>
        <v>574856.7203118389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2026</v>
      </c>
      <c r="D113" s="374">
        <f>IF(F112+SUM(E$99:E112)=D$92,F112,D$92-SUM(E$99:E112))</f>
        <v>3594928.4643243896</v>
      </c>
      <c r="E113" s="522">
        <f>IF(+J96&lt;F112,J96,D113)</f>
        <v>119738.15909090909</v>
      </c>
      <c r="F113" s="523">
        <f t="shared" si="62"/>
        <v>3475190.3052334804</v>
      </c>
      <c r="G113" s="523">
        <f t="shared" si="63"/>
        <v>3535059.384778935</v>
      </c>
      <c r="H113" s="526">
        <f t="shared" si="64"/>
        <v>559946.16561364464</v>
      </c>
      <c r="I113" s="577">
        <f t="shared" si="65"/>
        <v>559946.16561364464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2027</v>
      </c>
      <c r="D114" s="374">
        <f>IF(F113+SUM(E$99:E113)=D$92,F113,D$92-SUM(E$99:E113))</f>
        <v>3475190.3052334804</v>
      </c>
      <c r="E114" s="522">
        <f>IF(+J96&lt;F113,J96,D114)</f>
        <v>119738.15909090909</v>
      </c>
      <c r="F114" s="523">
        <f t="shared" si="62"/>
        <v>3355452.1461425712</v>
      </c>
      <c r="G114" s="523">
        <f t="shared" si="63"/>
        <v>3415321.2256880258</v>
      </c>
      <c r="H114" s="526">
        <f t="shared" si="64"/>
        <v>545035.61091545038</v>
      </c>
      <c r="I114" s="577">
        <f t="shared" si="65"/>
        <v>545035.61091545038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2028</v>
      </c>
      <c r="D115" s="374">
        <f>IF(F114+SUM(E$99:E114)=D$92,F114,D$92-SUM(E$99:E114))</f>
        <v>3355452.1461425712</v>
      </c>
      <c r="E115" s="522">
        <f>IF(+J96&lt;F114,J96,D115)</f>
        <v>119738.15909090909</v>
      </c>
      <c r="F115" s="523">
        <f t="shared" si="62"/>
        <v>3235713.9870516621</v>
      </c>
      <c r="G115" s="523">
        <f t="shared" si="63"/>
        <v>3295583.0665971166</v>
      </c>
      <c r="H115" s="526">
        <f t="shared" si="64"/>
        <v>530125.05621725612</v>
      </c>
      <c r="I115" s="577">
        <f t="shared" si="65"/>
        <v>530125.05621725612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2029</v>
      </c>
      <c r="D116" s="374">
        <f>IF(F115+SUM(E$99:E115)=D$92,F115,D$92-SUM(E$99:E115))</f>
        <v>3235713.9870516621</v>
      </c>
      <c r="E116" s="522">
        <f>IF(+J96&lt;F115,J96,D116)</f>
        <v>119738.15909090909</v>
      </c>
      <c r="F116" s="523">
        <f t="shared" si="62"/>
        <v>3115975.8279607529</v>
      </c>
      <c r="G116" s="523">
        <f t="shared" si="63"/>
        <v>3175844.9075062075</v>
      </c>
      <c r="H116" s="526">
        <f t="shared" si="64"/>
        <v>515214.50151906186</v>
      </c>
      <c r="I116" s="577">
        <f t="shared" si="65"/>
        <v>515214.50151906186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2030</v>
      </c>
      <c r="D117" s="374">
        <f>IF(F116+SUM(E$99:E116)=D$92,F116,D$92-SUM(E$99:E116))</f>
        <v>3115975.8279607529</v>
      </c>
      <c r="E117" s="522">
        <f>IF(+J96&lt;F116,J96,D117)</f>
        <v>119738.15909090909</v>
      </c>
      <c r="F117" s="523">
        <f t="shared" si="62"/>
        <v>2996237.6688698437</v>
      </c>
      <c r="G117" s="523">
        <f t="shared" si="63"/>
        <v>3056106.7484152983</v>
      </c>
      <c r="H117" s="526">
        <f t="shared" si="64"/>
        <v>500303.9468208676</v>
      </c>
      <c r="I117" s="577">
        <f t="shared" si="65"/>
        <v>500303.9468208676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2031</v>
      </c>
      <c r="D118" s="374">
        <f>IF(F117+SUM(E$99:E117)=D$92,F117,D$92-SUM(E$99:E117))</f>
        <v>2996237.6688698437</v>
      </c>
      <c r="E118" s="522">
        <f>IF(+J96&lt;F117,J96,D118)</f>
        <v>119738.15909090909</v>
      </c>
      <c r="F118" s="523">
        <f t="shared" si="62"/>
        <v>2876499.5097789345</v>
      </c>
      <c r="G118" s="523">
        <f t="shared" si="63"/>
        <v>2936368.5893243891</v>
      </c>
      <c r="H118" s="526">
        <f t="shared" si="64"/>
        <v>485393.39212267334</v>
      </c>
      <c r="I118" s="577">
        <f t="shared" si="65"/>
        <v>485393.39212267334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2032</v>
      </c>
      <c r="D119" s="374">
        <f>IF(F118+SUM(E$99:E118)=D$92,F118,D$92-SUM(E$99:E118))</f>
        <v>2876499.5097789345</v>
      </c>
      <c r="E119" s="522">
        <f>IF(+J96&lt;F118,J96,D119)</f>
        <v>119738.15909090909</v>
      </c>
      <c r="F119" s="523">
        <f t="shared" si="62"/>
        <v>2756761.3506880254</v>
      </c>
      <c r="G119" s="523">
        <f t="shared" si="63"/>
        <v>2816630.4302334799</v>
      </c>
      <c r="H119" s="526">
        <f t="shared" si="64"/>
        <v>470482.83742447908</v>
      </c>
      <c r="I119" s="577">
        <f t="shared" si="65"/>
        <v>470482.83742447908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2033</v>
      </c>
      <c r="D120" s="374">
        <f>IF(F119+SUM(E$99:E119)=D$92,F119,D$92-SUM(E$99:E119))</f>
        <v>2756761.3506880254</v>
      </c>
      <c r="E120" s="522">
        <f>IF(+J96&lt;F119,J96,D120)</f>
        <v>119738.15909090909</v>
      </c>
      <c r="F120" s="523">
        <f t="shared" si="62"/>
        <v>2637023.1915971162</v>
      </c>
      <c r="G120" s="523">
        <f t="shared" si="63"/>
        <v>2696892.2711425708</v>
      </c>
      <c r="H120" s="526">
        <f t="shared" si="64"/>
        <v>455572.28272628481</v>
      </c>
      <c r="I120" s="577">
        <f t="shared" si="65"/>
        <v>455572.28272628481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2034</v>
      </c>
      <c r="D121" s="374">
        <f>IF(F120+SUM(E$99:E120)=D$92,F120,D$92-SUM(E$99:E120))</f>
        <v>2637023.1915971162</v>
      </c>
      <c r="E121" s="522">
        <f>IF(+J96&lt;F120,J96,D121)</f>
        <v>119738.15909090909</v>
      </c>
      <c r="F121" s="523">
        <f t="shared" si="62"/>
        <v>2517285.032506207</v>
      </c>
      <c r="G121" s="523">
        <f t="shared" si="63"/>
        <v>2577154.1120516616</v>
      </c>
      <c r="H121" s="526">
        <f t="shared" si="64"/>
        <v>440661.72802809055</v>
      </c>
      <c r="I121" s="577">
        <f t="shared" si="65"/>
        <v>440661.72802809055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2035</v>
      </c>
      <c r="D122" s="374">
        <f>IF(F121+SUM(E$99:E121)=D$92,F121,D$92-SUM(E$99:E121))</f>
        <v>2517285.032506207</v>
      </c>
      <c r="E122" s="522">
        <f>IF(+J96&lt;F121,J96,D122)</f>
        <v>119738.15909090909</v>
      </c>
      <c r="F122" s="523">
        <f t="shared" si="62"/>
        <v>2397546.8734152978</v>
      </c>
      <c r="G122" s="523">
        <f t="shared" si="63"/>
        <v>2457415.9529607524</v>
      </c>
      <c r="H122" s="526">
        <f t="shared" si="64"/>
        <v>425751.17332989629</v>
      </c>
      <c r="I122" s="577">
        <f t="shared" si="65"/>
        <v>425751.17332989629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2036</v>
      </c>
      <c r="D123" s="374">
        <f>IF(F122+SUM(E$99:E122)=D$92,F122,D$92-SUM(E$99:E122))</f>
        <v>2397546.8734152978</v>
      </c>
      <c r="E123" s="522">
        <f>IF(+J96&lt;F122,J96,D123)</f>
        <v>119738.15909090909</v>
      </c>
      <c r="F123" s="523">
        <f t="shared" si="62"/>
        <v>2277808.7143243887</v>
      </c>
      <c r="G123" s="523">
        <f t="shared" si="63"/>
        <v>2337677.7938698432</v>
      </c>
      <c r="H123" s="526">
        <f t="shared" si="64"/>
        <v>410840.61863170192</v>
      </c>
      <c r="I123" s="577">
        <f t="shared" si="65"/>
        <v>410840.61863170192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2037</v>
      </c>
      <c r="D124" s="374">
        <f>IF(F123+SUM(E$99:E123)=D$92,F123,D$92-SUM(E$99:E123))</f>
        <v>2277808.7143243887</v>
      </c>
      <c r="E124" s="522">
        <f>IF(+J96&lt;F123,J96,D124)</f>
        <v>119738.15909090909</v>
      </c>
      <c r="F124" s="523">
        <f t="shared" si="62"/>
        <v>2158070.5552334795</v>
      </c>
      <c r="G124" s="523">
        <f t="shared" si="63"/>
        <v>2217939.6347789341</v>
      </c>
      <c r="H124" s="526">
        <f t="shared" si="64"/>
        <v>395930.06393350766</v>
      </c>
      <c r="I124" s="577">
        <f t="shared" si="65"/>
        <v>395930.06393350766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2038</v>
      </c>
      <c r="D125" s="374">
        <f>IF(F124+SUM(E$99:E124)=D$92,F124,D$92-SUM(E$99:E124))</f>
        <v>2158070.5552334795</v>
      </c>
      <c r="E125" s="522">
        <f>IF(+J96&lt;F124,J96,D125)</f>
        <v>119738.15909090909</v>
      </c>
      <c r="F125" s="523">
        <f t="shared" si="62"/>
        <v>2038332.3961425703</v>
      </c>
      <c r="G125" s="523">
        <f t="shared" si="63"/>
        <v>2098201.4756880249</v>
      </c>
      <c r="H125" s="526">
        <f t="shared" si="64"/>
        <v>381019.5092353134</v>
      </c>
      <c r="I125" s="577">
        <f t="shared" si="65"/>
        <v>381019.5092353134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2039</v>
      </c>
      <c r="D126" s="374">
        <f>IF(F125+SUM(E$99:E125)=D$92,F125,D$92-SUM(E$99:E125))</f>
        <v>2038332.3961425703</v>
      </c>
      <c r="E126" s="522">
        <f>IF(+J96&lt;F125,J96,D126)</f>
        <v>119738.15909090909</v>
      </c>
      <c r="F126" s="523">
        <f t="shared" si="62"/>
        <v>1918594.2370516611</v>
      </c>
      <c r="G126" s="523">
        <f t="shared" si="63"/>
        <v>1978463.3165971157</v>
      </c>
      <c r="H126" s="526">
        <f t="shared" si="64"/>
        <v>366108.95453711913</v>
      </c>
      <c r="I126" s="577">
        <f t="shared" si="65"/>
        <v>366108.95453711913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2040</v>
      </c>
      <c r="D127" s="374">
        <f>IF(F126+SUM(E$99:E126)=D$92,F126,D$92-SUM(E$99:E126))</f>
        <v>1918594.2370516611</v>
      </c>
      <c r="E127" s="522">
        <f>IF(+J96&lt;F126,J96,D127)</f>
        <v>119738.15909090909</v>
      </c>
      <c r="F127" s="523">
        <f t="shared" si="62"/>
        <v>1798856.077960752</v>
      </c>
      <c r="G127" s="523">
        <f t="shared" si="63"/>
        <v>1858725.1575062065</v>
      </c>
      <c r="H127" s="526">
        <f t="shared" si="64"/>
        <v>351198.39983892487</v>
      </c>
      <c r="I127" s="577">
        <f t="shared" si="65"/>
        <v>351198.39983892487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2041</v>
      </c>
      <c r="D128" s="374">
        <f>IF(F127+SUM(E$99:E127)=D$92,F127,D$92-SUM(E$99:E127))</f>
        <v>1798856.077960752</v>
      </c>
      <c r="E128" s="522">
        <f>IF(+J96&lt;F127,J96,D128)</f>
        <v>119738.15909090909</v>
      </c>
      <c r="F128" s="523">
        <f t="shared" si="62"/>
        <v>1679117.9188698428</v>
      </c>
      <c r="G128" s="523">
        <f t="shared" si="63"/>
        <v>1738986.9984152974</v>
      </c>
      <c r="H128" s="526">
        <f t="shared" si="64"/>
        <v>336287.84514073061</v>
      </c>
      <c r="I128" s="577">
        <f t="shared" si="65"/>
        <v>336287.84514073061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2042</v>
      </c>
      <c r="D129" s="374">
        <f>IF(F128+SUM(E$99:E128)=D$92,F128,D$92-SUM(E$99:E128))</f>
        <v>1679117.9188698428</v>
      </c>
      <c r="E129" s="522">
        <f>IF(+J96&lt;F128,J96,D129)</f>
        <v>119738.15909090909</v>
      </c>
      <c r="F129" s="523">
        <f t="shared" si="62"/>
        <v>1559379.7597789336</v>
      </c>
      <c r="G129" s="523">
        <f t="shared" si="63"/>
        <v>1619248.8393243882</v>
      </c>
      <c r="H129" s="526">
        <f t="shared" si="64"/>
        <v>321377.29044253635</v>
      </c>
      <c r="I129" s="577">
        <f t="shared" si="65"/>
        <v>321377.29044253635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2043</v>
      </c>
      <c r="D130" s="374">
        <f>IF(F129+SUM(E$99:E129)=D$92,F129,D$92-SUM(E$99:E129))</f>
        <v>1559379.7597789336</v>
      </c>
      <c r="E130" s="522">
        <f>IF(+J96&lt;F129,J96,D130)</f>
        <v>119738.15909090909</v>
      </c>
      <c r="F130" s="523">
        <f t="shared" si="62"/>
        <v>1439641.6006880244</v>
      </c>
      <c r="G130" s="523">
        <f t="shared" si="63"/>
        <v>1499510.680233479</v>
      </c>
      <c r="H130" s="526">
        <f t="shared" si="64"/>
        <v>306466.73574434209</v>
      </c>
      <c r="I130" s="577">
        <f t="shared" si="65"/>
        <v>306466.73574434209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2044</v>
      </c>
      <c r="D131" s="374">
        <f>IF(F130+SUM(E$99:E130)=D$92,F130,D$92-SUM(E$99:E130))</f>
        <v>1439641.6006880244</v>
      </c>
      <c r="E131" s="522">
        <f>IF(+J96&lt;F130,J96,D131)</f>
        <v>119738.15909090909</v>
      </c>
      <c r="F131" s="523">
        <f t="shared" si="62"/>
        <v>1319903.4415971152</v>
      </c>
      <c r="G131" s="523">
        <f t="shared" ref="G131:G154" si="66">+(F131+D131)/2</f>
        <v>1379772.5211425698</v>
      </c>
      <c r="H131" s="526">
        <f t="shared" ref="H131:H154" si="67">+J$94*G131+E131</f>
        <v>291556.18104614783</v>
      </c>
      <c r="I131" s="577">
        <f t="shared" ref="I131:I154" si="68">+J$95*G131+E131</f>
        <v>291556.18104614783</v>
      </c>
      <c r="J131" s="514">
        <f t="shared" ref="J131:J154" si="69">+I131-H131</f>
        <v>0</v>
      </c>
      <c r="K131" s="514"/>
      <c r="L131" s="525"/>
      <c r="M131" s="514">
        <f t="shared" ref="M131:M154" si="70">IF(L131&lt;&gt;0,+H131-L131,0)</f>
        <v>0</v>
      </c>
      <c r="N131" s="525"/>
      <c r="O131" s="514">
        <f t="shared" ref="O131:O154" si="71">IF(N131&lt;&gt;0,+I131-N131,0)</f>
        <v>0</v>
      </c>
      <c r="P131" s="514">
        <f t="shared" ref="P131:P154" si="72">+O131-M131</f>
        <v>0</v>
      </c>
      <c r="Q131" s="269"/>
    </row>
    <row r="132" spans="2:17" ht="12.5">
      <c r="B132" s="195" t="str">
        <f t="shared" ref="B132:B154" si="73">IF(D132=F131,"","IU")</f>
        <v/>
      </c>
      <c r="C132" s="507">
        <f>IF(D93="","-",+C131+1)</f>
        <v>2045</v>
      </c>
      <c r="D132" s="374">
        <f>IF(F131+SUM(E$99:E131)=D$92,F131,D$92-SUM(E$99:E131))</f>
        <v>1319903.4415971152</v>
      </c>
      <c r="E132" s="522">
        <f>IF(+J96&lt;F131,J96,D132)</f>
        <v>119738.15909090909</v>
      </c>
      <c r="F132" s="523">
        <f t="shared" ref="F132:F154" si="74">+D132-E132</f>
        <v>1200165.2825062061</v>
      </c>
      <c r="G132" s="523">
        <f t="shared" si="66"/>
        <v>1260034.3620516607</v>
      </c>
      <c r="H132" s="526">
        <f t="shared" si="67"/>
        <v>276645.62634795357</v>
      </c>
      <c r="I132" s="577">
        <f t="shared" si="68"/>
        <v>276645.62634795357</v>
      </c>
      <c r="J132" s="514">
        <f t="shared" si="69"/>
        <v>0</v>
      </c>
      <c r="K132" s="514"/>
      <c r="L132" s="525"/>
      <c r="M132" s="514">
        <f t="shared" si="70"/>
        <v>0</v>
      </c>
      <c r="N132" s="525"/>
      <c r="O132" s="514">
        <f t="shared" si="71"/>
        <v>0</v>
      </c>
      <c r="P132" s="514">
        <f t="shared" si="72"/>
        <v>0</v>
      </c>
      <c r="Q132" s="269"/>
    </row>
    <row r="133" spans="2:17" ht="12.5">
      <c r="B133" s="195" t="str">
        <f t="shared" si="73"/>
        <v/>
      </c>
      <c r="C133" s="507">
        <f>IF(D93="","-",+C132+1)</f>
        <v>2046</v>
      </c>
      <c r="D133" s="374">
        <f>IF(F132+SUM(E$99:E132)=D$92,F132,D$92-SUM(E$99:E132))</f>
        <v>1200165.2825062061</v>
      </c>
      <c r="E133" s="522">
        <f>IF(+J96&lt;F132,J96,D133)</f>
        <v>119738.15909090909</v>
      </c>
      <c r="F133" s="523">
        <f t="shared" si="74"/>
        <v>1080427.1234152969</v>
      </c>
      <c r="G133" s="523">
        <f t="shared" si="66"/>
        <v>1140296.2029607515</v>
      </c>
      <c r="H133" s="526">
        <f t="shared" si="67"/>
        <v>261735.07164975925</v>
      </c>
      <c r="I133" s="577">
        <f t="shared" si="68"/>
        <v>261735.07164975925</v>
      </c>
      <c r="J133" s="514">
        <f t="shared" si="69"/>
        <v>0</v>
      </c>
      <c r="K133" s="514"/>
      <c r="L133" s="525"/>
      <c r="M133" s="514">
        <f t="shared" si="70"/>
        <v>0</v>
      </c>
      <c r="N133" s="525"/>
      <c r="O133" s="514">
        <f t="shared" si="71"/>
        <v>0</v>
      </c>
      <c r="P133" s="514">
        <f t="shared" si="72"/>
        <v>0</v>
      </c>
      <c r="Q133" s="269"/>
    </row>
    <row r="134" spans="2:17" ht="12.5">
      <c r="B134" s="195" t="str">
        <f t="shared" si="73"/>
        <v/>
      </c>
      <c r="C134" s="507">
        <f>IF(D93="","-",+C133+1)</f>
        <v>2047</v>
      </c>
      <c r="D134" s="374">
        <f>IF(F133+SUM(E$99:E133)=D$92,F133,D$92-SUM(E$99:E133))</f>
        <v>1080427.1234152969</v>
      </c>
      <c r="E134" s="522">
        <f>IF(+J96&lt;F133,J96,D134)</f>
        <v>119738.15909090909</v>
      </c>
      <c r="F134" s="523">
        <f t="shared" si="74"/>
        <v>960688.96432438784</v>
      </c>
      <c r="G134" s="523">
        <f t="shared" si="66"/>
        <v>1020558.0438698423</v>
      </c>
      <c r="H134" s="526">
        <f t="shared" si="67"/>
        <v>246824.51695156499</v>
      </c>
      <c r="I134" s="577">
        <f t="shared" si="68"/>
        <v>246824.51695156499</v>
      </c>
      <c r="J134" s="514">
        <f t="shared" si="69"/>
        <v>0</v>
      </c>
      <c r="K134" s="514"/>
      <c r="L134" s="525"/>
      <c r="M134" s="514">
        <f t="shared" si="70"/>
        <v>0</v>
      </c>
      <c r="N134" s="525"/>
      <c r="O134" s="514">
        <f t="shared" si="71"/>
        <v>0</v>
      </c>
      <c r="P134" s="514">
        <f t="shared" si="72"/>
        <v>0</v>
      </c>
      <c r="Q134" s="269"/>
    </row>
    <row r="135" spans="2:17" ht="12.5">
      <c r="B135" s="195" t="str">
        <f t="shared" si="73"/>
        <v/>
      </c>
      <c r="C135" s="507">
        <f>IF(D93="","-",+C134+1)</f>
        <v>2048</v>
      </c>
      <c r="D135" s="374">
        <f>IF(F134+SUM(E$99:E134)=D$92,F134,D$92-SUM(E$99:E134))</f>
        <v>960688.96432438784</v>
      </c>
      <c r="E135" s="522">
        <f>IF(+J96&lt;F134,J96,D135)</f>
        <v>119738.15909090909</v>
      </c>
      <c r="F135" s="523">
        <f t="shared" si="74"/>
        <v>840950.80523347878</v>
      </c>
      <c r="G135" s="523">
        <f t="shared" si="66"/>
        <v>900819.88477893337</v>
      </c>
      <c r="H135" s="526">
        <f t="shared" si="67"/>
        <v>231913.96225337073</v>
      </c>
      <c r="I135" s="577">
        <f t="shared" si="68"/>
        <v>231913.96225337073</v>
      </c>
      <c r="J135" s="514">
        <f t="shared" si="69"/>
        <v>0</v>
      </c>
      <c r="K135" s="514"/>
      <c r="L135" s="525"/>
      <c r="M135" s="514">
        <f t="shared" si="70"/>
        <v>0</v>
      </c>
      <c r="N135" s="525"/>
      <c r="O135" s="514">
        <f t="shared" si="71"/>
        <v>0</v>
      </c>
      <c r="P135" s="514">
        <f t="shared" si="72"/>
        <v>0</v>
      </c>
      <c r="Q135" s="269"/>
    </row>
    <row r="136" spans="2:17" ht="12.5">
      <c r="B136" s="195" t="str">
        <f t="shared" si="73"/>
        <v/>
      </c>
      <c r="C136" s="507">
        <f>IF(D93="","-",+C135+1)</f>
        <v>2049</v>
      </c>
      <c r="D136" s="374">
        <f>IF(F135+SUM(E$99:E135)=D$92,F135,D$92-SUM(E$99:E135))</f>
        <v>840950.80523347878</v>
      </c>
      <c r="E136" s="522">
        <f>IF(+J96&lt;F135,J96,D136)</f>
        <v>119738.15909090909</v>
      </c>
      <c r="F136" s="523">
        <f t="shared" si="74"/>
        <v>721212.64614256972</v>
      </c>
      <c r="G136" s="523">
        <f t="shared" si="66"/>
        <v>781081.72568802419</v>
      </c>
      <c r="H136" s="526">
        <f t="shared" si="67"/>
        <v>217003.40755517647</v>
      </c>
      <c r="I136" s="577">
        <f t="shared" si="68"/>
        <v>217003.40755517647</v>
      </c>
      <c r="J136" s="514">
        <f t="shared" si="69"/>
        <v>0</v>
      </c>
      <c r="K136" s="514"/>
      <c r="L136" s="525"/>
      <c r="M136" s="514">
        <f t="shared" si="70"/>
        <v>0</v>
      </c>
      <c r="N136" s="525"/>
      <c r="O136" s="514">
        <f t="shared" si="71"/>
        <v>0</v>
      </c>
      <c r="P136" s="514">
        <f t="shared" si="72"/>
        <v>0</v>
      </c>
      <c r="Q136" s="269"/>
    </row>
    <row r="137" spans="2:17" ht="12.5">
      <c r="B137" s="195" t="str">
        <f t="shared" si="73"/>
        <v/>
      </c>
      <c r="C137" s="507">
        <f>IF(D93="","-",+C136+1)</f>
        <v>2050</v>
      </c>
      <c r="D137" s="374">
        <f>IF(F136+SUM(E$99:E136)=D$92,F136,D$92-SUM(E$99:E136))</f>
        <v>721212.64614256972</v>
      </c>
      <c r="E137" s="522">
        <f>IF(+J96&lt;F136,J96,D137)</f>
        <v>119738.15909090909</v>
      </c>
      <c r="F137" s="523">
        <f t="shared" si="74"/>
        <v>601474.48705166066</v>
      </c>
      <c r="G137" s="523">
        <f t="shared" si="66"/>
        <v>661343.56659711525</v>
      </c>
      <c r="H137" s="526">
        <f t="shared" si="67"/>
        <v>202092.85285698224</v>
      </c>
      <c r="I137" s="577">
        <f t="shared" si="68"/>
        <v>202092.85285698224</v>
      </c>
      <c r="J137" s="514">
        <f t="shared" si="69"/>
        <v>0</v>
      </c>
      <c r="K137" s="514"/>
      <c r="L137" s="525"/>
      <c r="M137" s="514">
        <f t="shared" si="70"/>
        <v>0</v>
      </c>
      <c r="N137" s="525"/>
      <c r="O137" s="514">
        <f t="shared" si="71"/>
        <v>0</v>
      </c>
      <c r="P137" s="514">
        <f t="shared" si="72"/>
        <v>0</v>
      </c>
      <c r="Q137" s="269"/>
    </row>
    <row r="138" spans="2:17" ht="12.5">
      <c r="B138" s="195" t="str">
        <f t="shared" si="73"/>
        <v/>
      </c>
      <c r="C138" s="507">
        <f>IF(D93="","-",+C137+1)</f>
        <v>2051</v>
      </c>
      <c r="D138" s="374">
        <f>IF(F137+SUM(E$99:E137)=D$92,F137,D$92-SUM(E$99:E137))</f>
        <v>601474.48705166066</v>
      </c>
      <c r="E138" s="522">
        <f>IF(+J96&lt;F137,J96,D138)</f>
        <v>119738.15909090909</v>
      </c>
      <c r="F138" s="523">
        <f t="shared" si="74"/>
        <v>481736.3279607516</v>
      </c>
      <c r="G138" s="523">
        <f t="shared" si="66"/>
        <v>541605.40750620607</v>
      </c>
      <c r="H138" s="526">
        <f t="shared" si="67"/>
        <v>187182.29815878795</v>
      </c>
      <c r="I138" s="577">
        <f t="shared" si="68"/>
        <v>187182.29815878795</v>
      </c>
      <c r="J138" s="514">
        <f t="shared" si="69"/>
        <v>0</v>
      </c>
      <c r="K138" s="514"/>
      <c r="L138" s="525"/>
      <c r="M138" s="514">
        <f t="shared" si="70"/>
        <v>0</v>
      </c>
      <c r="N138" s="525"/>
      <c r="O138" s="514">
        <f t="shared" si="71"/>
        <v>0</v>
      </c>
      <c r="P138" s="514">
        <f t="shared" si="72"/>
        <v>0</v>
      </c>
      <c r="Q138" s="269"/>
    </row>
    <row r="139" spans="2:17" ht="12.5">
      <c r="B139" s="195" t="str">
        <f t="shared" si="73"/>
        <v/>
      </c>
      <c r="C139" s="507">
        <f>IF(D93="","-",+C138+1)</f>
        <v>2052</v>
      </c>
      <c r="D139" s="374">
        <f>IF(F138+SUM(E$99:E138)=D$92,F138,D$92-SUM(E$99:E138))</f>
        <v>481736.3279607516</v>
      </c>
      <c r="E139" s="522">
        <f>IF(+J96&lt;F138,J96,D139)</f>
        <v>119738.15909090909</v>
      </c>
      <c r="F139" s="523">
        <f t="shared" si="74"/>
        <v>361998.16886984254</v>
      </c>
      <c r="G139" s="523">
        <f t="shared" si="66"/>
        <v>421867.24841529707</v>
      </c>
      <c r="H139" s="526">
        <f t="shared" si="67"/>
        <v>172271.74346059372</v>
      </c>
      <c r="I139" s="577">
        <f t="shared" si="68"/>
        <v>172271.74346059372</v>
      </c>
      <c r="J139" s="514">
        <f t="shared" si="69"/>
        <v>0</v>
      </c>
      <c r="K139" s="514"/>
      <c r="L139" s="525"/>
      <c r="M139" s="514">
        <f t="shared" si="70"/>
        <v>0</v>
      </c>
      <c r="N139" s="525"/>
      <c r="O139" s="514">
        <f t="shared" si="71"/>
        <v>0</v>
      </c>
      <c r="P139" s="514">
        <f t="shared" si="72"/>
        <v>0</v>
      </c>
      <c r="Q139" s="269"/>
    </row>
    <row r="140" spans="2:17" ht="12.5">
      <c r="B140" s="195" t="str">
        <f t="shared" si="73"/>
        <v/>
      </c>
      <c r="C140" s="507">
        <f>IF(D93="","-",+C139+1)</f>
        <v>2053</v>
      </c>
      <c r="D140" s="374">
        <f>IF(F139+SUM(E$99:E139)=D$92,F139,D$92-SUM(E$99:E139))</f>
        <v>361998.16886984254</v>
      </c>
      <c r="E140" s="522">
        <f>IF(+J96&lt;F139,J96,D140)</f>
        <v>119738.15909090909</v>
      </c>
      <c r="F140" s="523">
        <f t="shared" si="74"/>
        <v>242260.00977893345</v>
      </c>
      <c r="G140" s="523">
        <f t="shared" si="66"/>
        <v>302129.08932438801</v>
      </c>
      <c r="H140" s="526">
        <f t="shared" si="67"/>
        <v>157361.18876239946</v>
      </c>
      <c r="I140" s="577">
        <f t="shared" si="68"/>
        <v>157361.18876239946</v>
      </c>
      <c r="J140" s="514">
        <f t="shared" si="69"/>
        <v>0</v>
      </c>
      <c r="K140" s="514"/>
      <c r="L140" s="525"/>
      <c r="M140" s="514">
        <f t="shared" si="70"/>
        <v>0</v>
      </c>
      <c r="N140" s="525"/>
      <c r="O140" s="514">
        <f t="shared" si="71"/>
        <v>0</v>
      </c>
      <c r="P140" s="514">
        <f t="shared" si="72"/>
        <v>0</v>
      </c>
      <c r="Q140" s="269"/>
    </row>
    <row r="141" spans="2:17" ht="12.5">
      <c r="B141" s="195" t="str">
        <f t="shared" si="73"/>
        <v/>
      </c>
      <c r="C141" s="507">
        <f>IF(D93="","-",+C140+1)</f>
        <v>2054</v>
      </c>
      <c r="D141" s="374">
        <f>IF(F140+SUM(E$99:E140)=D$92,F140,D$92-SUM(E$99:E140))</f>
        <v>242260.00977893345</v>
      </c>
      <c r="E141" s="522">
        <f>IF(+J96&lt;F140,J96,D141)</f>
        <v>119738.15909090909</v>
      </c>
      <c r="F141" s="523">
        <f t="shared" si="74"/>
        <v>122521.85068802437</v>
      </c>
      <c r="G141" s="523">
        <f t="shared" si="66"/>
        <v>182390.9302334789</v>
      </c>
      <c r="H141" s="526">
        <f t="shared" si="67"/>
        <v>142450.63406420519</v>
      </c>
      <c r="I141" s="577">
        <f t="shared" si="68"/>
        <v>142450.63406420519</v>
      </c>
      <c r="J141" s="514">
        <f t="shared" si="69"/>
        <v>0</v>
      </c>
      <c r="K141" s="514"/>
      <c r="L141" s="525"/>
      <c r="M141" s="514">
        <f t="shared" si="70"/>
        <v>0</v>
      </c>
      <c r="N141" s="525"/>
      <c r="O141" s="514">
        <f t="shared" si="71"/>
        <v>0</v>
      </c>
      <c r="P141" s="514">
        <f t="shared" si="72"/>
        <v>0</v>
      </c>
      <c r="Q141" s="269"/>
    </row>
    <row r="142" spans="2:17" ht="12.5">
      <c r="B142" s="195" t="str">
        <f t="shared" si="73"/>
        <v/>
      </c>
      <c r="C142" s="507">
        <f>IF(D93="","-",+C141+1)</f>
        <v>2055</v>
      </c>
      <c r="D142" s="374">
        <f>IF(F141+SUM(E$99:E141)=D$92,F141,D$92-SUM(E$99:E141))</f>
        <v>122521.85068802437</v>
      </c>
      <c r="E142" s="522">
        <f>IF(+J96&lt;F141,J96,D142)</f>
        <v>119738.15909090909</v>
      </c>
      <c r="F142" s="523">
        <f t="shared" si="74"/>
        <v>2783.6915971152775</v>
      </c>
      <c r="G142" s="523">
        <f t="shared" si="66"/>
        <v>62652.771142569822</v>
      </c>
      <c r="H142" s="526">
        <f t="shared" si="67"/>
        <v>127540.07936601093</v>
      </c>
      <c r="I142" s="577">
        <f t="shared" si="68"/>
        <v>127540.07936601093</v>
      </c>
      <c r="J142" s="514">
        <f t="shared" si="69"/>
        <v>0</v>
      </c>
      <c r="K142" s="514"/>
      <c r="L142" s="525"/>
      <c r="M142" s="514">
        <f t="shared" si="70"/>
        <v>0</v>
      </c>
      <c r="N142" s="525"/>
      <c r="O142" s="514">
        <f t="shared" si="71"/>
        <v>0</v>
      </c>
      <c r="P142" s="514">
        <f t="shared" si="72"/>
        <v>0</v>
      </c>
      <c r="Q142" s="269"/>
    </row>
    <row r="143" spans="2:17" ht="12.5">
      <c r="B143" s="195" t="str">
        <f t="shared" si="73"/>
        <v/>
      </c>
      <c r="C143" s="507">
        <f>IF(D93="","-",+C142+1)</f>
        <v>2056</v>
      </c>
      <c r="D143" s="374">
        <f>IF(F142+SUM(E$99:E142)=D$92,F142,D$92-SUM(E$99:E142))</f>
        <v>2783.6915971152775</v>
      </c>
      <c r="E143" s="522">
        <f>IF(+J96&lt;F142,J96,D143)</f>
        <v>2783.6915971152775</v>
      </c>
      <c r="F143" s="523">
        <f t="shared" si="74"/>
        <v>0</v>
      </c>
      <c r="G143" s="523">
        <f t="shared" si="66"/>
        <v>1391.8457985576388</v>
      </c>
      <c r="H143" s="526">
        <f t="shared" si="67"/>
        <v>2957.0130601176361</v>
      </c>
      <c r="I143" s="577">
        <f t="shared" si="68"/>
        <v>2957.0130601176361</v>
      </c>
      <c r="J143" s="514">
        <f t="shared" si="69"/>
        <v>0</v>
      </c>
      <c r="K143" s="514"/>
      <c r="L143" s="525"/>
      <c r="M143" s="514">
        <f t="shared" si="70"/>
        <v>0</v>
      </c>
      <c r="N143" s="525"/>
      <c r="O143" s="514">
        <f t="shared" si="71"/>
        <v>0</v>
      </c>
      <c r="P143" s="514">
        <f t="shared" si="72"/>
        <v>0</v>
      </c>
      <c r="Q143" s="269"/>
    </row>
    <row r="144" spans="2:17" ht="12.5">
      <c r="B144" s="195" t="str">
        <f t="shared" si="7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4"/>
        <v>0</v>
      </c>
      <c r="G144" s="523">
        <f t="shared" si="66"/>
        <v>0</v>
      </c>
      <c r="H144" s="526">
        <f t="shared" si="67"/>
        <v>0</v>
      </c>
      <c r="I144" s="577">
        <f t="shared" si="68"/>
        <v>0</v>
      </c>
      <c r="J144" s="514">
        <f t="shared" si="69"/>
        <v>0</v>
      </c>
      <c r="K144" s="514"/>
      <c r="L144" s="525"/>
      <c r="M144" s="514">
        <f t="shared" si="70"/>
        <v>0</v>
      </c>
      <c r="N144" s="525"/>
      <c r="O144" s="514">
        <f t="shared" si="71"/>
        <v>0</v>
      </c>
      <c r="P144" s="514">
        <f t="shared" si="72"/>
        <v>0</v>
      </c>
      <c r="Q144" s="269"/>
    </row>
    <row r="145" spans="2:17" ht="12.5">
      <c r="B145" s="195" t="str">
        <f t="shared" si="7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4"/>
        <v>0</v>
      </c>
      <c r="G145" s="523">
        <f t="shared" si="66"/>
        <v>0</v>
      </c>
      <c r="H145" s="526">
        <f t="shared" si="67"/>
        <v>0</v>
      </c>
      <c r="I145" s="577">
        <f t="shared" si="68"/>
        <v>0</v>
      </c>
      <c r="J145" s="514">
        <f t="shared" si="69"/>
        <v>0</v>
      </c>
      <c r="K145" s="514"/>
      <c r="L145" s="525"/>
      <c r="M145" s="514">
        <f t="shared" si="70"/>
        <v>0</v>
      </c>
      <c r="N145" s="525"/>
      <c r="O145" s="514">
        <f t="shared" si="71"/>
        <v>0</v>
      </c>
      <c r="P145" s="514">
        <f t="shared" si="72"/>
        <v>0</v>
      </c>
      <c r="Q145" s="269"/>
    </row>
    <row r="146" spans="2:17" ht="12.5">
      <c r="B146" s="195" t="str">
        <f t="shared" si="7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4"/>
        <v>0</v>
      </c>
      <c r="G146" s="523">
        <f t="shared" si="66"/>
        <v>0</v>
      </c>
      <c r="H146" s="526">
        <f t="shared" si="67"/>
        <v>0</v>
      </c>
      <c r="I146" s="577">
        <f t="shared" si="68"/>
        <v>0</v>
      </c>
      <c r="J146" s="514">
        <f t="shared" si="69"/>
        <v>0</v>
      </c>
      <c r="K146" s="514"/>
      <c r="L146" s="525"/>
      <c r="M146" s="514">
        <f t="shared" si="70"/>
        <v>0</v>
      </c>
      <c r="N146" s="525"/>
      <c r="O146" s="514">
        <f t="shared" si="71"/>
        <v>0</v>
      </c>
      <c r="P146" s="514">
        <f t="shared" si="72"/>
        <v>0</v>
      </c>
      <c r="Q146" s="269"/>
    </row>
    <row r="147" spans="2:17" ht="12.5">
      <c r="B147" s="195" t="str">
        <f t="shared" si="7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4"/>
        <v>0</v>
      </c>
      <c r="G147" s="523">
        <f t="shared" si="66"/>
        <v>0</v>
      </c>
      <c r="H147" s="526">
        <f t="shared" si="67"/>
        <v>0</v>
      </c>
      <c r="I147" s="577">
        <f t="shared" si="68"/>
        <v>0</v>
      </c>
      <c r="J147" s="514">
        <f t="shared" si="69"/>
        <v>0</v>
      </c>
      <c r="K147" s="514"/>
      <c r="L147" s="525"/>
      <c r="M147" s="514">
        <f t="shared" si="70"/>
        <v>0</v>
      </c>
      <c r="N147" s="525"/>
      <c r="O147" s="514">
        <f t="shared" si="71"/>
        <v>0</v>
      </c>
      <c r="P147" s="514">
        <f t="shared" si="72"/>
        <v>0</v>
      </c>
      <c r="Q147" s="269"/>
    </row>
    <row r="148" spans="2:17" ht="12.5">
      <c r="B148" s="195" t="str">
        <f t="shared" si="7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4"/>
        <v>0</v>
      </c>
      <c r="G148" s="523">
        <f t="shared" si="66"/>
        <v>0</v>
      </c>
      <c r="H148" s="526">
        <f t="shared" si="67"/>
        <v>0</v>
      </c>
      <c r="I148" s="577">
        <f t="shared" si="68"/>
        <v>0</v>
      </c>
      <c r="J148" s="514">
        <f t="shared" si="69"/>
        <v>0</v>
      </c>
      <c r="K148" s="514"/>
      <c r="L148" s="525"/>
      <c r="M148" s="514">
        <f t="shared" si="70"/>
        <v>0</v>
      </c>
      <c r="N148" s="525"/>
      <c r="O148" s="514">
        <f t="shared" si="71"/>
        <v>0</v>
      </c>
      <c r="P148" s="514">
        <f t="shared" si="72"/>
        <v>0</v>
      </c>
      <c r="Q148" s="269"/>
    </row>
    <row r="149" spans="2:17" ht="12.5">
      <c r="B149" s="195" t="str">
        <f t="shared" si="7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4"/>
        <v>0</v>
      </c>
      <c r="G149" s="523">
        <f t="shared" si="66"/>
        <v>0</v>
      </c>
      <c r="H149" s="526">
        <f t="shared" si="67"/>
        <v>0</v>
      </c>
      <c r="I149" s="577">
        <f t="shared" si="68"/>
        <v>0</v>
      </c>
      <c r="J149" s="514">
        <f t="shared" si="69"/>
        <v>0</v>
      </c>
      <c r="K149" s="514"/>
      <c r="L149" s="525"/>
      <c r="M149" s="514">
        <f t="shared" si="70"/>
        <v>0</v>
      </c>
      <c r="N149" s="525"/>
      <c r="O149" s="514">
        <f t="shared" si="71"/>
        <v>0</v>
      </c>
      <c r="P149" s="514">
        <f t="shared" si="72"/>
        <v>0</v>
      </c>
      <c r="Q149" s="269"/>
    </row>
    <row r="150" spans="2:17" ht="12.5">
      <c r="B150" s="195" t="str">
        <f t="shared" si="7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4"/>
        <v>0</v>
      </c>
      <c r="G150" s="523">
        <f t="shared" si="66"/>
        <v>0</v>
      </c>
      <c r="H150" s="526">
        <f t="shared" si="67"/>
        <v>0</v>
      </c>
      <c r="I150" s="577">
        <f t="shared" si="68"/>
        <v>0</v>
      </c>
      <c r="J150" s="514">
        <f t="shared" si="69"/>
        <v>0</v>
      </c>
      <c r="K150" s="514"/>
      <c r="L150" s="525"/>
      <c r="M150" s="514">
        <f t="shared" si="70"/>
        <v>0</v>
      </c>
      <c r="N150" s="525"/>
      <c r="O150" s="514">
        <f t="shared" si="71"/>
        <v>0</v>
      </c>
      <c r="P150" s="514">
        <f t="shared" si="72"/>
        <v>0</v>
      </c>
      <c r="Q150" s="269"/>
    </row>
    <row r="151" spans="2:17" ht="12.5">
      <c r="B151" s="195" t="str">
        <f t="shared" si="7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4"/>
        <v>0</v>
      </c>
      <c r="G151" s="523">
        <f t="shared" si="66"/>
        <v>0</v>
      </c>
      <c r="H151" s="526">
        <f t="shared" si="67"/>
        <v>0</v>
      </c>
      <c r="I151" s="577">
        <f t="shared" si="68"/>
        <v>0</v>
      </c>
      <c r="J151" s="514">
        <f t="shared" si="69"/>
        <v>0</v>
      </c>
      <c r="K151" s="514"/>
      <c r="L151" s="525"/>
      <c r="M151" s="514">
        <f t="shared" si="70"/>
        <v>0</v>
      </c>
      <c r="N151" s="525"/>
      <c r="O151" s="514">
        <f t="shared" si="71"/>
        <v>0</v>
      </c>
      <c r="P151" s="514">
        <f t="shared" si="72"/>
        <v>0</v>
      </c>
      <c r="Q151" s="269"/>
    </row>
    <row r="152" spans="2:17" ht="12.5">
      <c r="B152" s="195" t="str">
        <f t="shared" si="7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4"/>
        <v>0</v>
      </c>
      <c r="G152" s="523">
        <f t="shared" si="66"/>
        <v>0</v>
      </c>
      <c r="H152" s="526">
        <f t="shared" si="67"/>
        <v>0</v>
      </c>
      <c r="I152" s="577">
        <f t="shared" si="68"/>
        <v>0</v>
      </c>
      <c r="J152" s="514">
        <f t="shared" si="69"/>
        <v>0</v>
      </c>
      <c r="K152" s="514"/>
      <c r="L152" s="525"/>
      <c r="M152" s="514">
        <f t="shared" si="70"/>
        <v>0</v>
      </c>
      <c r="N152" s="525"/>
      <c r="O152" s="514">
        <f t="shared" si="71"/>
        <v>0</v>
      </c>
      <c r="P152" s="514">
        <f t="shared" si="72"/>
        <v>0</v>
      </c>
      <c r="Q152" s="269"/>
    </row>
    <row r="153" spans="2:17" ht="12.5">
      <c r="B153" s="195" t="str">
        <f t="shared" si="7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4"/>
        <v>0</v>
      </c>
      <c r="G153" s="523">
        <f t="shared" si="66"/>
        <v>0</v>
      </c>
      <c r="H153" s="526">
        <f t="shared" si="67"/>
        <v>0</v>
      </c>
      <c r="I153" s="577">
        <f t="shared" si="68"/>
        <v>0</v>
      </c>
      <c r="J153" s="514">
        <f t="shared" si="69"/>
        <v>0</v>
      </c>
      <c r="K153" s="514"/>
      <c r="L153" s="525"/>
      <c r="M153" s="514">
        <f t="shared" si="70"/>
        <v>0</v>
      </c>
      <c r="N153" s="525"/>
      <c r="O153" s="514">
        <f t="shared" si="71"/>
        <v>0</v>
      </c>
      <c r="P153" s="514">
        <f t="shared" si="72"/>
        <v>0</v>
      </c>
      <c r="Q153" s="269"/>
    </row>
    <row r="154" spans="2:17" ht="13" thickBot="1">
      <c r="B154" s="195" t="str">
        <f t="shared" si="7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4"/>
        <v>0</v>
      </c>
      <c r="G154" s="528">
        <f t="shared" si="66"/>
        <v>0</v>
      </c>
      <c r="H154" s="530">
        <f t="shared" si="67"/>
        <v>0</v>
      </c>
      <c r="I154" s="579">
        <f t="shared" si="68"/>
        <v>0</v>
      </c>
      <c r="J154" s="533">
        <f t="shared" si="69"/>
        <v>0</v>
      </c>
      <c r="K154" s="514"/>
      <c r="L154" s="532"/>
      <c r="M154" s="533">
        <f t="shared" si="70"/>
        <v>0</v>
      </c>
      <c r="N154" s="532"/>
      <c r="O154" s="533">
        <f t="shared" si="71"/>
        <v>0</v>
      </c>
      <c r="P154" s="533">
        <f t="shared" si="72"/>
        <v>0</v>
      </c>
      <c r="Q154" s="269"/>
    </row>
    <row r="155" spans="2:17" ht="12.5">
      <c r="C155" s="374" t="s">
        <v>78</v>
      </c>
      <c r="D155" s="375"/>
      <c r="E155" s="375">
        <f>SUM(E99:E154)</f>
        <v>5268479.0000000028</v>
      </c>
      <c r="F155" s="375"/>
      <c r="G155" s="375"/>
      <c r="H155" s="375">
        <f>SUM(H99:H154)</f>
        <v>19318498.743848898</v>
      </c>
      <c r="I155" s="375">
        <f>SUM(I99:I154)</f>
        <v>19318498.743848898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29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198209.37055781574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198209.37055781574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282</v>
      </c>
      <c r="E9" s="478" t="s">
        <v>494</v>
      </c>
      <c r="F9" s="672" t="s">
        <v>507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42770.159090909088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253803.9152686233</v>
      </c>
      <c r="H23" s="610">
        <v>253803.9152686233</v>
      </c>
      <c r="I23" s="511">
        <f t="shared" si="9"/>
        <v>0</v>
      </c>
      <c r="J23" s="511"/>
      <c r="K23" s="518">
        <f t="shared" ref="K23:K28" si="10">G23</f>
        <v>253803.9152686233</v>
      </c>
      <c r="L23" s="519">
        <f t="shared" si="6"/>
        <v>0</v>
      </c>
      <c r="M23" s="518">
        <f t="shared" ref="M23:M28" si="11">H23</f>
        <v>253803.9152686233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45899.682926829271</v>
      </c>
      <c r="F24" s="608">
        <v>1566979.6297166629</v>
      </c>
      <c r="G24" s="609">
        <v>247970.33642594516</v>
      </c>
      <c r="H24" s="610">
        <v>247970.33642594516</v>
      </c>
      <c r="I24" s="511">
        <f t="shared" si="9"/>
        <v>0</v>
      </c>
      <c r="J24" s="511"/>
      <c r="K24" s="518">
        <f t="shared" si="10"/>
        <v>247970.33642594516</v>
      </c>
      <c r="L24" s="519">
        <f t="shared" ref="L24" si="12">IF(K24&lt;&gt;0,+G24-K24,0)</f>
        <v>0</v>
      </c>
      <c r="M24" s="518">
        <f t="shared" si="11"/>
        <v>247970.33642594516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203908.67428410932</v>
      </c>
      <c r="H25" s="610">
        <v>203908.67428410932</v>
      </c>
      <c r="I25" s="511">
        <f t="shared" si="9"/>
        <v>0</v>
      </c>
      <c r="J25" s="511"/>
      <c r="K25" s="518">
        <f t="shared" si="10"/>
        <v>203908.67428410932</v>
      </c>
      <c r="L25" s="519">
        <f t="shared" ref="L25" si="13">IF(K25&lt;&gt;0,+G25-K25,0)</f>
        <v>0</v>
      </c>
      <c r="M25" s="518">
        <f t="shared" si="11"/>
        <v>203908.67428410932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1523214.8157631741</v>
      </c>
      <c r="E26" s="609">
        <v>44806.833333333336</v>
      </c>
      <c r="F26" s="608">
        <v>1478407.9824298408</v>
      </c>
      <c r="G26" s="609">
        <v>203899.66288933976</v>
      </c>
      <c r="H26" s="610">
        <v>203899.66288933976</v>
      </c>
      <c r="I26" s="511">
        <f t="shared" si="9"/>
        <v>0</v>
      </c>
      <c r="J26" s="511"/>
      <c r="K26" s="518">
        <f t="shared" si="10"/>
        <v>203899.66288933976</v>
      </c>
      <c r="L26" s="519">
        <f t="shared" ref="L26" si="14">IF(K26&lt;&gt;0,+G26-K26,0)</f>
        <v>0</v>
      </c>
      <c r="M26" s="518">
        <f t="shared" si="11"/>
        <v>203899.66288933976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1476273.1134565</v>
      </c>
      <c r="E27" s="609">
        <v>44806.833333333336</v>
      </c>
      <c r="F27" s="608">
        <v>1431466.2801231667</v>
      </c>
      <c r="G27" s="609">
        <v>208285.89837452956</v>
      </c>
      <c r="H27" s="610">
        <v>208285.89837452956</v>
      </c>
      <c r="I27" s="511">
        <f t="shared" si="9"/>
        <v>0</v>
      </c>
      <c r="J27" s="511"/>
      <c r="K27" s="518">
        <f t="shared" si="10"/>
        <v>208285.89837452956</v>
      </c>
      <c r="L27" s="519">
        <f t="shared" ref="L27" si="15">IF(K27&lt;&gt;0,+G27-K27,0)</f>
        <v>0</v>
      </c>
      <c r="M27" s="518">
        <f t="shared" si="11"/>
        <v>208285.89837452956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08">
        <v>1431466.2801231667</v>
      </c>
      <c r="E28" s="609">
        <v>44806.833333333336</v>
      </c>
      <c r="F28" s="608">
        <v>1386659.4467898335</v>
      </c>
      <c r="G28" s="609">
        <v>222809.21893516878</v>
      </c>
      <c r="H28" s="610">
        <v>222809.21893516878</v>
      </c>
      <c r="I28" s="511">
        <f t="shared" si="9"/>
        <v>0</v>
      </c>
      <c r="J28" s="511"/>
      <c r="K28" s="518">
        <f t="shared" si="10"/>
        <v>222809.21893516878</v>
      </c>
      <c r="L28" s="519">
        <f t="shared" ref="L28" si="16">IF(K28&lt;&gt;0,+G28-K28,0)</f>
        <v>0</v>
      </c>
      <c r="M28" s="518">
        <f t="shared" si="11"/>
        <v>222809.21893516878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608">
        <v>1386659.4467898335</v>
      </c>
      <c r="E29" s="609">
        <v>44806.833333333336</v>
      </c>
      <c r="F29" s="608">
        <v>1341852.6134565002</v>
      </c>
      <c r="G29" s="609">
        <v>198209.37055781574</v>
      </c>
      <c r="H29" s="610">
        <v>198209.37055781574</v>
      </c>
      <c r="I29" s="511">
        <f t="shared" si="9"/>
        <v>0</v>
      </c>
      <c r="J29" s="511"/>
      <c r="K29" s="518">
        <f t="shared" ref="K29" si="17">G29</f>
        <v>198209.37055781574</v>
      </c>
      <c r="L29" s="519">
        <f t="shared" ref="L29" si="18">IF(K29&lt;&gt;0,+G29-K29,0)</f>
        <v>0</v>
      </c>
      <c r="M29" s="518">
        <f t="shared" ref="M29" si="19">H29</f>
        <v>198209.37055781574</v>
      </c>
      <c r="N29" s="514">
        <f t="shared" ref="N29" si="20">IF(M29&lt;&gt;0,+H29-M29,0)</f>
        <v>0</v>
      </c>
      <c r="O29" s="514">
        <f t="shared" ref="O29" si="2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1341852.6134565002</v>
      </c>
      <c r="E30" s="522">
        <f>IF(+I14&lt;F29,I14,D30)</f>
        <v>42770.159090909088</v>
      </c>
      <c r="F30" s="523">
        <f t="shared" ref="F30:F48" si="22">+D30-E30</f>
        <v>1299082.4543655911</v>
      </c>
      <c r="G30" s="524">
        <f t="shared" ref="G30:G53" si="23">+I$12*((D30+F30)/2)+E30</f>
        <v>200601.85586157415</v>
      </c>
      <c r="H30" s="491">
        <f t="shared" ref="H30:H53" si="24">+I$13*((D30+F30)/2)+E30</f>
        <v>200601.85586157415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1299082.4543655911</v>
      </c>
      <c r="E31" s="522">
        <f>IF(+I14&lt;F30,I14,D31)</f>
        <v>42770.159090909088</v>
      </c>
      <c r="F31" s="523">
        <f t="shared" si="22"/>
        <v>1256312.2952746819</v>
      </c>
      <c r="G31" s="524">
        <f t="shared" si="23"/>
        <v>195489.66142505102</v>
      </c>
      <c r="H31" s="491">
        <f t="shared" si="24"/>
        <v>195489.66142505102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1256312.2952746819</v>
      </c>
      <c r="E32" s="522">
        <f>IF(+I14&lt;F31,I14,D32)</f>
        <v>42770.159090909088</v>
      </c>
      <c r="F32" s="523">
        <f t="shared" si="22"/>
        <v>1213542.1361837727</v>
      </c>
      <c r="G32" s="524">
        <f t="shared" si="23"/>
        <v>190377.46698852789</v>
      </c>
      <c r="H32" s="491">
        <f t="shared" si="24"/>
        <v>190377.46698852789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1213542.1361837727</v>
      </c>
      <c r="E33" s="522">
        <f>IF(+I14&lt;F32,I14,D33)</f>
        <v>42770.159090909088</v>
      </c>
      <c r="F33" s="523">
        <f t="shared" si="22"/>
        <v>1170771.9770928635</v>
      </c>
      <c r="G33" s="524">
        <f t="shared" si="23"/>
        <v>185265.27255200472</v>
      </c>
      <c r="H33" s="491">
        <f t="shared" si="24"/>
        <v>185265.27255200472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1170771.9770928635</v>
      </c>
      <c r="E34" s="522">
        <f>IF(+I14&lt;F33,I14,D34)</f>
        <v>42770.159090909088</v>
      </c>
      <c r="F34" s="523">
        <f t="shared" si="22"/>
        <v>1128001.8180019544</v>
      </c>
      <c r="G34" s="524">
        <f t="shared" si="23"/>
        <v>180153.07811548159</v>
      </c>
      <c r="H34" s="491">
        <f t="shared" si="24"/>
        <v>180153.07811548159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1128001.8180019544</v>
      </c>
      <c r="E35" s="522">
        <f>IF(+I14&lt;F34,I14,D35)</f>
        <v>42770.159090909088</v>
      </c>
      <c r="F35" s="523">
        <f t="shared" si="22"/>
        <v>1085231.6589110452</v>
      </c>
      <c r="G35" s="524">
        <f t="shared" si="23"/>
        <v>175040.88367895843</v>
      </c>
      <c r="H35" s="491">
        <f t="shared" si="24"/>
        <v>175040.88367895843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1085231.6589110452</v>
      </c>
      <c r="E36" s="522">
        <f>IF(+I14&lt;F35,I14,D36)</f>
        <v>42770.159090909088</v>
      </c>
      <c r="F36" s="523">
        <f t="shared" si="22"/>
        <v>1042461.4998201361</v>
      </c>
      <c r="G36" s="524">
        <f t="shared" si="23"/>
        <v>169928.6892424353</v>
      </c>
      <c r="H36" s="491">
        <f t="shared" si="24"/>
        <v>169928.6892424353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1042461.4998201361</v>
      </c>
      <c r="E37" s="522">
        <f>IF(+I14&lt;F36,I14,D37)</f>
        <v>42770.159090909088</v>
      </c>
      <c r="F37" s="523">
        <f t="shared" si="22"/>
        <v>999691.34072922706</v>
      </c>
      <c r="G37" s="524">
        <f t="shared" si="23"/>
        <v>164816.4948059122</v>
      </c>
      <c r="H37" s="491">
        <f t="shared" si="24"/>
        <v>164816.4948059122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999691.34072922706</v>
      </c>
      <c r="E38" s="522">
        <f>IF(+I14&lt;F37,I14,D38)</f>
        <v>42770.159090909088</v>
      </c>
      <c r="F38" s="523">
        <f t="shared" si="22"/>
        <v>956921.181638318</v>
      </c>
      <c r="G38" s="524">
        <f t="shared" si="23"/>
        <v>159704.30036938906</v>
      </c>
      <c r="H38" s="491">
        <f t="shared" si="24"/>
        <v>159704.30036938906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956921.181638318</v>
      </c>
      <c r="E39" s="522">
        <f>IF(+I14&lt;F38,I14,D39)</f>
        <v>42770.159090909088</v>
      </c>
      <c r="F39" s="523">
        <f t="shared" si="22"/>
        <v>914151.02254740894</v>
      </c>
      <c r="G39" s="524">
        <f t="shared" si="23"/>
        <v>154592.10593286593</v>
      </c>
      <c r="H39" s="491">
        <f t="shared" si="24"/>
        <v>154592.10593286593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914151.02254740894</v>
      </c>
      <c r="E40" s="522">
        <f>IF(+I14&lt;F39,I14,D40)</f>
        <v>42770.159090909088</v>
      </c>
      <c r="F40" s="523">
        <f t="shared" si="22"/>
        <v>871380.86345649988</v>
      </c>
      <c r="G40" s="524">
        <f t="shared" si="23"/>
        <v>149479.9114963428</v>
      </c>
      <c r="H40" s="491">
        <f t="shared" si="24"/>
        <v>149479.9114963428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871380.86345649988</v>
      </c>
      <c r="E41" s="522">
        <f>IF(+I14&lt;F40,I14,D41)</f>
        <v>42770.159090909088</v>
      </c>
      <c r="F41" s="523">
        <f t="shared" si="22"/>
        <v>828610.70436559082</v>
      </c>
      <c r="G41" s="524">
        <f t="shared" si="23"/>
        <v>144367.71705981967</v>
      </c>
      <c r="H41" s="491">
        <f t="shared" si="24"/>
        <v>144367.71705981967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828610.70436559082</v>
      </c>
      <c r="E42" s="522">
        <f>IF(+I14&lt;F41,I14,D42)</f>
        <v>42770.159090909088</v>
      </c>
      <c r="F42" s="523">
        <f t="shared" si="22"/>
        <v>785840.54527468176</v>
      </c>
      <c r="G42" s="524">
        <f t="shared" si="23"/>
        <v>139255.52262329654</v>
      </c>
      <c r="H42" s="491">
        <f t="shared" si="24"/>
        <v>139255.52262329654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785840.54527468176</v>
      </c>
      <c r="E43" s="522">
        <f>IF(+I14&lt;F42,I14,D43)</f>
        <v>42770.159090909088</v>
      </c>
      <c r="F43" s="523">
        <f t="shared" si="22"/>
        <v>743070.3861837727</v>
      </c>
      <c r="G43" s="524">
        <f t="shared" si="23"/>
        <v>134143.3281867734</v>
      </c>
      <c r="H43" s="491">
        <f t="shared" si="24"/>
        <v>134143.3281867734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743070.3861837727</v>
      </c>
      <c r="E44" s="522">
        <f>IF(+I14&lt;F43,I14,D44)</f>
        <v>42770.159090909088</v>
      </c>
      <c r="F44" s="523">
        <f t="shared" si="22"/>
        <v>700300.22709286364</v>
      </c>
      <c r="G44" s="524">
        <f t="shared" si="23"/>
        <v>129031.13375025027</v>
      </c>
      <c r="H44" s="491">
        <f t="shared" si="24"/>
        <v>129031.13375025027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700300.22709286364</v>
      </c>
      <c r="E45" s="522">
        <f>IF(+I14&lt;F44,I14,D45)</f>
        <v>42770.159090909088</v>
      </c>
      <c r="F45" s="523">
        <f t="shared" si="22"/>
        <v>657530.06800195458</v>
      </c>
      <c r="G45" s="524">
        <f t="shared" si="23"/>
        <v>123918.93931372717</v>
      </c>
      <c r="H45" s="491">
        <f t="shared" si="24"/>
        <v>123918.93931372717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657530.06800195458</v>
      </c>
      <c r="E46" s="522">
        <f>IF(+I14&lt;F45,I14,D46)</f>
        <v>42770.159090909088</v>
      </c>
      <c r="F46" s="523">
        <f t="shared" si="22"/>
        <v>614759.90891104552</v>
      </c>
      <c r="G46" s="524">
        <f t="shared" si="23"/>
        <v>118806.74487720402</v>
      </c>
      <c r="H46" s="491">
        <f t="shared" si="24"/>
        <v>118806.74487720402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614759.90891104552</v>
      </c>
      <c r="E47" s="522">
        <f>IF(+I14&lt;F46,I14,D47)</f>
        <v>42770.159090909088</v>
      </c>
      <c r="F47" s="523">
        <f t="shared" si="22"/>
        <v>571989.74982013647</v>
      </c>
      <c r="G47" s="524">
        <f t="shared" si="23"/>
        <v>113694.55044068091</v>
      </c>
      <c r="H47" s="491">
        <f t="shared" si="24"/>
        <v>113694.55044068091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571989.74982013647</v>
      </c>
      <c r="E48" s="522">
        <f>IF(+I14&lt;F47,I14,D48)</f>
        <v>42770.159090909088</v>
      </c>
      <c r="F48" s="523">
        <f t="shared" si="22"/>
        <v>529219.59072922741</v>
      </c>
      <c r="G48" s="524">
        <f t="shared" si="23"/>
        <v>108582.35600415777</v>
      </c>
      <c r="H48" s="491">
        <f t="shared" si="24"/>
        <v>108582.35600415777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529219.59072922741</v>
      </c>
      <c r="E49" s="522">
        <f>IF(+I14&lt;F48,I14,D49)</f>
        <v>42770.159090909088</v>
      </c>
      <c r="F49" s="523">
        <f t="shared" ref="F49:F72" si="25">+D49-E49</f>
        <v>486449.43163831835</v>
      </c>
      <c r="G49" s="524">
        <f t="shared" si="23"/>
        <v>103470.16156763464</v>
      </c>
      <c r="H49" s="491">
        <f t="shared" si="24"/>
        <v>103470.16156763464</v>
      </c>
      <c r="I49" s="511">
        <f t="shared" ref="I49:I72" si="26">H49-G49</f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</row>
    <row r="50" spans="2:17" ht="12.5">
      <c r="B50" s="195" t="str">
        <f t="shared" ref="B50:B72" si="30">IF(D50=F49,"","IU")</f>
        <v/>
      </c>
      <c r="C50" s="507">
        <f>IF(D11="","-",+C49+1)</f>
        <v>2045</v>
      </c>
      <c r="D50" s="523">
        <f>IF(F49+SUM(E$17:E49)=D$10,F49,D$10-SUM(E$17:E49))</f>
        <v>486449.43163831835</v>
      </c>
      <c r="E50" s="522">
        <f>IF(+I14&lt;F49,I14,D50)</f>
        <v>42770.159090909088</v>
      </c>
      <c r="F50" s="523">
        <f t="shared" si="25"/>
        <v>443679.27254740929</v>
      </c>
      <c r="G50" s="524">
        <f t="shared" si="23"/>
        <v>98357.967131111509</v>
      </c>
      <c r="H50" s="491">
        <f t="shared" si="24"/>
        <v>98357.967131111509</v>
      </c>
      <c r="I50" s="511">
        <f t="shared" si="26"/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</row>
    <row r="51" spans="2:17" ht="12.5">
      <c r="B51" s="195" t="str">
        <f t="shared" si="30"/>
        <v/>
      </c>
      <c r="C51" s="507">
        <f>IF(D11="","-",+C50+1)</f>
        <v>2046</v>
      </c>
      <c r="D51" s="523">
        <f>IF(F50+SUM(E$17:E50)=D$10,F50,D$10-SUM(E$17:E50))</f>
        <v>443679.27254740929</v>
      </c>
      <c r="E51" s="522">
        <f>IF(+I14&lt;F50,I14,D51)</f>
        <v>42770.159090909088</v>
      </c>
      <c r="F51" s="523">
        <f t="shared" si="25"/>
        <v>400909.11345650023</v>
      </c>
      <c r="G51" s="524">
        <f t="shared" si="23"/>
        <v>93245.772694588391</v>
      </c>
      <c r="H51" s="491">
        <f t="shared" si="24"/>
        <v>93245.772694588391</v>
      </c>
      <c r="I51" s="511">
        <f t="shared" si="26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</row>
    <row r="52" spans="2:17" ht="12.5">
      <c r="B52" s="195" t="str">
        <f t="shared" si="30"/>
        <v/>
      </c>
      <c r="C52" s="507">
        <f>IF(D11="","-",+C51+1)</f>
        <v>2047</v>
      </c>
      <c r="D52" s="523">
        <f>IF(F51+SUM(E$17:E51)=D$10,F51,D$10-SUM(E$17:E51))</f>
        <v>400909.11345650023</v>
      </c>
      <c r="E52" s="522">
        <f>IF(+I14&lt;F51,I14,D52)</f>
        <v>42770.159090909088</v>
      </c>
      <c r="F52" s="523">
        <f t="shared" si="25"/>
        <v>358138.95436559117</v>
      </c>
      <c r="G52" s="524">
        <f t="shared" si="23"/>
        <v>88133.578258065259</v>
      </c>
      <c r="H52" s="491">
        <f t="shared" si="24"/>
        <v>88133.578258065259</v>
      </c>
      <c r="I52" s="511">
        <f t="shared" si="26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</row>
    <row r="53" spans="2:17" ht="12.5">
      <c r="B53" s="195" t="str">
        <f t="shared" si="30"/>
        <v/>
      </c>
      <c r="C53" s="507">
        <f>IF(D11="","-",+C52+1)</f>
        <v>2048</v>
      </c>
      <c r="D53" s="523">
        <f>IF(F52+SUM(E$17:E52)=D$10,F52,D$10-SUM(E$17:E52))</f>
        <v>358138.95436559117</v>
      </c>
      <c r="E53" s="522">
        <f>IF(+I14&lt;F52,I14,D53)</f>
        <v>42770.159090909088</v>
      </c>
      <c r="F53" s="523">
        <f t="shared" si="25"/>
        <v>315368.79527468211</v>
      </c>
      <c r="G53" s="524">
        <f t="shared" si="23"/>
        <v>83021.383821542142</v>
      </c>
      <c r="H53" s="491">
        <f t="shared" si="24"/>
        <v>83021.383821542142</v>
      </c>
      <c r="I53" s="511">
        <f t="shared" si="26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</row>
    <row r="54" spans="2:17" ht="12.5">
      <c r="B54" s="195" t="str">
        <f t="shared" si="30"/>
        <v/>
      </c>
      <c r="C54" s="507">
        <f>IF(D11="","-",+C53+1)</f>
        <v>2049</v>
      </c>
      <c r="D54" s="523">
        <f>IF(F53+SUM(E$17:E53)=D$10,F53,D$10-SUM(E$17:E53))</f>
        <v>315368.79527468211</v>
      </c>
      <c r="E54" s="522">
        <f>IF(+I14&lt;F53,I14,D54)</f>
        <v>42770.159090909088</v>
      </c>
      <c r="F54" s="523">
        <f t="shared" si="25"/>
        <v>272598.63618377305</v>
      </c>
      <c r="G54" s="524">
        <f t="shared" ref="G54:G72" si="31">+I$12*((D54+F54)/2)+E54</f>
        <v>77909.18938501901</v>
      </c>
      <c r="H54" s="491">
        <f t="shared" ref="H54:H72" si="32">+I$13*((D54+F54)/2)+E54</f>
        <v>77909.18938501901</v>
      </c>
      <c r="I54" s="511">
        <f t="shared" si="26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</row>
    <row r="55" spans="2:17" ht="12.5">
      <c r="B55" s="195" t="str">
        <f t="shared" si="30"/>
        <v/>
      </c>
      <c r="C55" s="507">
        <f>IF(D11="","-",+C54+1)</f>
        <v>2050</v>
      </c>
      <c r="D55" s="523">
        <f>IF(F54+SUM(E$17:E54)=D$10,F54,D$10-SUM(E$17:E54))</f>
        <v>272598.63618377305</v>
      </c>
      <c r="E55" s="522">
        <f>IF(+I14&lt;F54,I14,D55)</f>
        <v>42770.159090909088</v>
      </c>
      <c r="F55" s="523">
        <f t="shared" si="25"/>
        <v>229828.47709286396</v>
      </c>
      <c r="G55" s="524">
        <f t="shared" si="31"/>
        <v>72796.994948495878</v>
      </c>
      <c r="H55" s="491">
        <f t="shared" si="32"/>
        <v>72796.994948495878</v>
      </c>
      <c r="I55" s="511">
        <f t="shared" si="26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</row>
    <row r="56" spans="2:17" ht="12.5">
      <c r="B56" s="195" t="str">
        <f t="shared" si="30"/>
        <v/>
      </c>
      <c r="C56" s="507">
        <f>IF(D11="","-",+C55+1)</f>
        <v>2051</v>
      </c>
      <c r="D56" s="523">
        <f>IF(F55+SUM(E$17:E55)=D$10,F55,D$10-SUM(E$17:E55))</f>
        <v>229828.47709286396</v>
      </c>
      <c r="E56" s="522">
        <f>IF(+I14&lt;F55,I14,D56)</f>
        <v>42770.159090909088</v>
      </c>
      <c r="F56" s="523">
        <f t="shared" si="25"/>
        <v>187058.31800195487</v>
      </c>
      <c r="G56" s="524">
        <f t="shared" si="31"/>
        <v>67684.800511972746</v>
      </c>
      <c r="H56" s="491">
        <f t="shared" si="32"/>
        <v>67684.800511972746</v>
      </c>
      <c r="I56" s="511">
        <f t="shared" si="26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</row>
    <row r="57" spans="2:17" ht="12.5">
      <c r="B57" s="195" t="str">
        <f t="shared" si="30"/>
        <v/>
      </c>
      <c r="C57" s="507">
        <f>IF(D11="","-",+C56+1)</f>
        <v>2052</v>
      </c>
      <c r="D57" s="523">
        <f>IF(F56+SUM(E$17:E56)=D$10,F56,D$10-SUM(E$17:E56))</f>
        <v>187058.31800195487</v>
      </c>
      <c r="E57" s="522">
        <f>IF(+I14&lt;F56,I14,D57)</f>
        <v>42770.159090909088</v>
      </c>
      <c r="F57" s="523">
        <f t="shared" si="25"/>
        <v>144288.15891104579</v>
      </c>
      <c r="G57" s="524">
        <f t="shared" si="31"/>
        <v>62572.606075449614</v>
      </c>
      <c r="H57" s="491">
        <f t="shared" si="32"/>
        <v>62572.606075449614</v>
      </c>
      <c r="I57" s="511">
        <f t="shared" si="26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</row>
    <row r="58" spans="2:17" ht="12.5">
      <c r="B58" s="195" t="str">
        <f t="shared" si="30"/>
        <v/>
      </c>
      <c r="C58" s="507">
        <f>IF(D11="","-",+C57+1)</f>
        <v>2053</v>
      </c>
      <c r="D58" s="523">
        <f>IF(F57+SUM(E$17:E57)=D$10,F57,D$10-SUM(E$17:E57))</f>
        <v>144288.15891104579</v>
      </c>
      <c r="E58" s="522">
        <f>IF(+I14&lt;F57,I14,D58)</f>
        <v>42770.159090909088</v>
      </c>
      <c r="F58" s="523">
        <f t="shared" si="25"/>
        <v>101517.9998201367</v>
      </c>
      <c r="G58" s="524">
        <f t="shared" si="31"/>
        <v>57460.411638926482</v>
      </c>
      <c r="H58" s="491">
        <f t="shared" si="32"/>
        <v>57460.411638926482</v>
      </c>
      <c r="I58" s="511">
        <f t="shared" si="26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0"/>
        <v/>
      </c>
      <c r="C59" s="507">
        <f>IF(D11="","-",+C58+1)</f>
        <v>2054</v>
      </c>
      <c r="D59" s="523">
        <f>IF(F58+SUM(E$17:E58)=D$10,F58,D$10-SUM(E$17:E58))</f>
        <v>101517.9998201367</v>
      </c>
      <c r="E59" s="522">
        <f>IF(+I14&lt;F58,I14,D59)</f>
        <v>42770.159090909088</v>
      </c>
      <c r="F59" s="523">
        <f t="shared" si="25"/>
        <v>58747.84072922761</v>
      </c>
      <c r="G59" s="524">
        <f t="shared" si="31"/>
        <v>52348.21720240335</v>
      </c>
      <c r="H59" s="491">
        <f t="shared" si="32"/>
        <v>52348.21720240335</v>
      </c>
      <c r="I59" s="511">
        <f t="shared" si="26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</row>
    <row r="60" spans="2:17" ht="12.5">
      <c r="B60" s="195" t="str">
        <f t="shared" si="30"/>
        <v/>
      </c>
      <c r="C60" s="507">
        <f>IF(D11="","-",+C59+1)</f>
        <v>2055</v>
      </c>
      <c r="D60" s="523">
        <f>IF(F59+SUM(E$17:E59)=D$10,F59,D$10-SUM(E$17:E59))</f>
        <v>58747.84072922761</v>
      </c>
      <c r="E60" s="522">
        <f>IF(+I14&lt;F59,I14,D60)</f>
        <v>42770.159090909088</v>
      </c>
      <c r="F60" s="523">
        <f t="shared" si="25"/>
        <v>15977.681638318521</v>
      </c>
      <c r="G60" s="524">
        <f t="shared" si="31"/>
        <v>47236.022765880218</v>
      </c>
      <c r="H60" s="491">
        <f t="shared" si="32"/>
        <v>47236.022765880218</v>
      </c>
      <c r="I60" s="511">
        <f t="shared" si="26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</row>
    <row r="61" spans="2:17" ht="12.5">
      <c r="B61" s="195" t="str">
        <f t="shared" si="30"/>
        <v/>
      </c>
      <c r="C61" s="507">
        <f>IF(D11="","-",+C60+1)</f>
        <v>2056</v>
      </c>
      <c r="D61" s="523">
        <f>IF(F60+SUM(E$17:E60)=D$10,F60,D$10-SUM(E$17:E60))</f>
        <v>15977.681638318521</v>
      </c>
      <c r="E61" s="522">
        <f>IF(+I14&lt;F60,I14,D61)</f>
        <v>15977.681638318521</v>
      </c>
      <c r="F61" s="523">
        <f t="shared" si="25"/>
        <v>0</v>
      </c>
      <c r="G61" s="526">
        <f t="shared" si="31"/>
        <v>16932.564866673303</v>
      </c>
      <c r="H61" s="491">
        <f t="shared" si="32"/>
        <v>16932.564866673303</v>
      </c>
      <c r="I61" s="511">
        <f t="shared" si="26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</row>
    <row r="62" spans="2:17" ht="12.5">
      <c r="B62" s="195" t="str">
        <f t="shared" si="3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5"/>
        <v>0</v>
      </c>
      <c r="G62" s="526">
        <f t="shared" si="31"/>
        <v>0</v>
      </c>
      <c r="H62" s="491">
        <f t="shared" si="32"/>
        <v>0</v>
      </c>
      <c r="I62" s="511">
        <f t="shared" si="26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</row>
    <row r="63" spans="2:17" ht="12.5">
      <c r="B63" s="195" t="str">
        <f t="shared" si="3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6">
        <f t="shared" si="31"/>
        <v>0</v>
      </c>
      <c r="H63" s="491">
        <f t="shared" si="32"/>
        <v>0</v>
      </c>
      <c r="I63" s="511">
        <f t="shared" si="26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</row>
    <row r="64" spans="2:17" ht="12.5">
      <c r="B64" s="195" t="str">
        <f t="shared" si="3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6">
        <f t="shared" si="31"/>
        <v>0</v>
      </c>
      <c r="H64" s="491">
        <f t="shared" si="32"/>
        <v>0</v>
      </c>
      <c r="I64" s="511">
        <f t="shared" si="26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</row>
    <row r="65" spans="1:16" ht="12.5">
      <c r="B65" s="195" t="str">
        <f t="shared" si="3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6">
        <f t="shared" si="31"/>
        <v>0</v>
      </c>
      <c r="H65" s="491">
        <f t="shared" si="32"/>
        <v>0</v>
      </c>
      <c r="I65" s="511">
        <f t="shared" si="26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</row>
    <row r="66" spans="1:16" ht="12.5">
      <c r="B66" s="195" t="str">
        <f t="shared" si="3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6">
        <f t="shared" si="31"/>
        <v>0</v>
      </c>
      <c r="H66" s="491">
        <f t="shared" si="32"/>
        <v>0</v>
      </c>
      <c r="I66" s="511">
        <f t="shared" si="26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</row>
    <row r="67" spans="1:16" ht="12.5">
      <c r="B67" s="195" t="str">
        <f t="shared" si="3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6">
        <f t="shared" si="31"/>
        <v>0</v>
      </c>
      <c r="H67" s="491">
        <f t="shared" si="32"/>
        <v>0</v>
      </c>
      <c r="I67" s="511">
        <f t="shared" si="26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</row>
    <row r="68" spans="1:16" ht="12.5">
      <c r="B68" s="195" t="str">
        <f t="shared" si="3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6">
        <f t="shared" si="31"/>
        <v>0</v>
      </c>
      <c r="H68" s="491">
        <f t="shared" si="32"/>
        <v>0</v>
      </c>
      <c r="I68" s="511">
        <f t="shared" si="26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</row>
    <row r="69" spans="1:16" ht="12.5">
      <c r="B69" s="195" t="str">
        <f t="shared" si="3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6">
        <f t="shared" si="31"/>
        <v>0</v>
      </c>
      <c r="H69" s="491">
        <f t="shared" si="32"/>
        <v>0</v>
      </c>
      <c r="I69" s="511">
        <f t="shared" si="26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</row>
    <row r="70" spans="1:16" ht="12.5">
      <c r="B70" s="195" t="str">
        <f t="shared" si="3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6">
        <f t="shared" si="31"/>
        <v>0</v>
      </c>
      <c r="H70" s="491">
        <f t="shared" si="32"/>
        <v>0</v>
      </c>
      <c r="I70" s="511">
        <f t="shared" si="26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</row>
    <row r="71" spans="1:16" ht="12.5">
      <c r="B71" s="195" t="str">
        <f t="shared" si="3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6">
        <f t="shared" si="31"/>
        <v>0</v>
      </c>
      <c r="H71" s="491">
        <f t="shared" si="32"/>
        <v>0</v>
      </c>
      <c r="I71" s="511">
        <f t="shared" si="26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</row>
    <row r="72" spans="1:16" ht="13" thickBot="1">
      <c r="B72" s="195" t="str">
        <f t="shared" si="3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30">
        <f t="shared" si="31"/>
        <v>0</v>
      </c>
      <c r="H72" s="471">
        <f t="shared" si="32"/>
        <v>0</v>
      </c>
      <c r="I72" s="531">
        <f t="shared" si="26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</row>
    <row r="73" spans="1:16" ht="12.5">
      <c r="C73" s="374" t="s">
        <v>78</v>
      </c>
      <c r="D73" s="375"/>
      <c r="E73" s="375">
        <f>SUM(E17:E72)</f>
        <v>1881887.0000000016</v>
      </c>
      <c r="F73" s="375"/>
      <c r="G73" s="375">
        <f>SUM(G17:G72)</f>
        <v>7006187.9967874521</v>
      </c>
      <c r="H73" s="375">
        <f>SUM(H17:H72)</f>
        <v>7006187.9967874521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198209.37055781574</v>
      </c>
      <c r="N87" s="546">
        <f>IF(J92&lt;D11,0,VLOOKUP(J92,C17:O72,11))</f>
        <v>198209.37055781574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213452.76184016542</v>
      </c>
      <c r="N88" s="550">
        <f>IF(J92&lt;D11,0,VLOOKUP(J92,C99:P154,7))</f>
        <v>213452.76184016542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15243.391282349679</v>
      </c>
      <c r="N89" s="555">
        <f>+N88-N87</f>
        <v>15243.391282349679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 t="s">
        <v>494</v>
      </c>
      <c r="F91" s="560" t="str">
        <f>F9</f>
        <v>30317, 30318, &amp; 30319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42770.159090909088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33">+I99-H99</f>
        <v>0</v>
      </c>
      <c r="K99" s="514"/>
      <c r="L99" s="512">
        <f t="shared" ref="L99:L104" si="34">H99</f>
        <v>138821.56113909211</v>
      </c>
      <c r="M99" s="597">
        <f t="shared" ref="M99:M130" si="35">IF(L99&lt;&gt;0,+H99-L99,0)</f>
        <v>0</v>
      </c>
      <c r="N99" s="512">
        <f t="shared" ref="N99:N104" si="36">I99</f>
        <v>138821.56113909211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 ht="12.5">
      <c r="B100" s="195" t="str">
        <f t="shared" ref="B100:B131" si="39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34"/>
        <v>296379.53273897158</v>
      </c>
      <c r="M100" s="519">
        <f t="shared" ref="M100:M105" si="40">IF(L100&lt;&gt;0,+H100-L100,0)</f>
        <v>0</v>
      </c>
      <c r="N100" s="518">
        <f t="shared" si="36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9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34"/>
        <v>291463.97554748988</v>
      </c>
      <c r="M101" s="519">
        <f t="shared" si="40"/>
        <v>0</v>
      </c>
      <c r="N101" s="518">
        <f t="shared" si="36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33"/>
        <v>0</v>
      </c>
      <c r="K102" s="514"/>
      <c r="L102" s="518">
        <f t="shared" si="34"/>
        <v>278020.60623720445</v>
      </c>
      <c r="M102" s="519">
        <f t="shared" si="40"/>
        <v>0</v>
      </c>
      <c r="N102" s="518">
        <f t="shared" si="36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33"/>
        <v>0</v>
      </c>
      <c r="K103" s="514"/>
      <c r="L103" s="518">
        <f t="shared" si="34"/>
        <v>262827.69435337436</v>
      </c>
      <c r="M103" s="519">
        <f t="shared" si="40"/>
        <v>0</v>
      </c>
      <c r="N103" s="518">
        <f t="shared" si="36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33"/>
        <v>0</v>
      </c>
      <c r="K104" s="514"/>
      <c r="L104" s="518">
        <f t="shared" si="34"/>
        <v>249036.58491645948</v>
      </c>
      <c r="M104" s="519">
        <f t="shared" si="40"/>
        <v>0</v>
      </c>
      <c r="N104" s="518">
        <f t="shared" si="36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33"/>
        <v>0</v>
      </c>
      <c r="K105" s="514"/>
      <c r="L105" s="518">
        <f t="shared" ref="L105" si="41">H105</f>
        <v>217627.83363465747</v>
      </c>
      <c r="M105" s="519">
        <f t="shared" si="40"/>
        <v>0</v>
      </c>
      <c r="N105" s="518">
        <f t="shared" ref="N105" si="42">I105</f>
        <v>217627.83363465747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2019</v>
      </c>
      <c r="D106" s="508">
        <v>1614088.0193798454</v>
      </c>
      <c r="E106" s="516">
        <v>43764.813953488374</v>
      </c>
      <c r="F106" s="515">
        <v>1570323.205426357</v>
      </c>
      <c r="G106" s="515">
        <v>1592205.6124031013</v>
      </c>
      <c r="H106" s="575">
        <v>214195.37291245433</v>
      </c>
      <c r="I106" s="576">
        <v>214195.37291245433</v>
      </c>
      <c r="J106" s="514">
        <f t="shared" si="33"/>
        <v>0</v>
      </c>
      <c r="K106" s="514"/>
      <c r="L106" s="518">
        <f t="shared" ref="L106" si="43">H106</f>
        <v>214195.37291245433</v>
      </c>
      <c r="M106" s="519">
        <f t="shared" ref="M106" si="44">IF(L106&lt;&gt;0,+H106-L106,0)</f>
        <v>0</v>
      </c>
      <c r="N106" s="518">
        <f t="shared" ref="N106" si="45">I106</f>
        <v>214195.37291245433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2020</v>
      </c>
      <c r="D107" s="508">
        <v>1570323.205426357</v>
      </c>
      <c r="E107" s="516">
        <v>44806.833333333336</v>
      </c>
      <c r="F107" s="515">
        <v>1525516.3720930237</v>
      </c>
      <c r="G107" s="515">
        <v>1547919.7887596902</v>
      </c>
      <c r="H107" s="575">
        <v>211322.4974139453</v>
      </c>
      <c r="I107" s="576">
        <v>211322.4974139453</v>
      </c>
      <c r="J107" s="514">
        <f t="shared" si="33"/>
        <v>0</v>
      </c>
      <c r="K107" s="514"/>
      <c r="L107" s="518">
        <f t="shared" ref="L107" si="46">H107</f>
        <v>211322.4974139453</v>
      </c>
      <c r="M107" s="519">
        <f t="shared" ref="M107" si="47">IF(L107&lt;&gt;0,+H107-L107,0)</f>
        <v>0</v>
      </c>
      <c r="N107" s="518">
        <f t="shared" ref="N107" si="48">I107</f>
        <v>211322.4974139453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2021</v>
      </c>
      <c r="D108" s="508">
        <v>1525516.3720930237</v>
      </c>
      <c r="E108" s="516">
        <v>45899.682926829271</v>
      </c>
      <c r="F108" s="515">
        <v>1479616.6891661945</v>
      </c>
      <c r="G108" s="515">
        <v>1502566.5306296092</v>
      </c>
      <c r="H108" s="575">
        <v>216462.36022340748</v>
      </c>
      <c r="I108" s="576">
        <v>216462.36022340748</v>
      </c>
      <c r="J108" s="514">
        <f t="shared" si="33"/>
        <v>0</v>
      </c>
      <c r="K108" s="514"/>
      <c r="L108" s="518">
        <f t="shared" ref="L108" si="49">H108</f>
        <v>216462.36022340748</v>
      </c>
      <c r="M108" s="519">
        <f t="shared" ref="M108" si="50">IF(L108&lt;&gt;0,+H108-L108,0)</f>
        <v>0</v>
      </c>
      <c r="N108" s="518">
        <f t="shared" ref="N108" si="51">I108</f>
        <v>216462.36022340748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2022</v>
      </c>
      <c r="D109" s="508">
        <v>1479616.6891661945</v>
      </c>
      <c r="E109" s="516">
        <v>44806.833333333336</v>
      </c>
      <c r="F109" s="515">
        <v>1434809.8558328613</v>
      </c>
      <c r="G109" s="515">
        <v>1457213.2724995278</v>
      </c>
      <c r="H109" s="575">
        <v>215967.96117390104</v>
      </c>
      <c r="I109" s="576">
        <v>215967.96117390104</v>
      </c>
      <c r="J109" s="514">
        <f t="shared" si="33"/>
        <v>0</v>
      </c>
      <c r="K109" s="514"/>
      <c r="L109" s="518">
        <f t="shared" ref="L109" si="52">H109</f>
        <v>215967.96117390104</v>
      </c>
      <c r="M109" s="519">
        <f t="shared" ref="M109" si="53">IF(L109&lt;&gt;0,+H109-L109,0)</f>
        <v>0</v>
      </c>
      <c r="N109" s="518">
        <f t="shared" ref="N109" si="54">I109</f>
        <v>215967.96117390104</v>
      </c>
      <c r="O109" s="514">
        <f t="shared" ref="O109" si="55">IF(N109&lt;&gt;0,+I109-N109,0)</f>
        <v>0</v>
      </c>
      <c r="P109" s="514">
        <f t="shared" ref="P109" si="56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2023</v>
      </c>
      <c r="D110" s="508">
        <v>1434809.8558328613</v>
      </c>
      <c r="E110" s="516">
        <v>42770.159090909088</v>
      </c>
      <c r="F110" s="515">
        <v>1392039.6967419521</v>
      </c>
      <c r="G110" s="515">
        <v>1413424.7762874067</v>
      </c>
      <c r="H110" s="575">
        <v>217137.38607340044</v>
      </c>
      <c r="I110" s="576">
        <v>217137.38607340044</v>
      </c>
      <c r="J110" s="514">
        <f t="shared" si="33"/>
        <v>0</v>
      </c>
      <c r="K110" s="514"/>
      <c r="L110" s="518">
        <f t="shared" ref="L110" si="57">H110</f>
        <v>217137.38607340044</v>
      </c>
      <c r="M110" s="519">
        <f t="shared" ref="M110" si="58">IF(L110&lt;&gt;0,+H110-L110,0)</f>
        <v>0</v>
      </c>
      <c r="N110" s="518">
        <f t="shared" ref="N110" si="59">I110</f>
        <v>217137.38607340044</v>
      </c>
      <c r="O110" s="514">
        <f t="shared" ref="O110" si="60">IF(N110&lt;&gt;0,+I110-N110,0)</f>
        <v>0</v>
      </c>
      <c r="P110" s="514">
        <f t="shared" ref="P110" si="61">+O110-M110</f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2024</v>
      </c>
      <c r="D111" s="374">
        <f>IF(F110+SUM(E$99:E110)=D$92,F110,D$92-SUM(E$99:E110))</f>
        <v>1392039.6967419521</v>
      </c>
      <c r="E111" s="522">
        <f>IF(+J96&lt;F110,J96,D111)</f>
        <v>42770.159090909088</v>
      </c>
      <c r="F111" s="523">
        <f t="shared" ref="F111:F131" si="62">+D111-E111</f>
        <v>1349269.5376510429</v>
      </c>
      <c r="G111" s="523">
        <f t="shared" ref="G111:G130" si="63">+(F111+D111)/2</f>
        <v>1370654.6171964975</v>
      </c>
      <c r="H111" s="526">
        <f t="shared" ref="H111:H130" si="64">+J$94*G111+E111</f>
        <v>213452.76184016542</v>
      </c>
      <c r="I111" s="577">
        <f t="shared" ref="I111:I130" si="65">+J$95*G111+E111</f>
        <v>213452.76184016542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2025</v>
      </c>
      <c r="D112" s="374">
        <f>IF(F111+SUM(E$99:E111)=D$92,F111,D$92-SUM(E$99:E111))</f>
        <v>1349269.5376510429</v>
      </c>
      <c r="E112" s="522">
        <f>IF(+J96&lt;F111,J96,D112)</f>
        <v>42770.159090909088</v>
      </c>
      <c r="F112" s="523">
        <f t="shared" si="62"/>
        <v>1306499.3785601337</v>
      </c>
      <c r="G112" s="523">
        <f t="shared" si="63"/>
        <v>1327884.4581055883</v>
      </c>
      <c r="H112" s="526">
        <f t="shared" si="64"/>
        <v>208126.75047154826</v>
      </c>
      <c r="I112" s="577">
        <f t="shared" si="65"/>
        <v>208126.75047154826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2026</v>
      </c>
      <c r="D113" s="374">
        <f>IF(F112+SUM(E$99:E112)=D$92,F112,D$92-SUM(E$99:E112))</f>
        <v>1306499.3785601337</v>
      </c>
      <c r="E113" s="522">
        <f>IF(+J96&lt;F112,J96,D113)</f>
        <v>42770.159090909088</v>
      </c>
      <c r="F113" s="523">
        <f t="shared" si="62"/>
        <v>1263729.2194692246</v>
      </c>
      <c r="G113" s="523">
        <f t="shared" si="63"/>
        <v>1285114.2990146792</v>
      </c>
      <c r="H113" s="526">
        <f t="shared" si="64"/>
        <v>202800.73910293111</v>
      </c>
      <c r="I113" s="577">
        <f t="shared" si="65"/>
        <v>202800.73910293111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2027</v>
      </c>
      <c r="D114" s="374">
        <f>IF(F113+SUM(E$99:E113)=D$92,F113,D$92-SUM(E$99:E113))</f>
        <v>1263729.2194692246</v>
      </c>
      <c r="E114" s="522">
        <f>IF(+J96&lt;F113,J96,D114)</f>
        <v>42770.159090909088</v>
      </c>
      <c r="F114" s="523">
        <f t="shared" si="62"/>
        <v>1220959.0603783154</v>
      </c>
      <c r="G114" s="523">
        <f t="shared" si="63"/>
        <v>1242344.13992377</v>
      </c>
      <c r="H114" s="526">
        <f t="shared" si="64"/>
        <v>197474.72773431393</v>
      </c>
      <c r="I114" s="577">
        <f t="shared" si="65"/>
        <v>197474.72773431393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2028</v>
      </c>
      <c r="D115" s="374">
        <f>IF(F114+SUM(E$99:E114)=D$92,F114,D$92-SUM(E$99:E114))</f>
        <v>1220959.0603783154</v>
      </c>
      <c r="E115" s="522">
        <f>IF(+J96&lt;F114,J96,D115)</f>
        <v>42770.159090909088</v>
      </c>
      <c r="F115" s="523">
        <f t="shared" si="62"/>
        <v>1178188.9012874062</v>
      </c>
      <c r="G115" s="523">
        <f t="shared" si="63"/>
        <v>1199573.9808328608</v>
      </c>
      <c r="H115" s="526">
        <f t="shared" si="64"/>
        <v>192148.71636569678</v>
      </c>
      <c r="I115" s="577">
        <f t="shared" si="65"/>
        <v>192148.71636569678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2029</v>
      </c>
      <c r="D116" s="374">
        <f>IF(F115+SUM(E$99:E115)=D$92,F115,D$92-SUM(E$99:E115))</f>
        <v>1178188.9012874062</v>
      </c>
      <c r="E116" s="522">
        <f>IF(+J96&lt;F115,J96,D116)</f>
        <v>42770.159090909088</v>
      </c>
      <c r="F116" s="523">
        <f t="shared" si="62"/>
        <v>1135418.742196497</v>
      </c>
      <c r="G116" s="523">
        <f t="shared" si="63"/>
        <v>1156803.8217419516</v>
      </c>
      <c r="H116" s="526">
        <f t="shared" si="64"/>
        <v>186822.70499707962</v>
      </c>
      <c r="I116" s="577">
        <f t="shared" si="65"/>
        <v>186822.70499707962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2030</v>
      </c>
      <c r="D117" s="374">
        <f>IF(F116+SUM(E$99:E116)=D$92,F116,D$92-SUM(E$99:E116))</f>
        <v>1135418.742196497</v>
      </c>
      <c r="E117" s="522">
        <f>IF(+J96&lt;F116,J96,D117)</f>
        <v>42770.159090909088</v>
      </c>
      <c r="F117" s="523">
        <f t="shared" si="62"/>
        <v>1092648.5831055879</v>
      </c>
      <c r="G117" s="523">
        <f t="shared" si="63"/>
        <v>1114033.6626510425</v>
      </c>
      <c r="H117" s="526">
        <f t="shared" si="64"/>
        <v>181496.69362846247</v>
      </c>
      <c r="I117" s="577">
        <f t="shared" si="65"/>
        <v>181496.69362846247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2031</v>
      </c>
      <c r="D118" s="374">
        <f>IF(F117+SUM(E$99:E117)=D$92,F117,D$92-SUM(E$99:E117))</f>
        <v>1092648.5831055879</v>
      </c>
      <c r="E118" s="522">
        <f>IF(+J96&lt;F117,J96,D118)</f>
        <v>42770.159090909088</v>
      </c>
      <c r="F118" s="523">
        <f t="shared" si="62"/>
        <v>1049878.4240146787</v>
      </c>
      <c r="G118" s="523">
        <f t="shared" si="63"/>
        <v>1071263.5035601333</v>
      </c>
      <c r="H118" s="526">
        <f t="shared" si="64"/>
        <v>176170.68225984531</v>
      </c>
      <c r="I118" s="577">
        <f t="shared" si="65"/>
        <v>176170.68225984531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2032</v>
      </c>
      <c r="D119" s="374">
        <f>IF(F118+SUM(E$99:E118)=D$92,F118,D$92-SUM(E$99:E118))</f>
        <v>1049878.4240146787</v>
      </c>
      <c r="E119" s="522">
        <f>IF(+J96&lt;F118,J96,D119)</f>
        <v>42770.159090909088</v>
      </c>
      <c r="F119" s="523">
        <f t="shared" si="62"/>
        <v>1007108.2649237696</v>
      </c>
      <c r="G119" s="523">
        <f t="shared" si="63"/>
        <v>1028493.3444692241</v>
      </c>
      <c r="H119" s="526">
        <f t="shared" si="64"/>
        <v>170844.67089122813</v>
      </c>
      <c r="I119" s="577">
        <f t="shared" si="65"/>
        <v>170844.67089122813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2033</v>
      </c>
      <c r="D120" s="374">
        <f>IF(F119+SUM(E$99:E119)=D$92,F119,D$92-SUM(E$99:E119))</f>
        <v>1007108.2649237696</v>
      </c>
      <c r="E120" s="522">
        <f>IF(+J96&lt;F119,J96,D120)</f>
        <v>42770.159090909088</v>
      </c>
      <c r="F120" s="523">
        <f t="shared" si="62"/>
        <v>964338.10583286057</v>
      </c>
      <c r="G120" s="523">
        <f t="shared" si="63"/>
        <v>985723.18537831516</v>
      </c>
      <c r="H120" s="526">
        <f t="shared" si="64"/>
        <v>165518.65952261101</v>
      </c>
      <c r="I120" s="577">
        <f t="shared" si="65"/>
        <v>165518.65952261101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2034</v>
      </c>
      <c r="D121" s="374">
        <f>IF(F120+SUM(E$99:E120)=D$92,F120,D$92-SUM(E$99:E120))</f>
        <v>964338.10583286057</v>
      </c>
      <c r="E121" s="522">
        <f>IF(+J96&lt;F120,J96,D121)</f>
        <v>42770.159090909088</v>
      </c>
      <c r="F121" s="523">
        <f t="shared" si="62"/>
        <v>921567.94674195151</v>
      </c>
      <c r="G121" s="523">
        <f t="shared" si="63"/>
        <v>942953.02628740598</v>
      </c>
      <c r="H121" s="526">
        <f t="shared" si="64"/>
        <v>160192.64815399385</v>
      </c>
      <c r="I121" s="577">
        <f t="shared" si="65"/>
        <v>160192.64815399385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2035</v>
      </c>
      <c r="D122" s="374">
        <f>IF(F121+SUM(E$99:E121)=D$92,F121,D$92-SUM(E$99:E121))</f>
        <v>921567.94674195151</v>
      </c>
      <c r="E122" s="522">
        <f>IF(+J96&lt;F121,J96,D122)</f>
        <v>42770.159090909088</v>
      </c>
      <c r="F122" s="523">
        <f t="shared" si="62"/>
        <v>878797.78765104245</v>
      </c>
      <c r="G122" s="523">
        <f t="shared" si="63"/>
        <v>900182.86719649704</v>
      </c>
      <c r="H122" s="526">
        <f t="shared" si="64"/>
        <v>154866.63678537673</v>
      </c>
      <c r="I122" s="577">
        <f t="shared" si="65"/>
        <v>154866.63678537673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2036</v>
      </c>
      <c r="D123" s="374">
        <f>IF(F122+SUM(E$99:E122)=D$92,F122,D$92-SUM(E$99:E122))</f>
        <v>878797.78765104245</v>
      </c>
      <c r="E123" s="522">
        <f>IF(+J96&lt;F122,J96,D123)</f>
        <v>42770.159090909088</v>
      </c>
      <c r="F123" s="523">
        <f t="shared" si="62"/>
        <v>836027.62856013339</v>
      </c>
      <c r="G123" s="523">
        <f t="shared" si="63"/>
        <v>857412.70810558787</v>
      </c>
      <c r="H123" s="526">
        <f t="shared" si="64"/>
        <v>149540.62541675958</v>
      </c>
      <c r="I123" s="577">
        <f t="shared" si="65"/>
        <v>149540.62541675958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2037</v>
      </c>
      <c r="D124" s="374">
        <f>IF(F123+SUM(E$99:E123)=D$92,F123,D$92-SUM(E$99:E123))</f>
        <v>836027.62856013339</v>
      </c>
      <c r="E124" s="522">
        <f>IF(+J96&lt;F123,J96,D124)</f>
        <v>42770.159090909088</v>
      </c>
      <c r="F124" s="523">
        <f t="shared" si="62"/>
        <v>793257.46946922434</v>
      </c>
      <c r="G124" s="523">
        <f t="shared" si="63"/>
        <v>814642.54901467892</v>
      </c>
      <c r="H124" s="526">
        <f t="shared" si="64"/>
        <v>144214.61404814245</v>
      </c>
      <c r="I124" s="577">
        <f t="shared" si="65"/>
        <v>144214.61404814245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2038</v>
      </c>
      <c r="D125" s="374">
        <f>IF(F124+SUM(E$99:E124)=D$92,F124,D$92-SUM(E$99:E124))</f>
        <v>793257.46946922434</v>
      </c>
      <c r="E125" s="522">
        <f>IF(+J96&lt;F124,J96,D125)</f>
        <v>42770.159090909088</v>
      </c>
      <c r="F125" s="523">
        <f t="shared" si="62"/>
        <v>750487.31037831528</v>
      </c>
      <c r="G125" s="523">
        <f t="shared" si="63"/>
        <v>771872.38992376975</v>
      </c>
      <c r="H125" s="526">
        <f t="shared" si="64"/>
        <v>138888.60267952527</v>
      </c>
      <c r="I125" s="577">
        <f t="shared" si="65"/>
        <v>138888.60267952527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2039</v>
      </c>
      <c r="D126" s="374">
        <f>IF(F125+SUM(E$99:E125)=D$92,F125,D$92-SUM(E$99:E125))</f>
        <v>750487.31037831528</v>
      </c>
      <c r="E126" s="522">
        <f>IF(+J96&lt;F125,J96,D126)</f>
        <v>42770.159090909088</v>
      </c>
      <c r="F126" s="523">
        <f t="shared" si="62"/>
        <v>707717.15128740622</v>
      </c>
      <c r="G126" s="523">
        <f t="shared" si="63"/>
        <v>729102.23083286081</v>
      </c>
      <c r="H126" s="526">
        <f t="shared" si="64"/>
        <v>133562.59131090814</v>
      </c>
      <c r="I126" s="577">
        <f t="shared" si="65"/>
        <v>133562.59131090814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2040</v>
      </c>
      <c r="D127" s="374">
        <f>IF(F126+SUM(E$99:E126)=D$92,F126,D$92-SUM(E$99:E126))</f>
        <v>707717.15128740622</v>
      </c>
      <c r="E127" s="522">
        <f>IF(+J96&lt;F126,J96,D127)</f>
        <v>42770.159090909088</v>
      </c>
      <c r="F127" s="523">
        <f t="shared" si="62"/>
        <v>664946.99219649716</v>
      </c>
      <c r="G127" s="523">
        <f t="shared" si="63"/>
        <v>686332.07174195163</v>
      </c>
      <c r="H127" s="526">
        <f t="shared" si="64"/>
        <v>128236.57994229099</v>
      </c>
      <c r="I127" s="577">
        <f t="shared" si="65"/>
        <v>128236.57994229099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2041</v>
      </c>
      <c r="D128" s="374">
        <f>IF(F127+SUM(E$99:E127)=D$92,F127,D$92-SUM(E$99:E127))</f>
        <v>664946.99219649716</v>
      </c>
      <c r="E128" s="522">
        <f>IF(+J96&lt;F127,J96,D128)</f>
        <v>42770.159090909088</v>
      </c>
      <c r="F128" s="523">
        <f t="shared" si="62"/>
        <v>622176.8331055881</v>
      </c>
      <c r="G128" s="523">
        <f t="shared" si="63"/>
        <v>643561.91265104269</v>
      </c>
      <c r="H128" s="526">
        <f t="shared" si="64"/>
        <v>122910.56857367387</v>
      </c>
      <c r="I128" s="577">
        <f t="shared" si="65"/>
        <v>122910.56857367387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2042</v>
      </c>
      <c r="D129" s="374">
        <f>IF(F128+SUM(E$99:E128)=D$92,F128,D$92-SUM(E$99:E128))</f>
        <v>622176.8331055881</v>
      </c>
      <c r="E129" s="522">
        <f>IF(+J96&lt;F128,J96,D129)</f>
        <v>42770.159090909088</v>
      </c>
      <c r="F129" s="523">
        <f t="shared" si="62"/>
        <v>579406.67401467904</v>
      </c>
      <c r="G129" s="523">
        <f t="shared" si="63"/>
        <v>600791.75356013351</v>
      </c>
      <c r="H129" s="526">
        <f t="shared" si="64"/>
        <v>117584.55720505671</v>
      </c>
      <c r="I129" s="577">
        <f t="shared" si="65"/>
        <v>117584.55720505671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2043</v>
      </c>
      <c r="D130" s="374">
        <f>IF(F129+SUM(E$99:E129)=D$92,F129,D$92-SUM(E$99:E129))</f>
        <v>579406.67401467904</v>
      </c>
      <c r="E130" s="522">
        <f>IF(+J96&lt;F129,J96,D130)</f>
        <v>42770.159090909088</v>
      </c>
      <c r="F130" s="523">
        <f t="shared" si="62"/>
        <v>536636.51492376998</v>
      </c>
      <c r="G130" s="523">
        <f t="shared" si="63"/>
        <v>558021.59446922457</v>
      </c>
      <c r="H130" s="526">
        <f t="shared" si="64"/>
        <v>112258.54583643957</v>
      </c>
      <c r="I130" s="577">
        <f t="shared" si="65"/>
        <v>112258.54583643957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2044</v>
      </c>
      <c r="D131" s="374">
        <f>IF(F130+SUM(E$99:E130)=D$92,F130,D$92-SUM(E$99:E130))</f>
        <v>536636.51492376998</v>
      </c>
      <c r="E131" s="522">
        <f>IF(+J96&lt;F130,J96,D131)</f>
        <v>42770.159090909088</v>
      </c>
      <c r="F131" s="523">
        <f t="shared" si="62"/>
        <v>493866.35583286092</v>
      </c>
      <c r="G131" s="523">
        <f t="shared" ref="G131:G154" si="66">+(F131+D131)/2</f>
        <v>515251.43537831545</v>
      </c>
      <c r="H131" s="526">
        <f t="shared" ref="H131:H154" si="67">+J$94*G131+E131</f>
        <v>106932.53446782244</v>
      </c>
      <c r="I131" s="577">
        <f t="shared" ref="I131:I154" si="68">+J$95*G131+E131</f>
        <v>106932.53446782244</v>
      </c>
      <c r="J131" s="514">
        <f t="shared" ref="J131:J154" si="69">+I131-H131</f>
        <v>0</v>
      </c>
      <c r="K131" s="514"/>
      <c r="L131" s="525"/>
      <c r="M131" s="514">
        <f t="shared" ref="M131:M154" si="70">IF(L131&lt;&gt;0,+H131-L131,0)</f>
        <v>0</v>
      </c>
      <c r="N131" s="525"/>
      <c r="O131" s="514">
        <f t="shared" ref="O131:O154" si="71">IF(N131&lt;&gt;0,+I131-N131,0)</f>
        <v>0</v>
      </c>
      <c r="P131" s="514">
        <f t="shared" ref="P131:P154" si="72">+O131-M131</f>
        <v>0</v>
      </c>
      <c r="Q131" s="269"/>
    </row>
    <row r="132" spans="2:17" ht="12.5">
      <c r="B132" s="195" t="str">
        <f t="shared" ref="B132:B154" si="73">IF(D132=F131,"","IU")</f>
        <v/>
      </c>
      <c r="C132" s="507">
        <f>IF(D93="","-",+C131+1)</f>
        <v>2045</v>
      </c>
      <c r="D132" s="374">
        <f>IF(F131+SUM(E$99:E131)=D$92,F131,D$92-SUM(E$99:E131))</f>
        <v>493866.35583286092</v>
      </c>
      <c r="E132" s="522">
        <f>IF(+J96&lt;F131,J96,D132)</f>
        <v>42770.159090909088</v>
      </c>
      <c r="F132" s="523">
        <f t="shared" ref="F132:F154" si="74">+D132-E132</f>
        <v>451096.19674195186</v>
      </c>
      <c r="G132" s="523">
        <f t="shared" si="66"/>
        <v>472481.27628740639</v>
      </c>
      <c r="H132" s="526">
        <f t="shared" si="67"/>
        <v>101606.52309920528</v>
      </c>
      <c r="I132" s="577">
        <f t="shared" si="68"/>
        <v>101606.52309920528</v>
      </c>
      <c r="J132" s="514">
        <f t="shared" si="69"/>
        <v>0</v>
      </c>
      <c r="K132" s="514"/>
      <c r="L132" s="525"/>
      <c r="M132" s="514">
        <f t="shared" si="70"/>
        <v>0</v>
      </c>
      <c r="N132" s="525"/>
      <c r="O132" s="514">
        <f t="shared" si="71"/>
        <v>0</v>
      </c>
      <c r="P132" s="514">
        <f t="shared" si="72"/>
        <v>0</v>
      </c>
      <c r="Q132" s="269"/>
    </row>
    <row r="133" spans="2:17" ht="12.5">
      <c r="B133" s="195" t="str">
        <f t="shared" si="73"/>
        <v/>
      </c>
      <c r="C133" s="507">
        <f>IF(D93="","-",+C132+1)</f>
        <v>2046</v>
      </c>
      <c r="D133" s="374">
        <f>IF(F132+SUM(E$99:E132)=D$92,F132,D$92-SUM(E$99:E132))</f>
        <v>451096.19674195186</v>
      </c>
      <c r="E133" s="522">
        <f>IF(+J96&lt;F132,J96,D133)</f>
        <v>42770.159090909088</v>
      </c>
      <c r="F133" s="523">
        <f t="shared" si="74"/>
        <v>408326.0376510428</v>
      </c>
      <c r="G133" s="523">
        <f t="shared" si="66"/>
        <v>429711.11719649733</v>
      </c>
      <c r="H133" s="526">
        <f t="shared" si="67"/>
        <v>96280.511730588143</v>
      </c>
      <c r="I133" s="577">
        <f t="shared" si="68"/>
        <v>96280.511730588143</v>
      </c>
      <c r="J133" s="514">
        <f t="shared" si="69"/>
        <v>0</v>
      </c>
      <c r="K133" s="514"/>
      <c r="L133" s="525"/>
      <c r="M133" s="514">
        <f t="shared" si="70"/>
        <v>0</v>
      </c>
      <c r="N133" s="525"/>
      <c r="O133" s="514">
        <f t="shared" si="71"/>
        <v>0</v>
      </c>
      <c r="P133" s="514">
        <f t="shared" si="72"/>
        <v>0</v>
      </c>
      <c r="Q133" s="269"/>
    </row>
    <row r="134" spans="2:17" ht="12.5">
      <c r="B134" s="195" t="str">
        <f t="shared" si="73"/>
        <v/>
      </c>
      <c r="C134" s="507">
        <f>IF(D93="","-",+C133+1)</f>
        <v>2047</v>
      </c>
      <c r="D134" s="374">
        <f>IF(F133+SUM(E$99:E133)=D$92,F133,D$92-SUM(E$99:E133))</f>
        <v>408326.0376510428</v>
      </c>
      <c r="E134" s="522">
        <f>IF(+J96&lt;F133,J96,D134)</f>
        <v>42770.159090909088</v>
      </c>
      <c r="F134" s="523">
        <f t="shared" si="74"/>
        <v>365555.87856013374</v>
      </c>
      <c r="G134" s="523">
        <f t="shared" si="66"/>
        <v>386940.95810558827</v>
      </c>
      <c r="H134" s="526">
        <f t="shared" si="67"/>
        <v>90954.500361971004</v>
      </c>
      <c r="I134" s="577">
        <f t="shared" si="68"/>
        <v>90954.500361971004</v>
      </c>
      <c r="J134" s="514">
        <f t="shared" si="69"/>
        <v>0</v>
      </c>
      <c r="K134" s="514"/>
      <c r="L134" s="525"/>
      <c r="M134" s="514">
        <f t="shared" si="70"/>
        <v>0</v>
      </c>
      <c r="N134" s="525"/>
      <c r="O134" s="514">
        <f t="shared" si="71"/>
        <v>0</v>
      </c>
      <c r="P134" s="514">
        <f t="shared" si="72"/>
        <v>0</v>
      </c>
      <c r="Q134" s="269"/>
    </row>
    <row r="135" spans="2:17" ht="12.5">
      <c r="B135" s="195" t="str">
        <f t="shared" si="73"/>
        <v/>
      </c>
      <c r="C135" s="507">
        <f>IF(D93="","-",+C134+1)</f>
        <v>2048</v>
      </c>
      <c r="D135" s="374">
        <f>IF(F134+SUM(E$99:E134)=D$92,F134,D$92-SUM(E$99:E134))</f>
        <v>365555.87856013374</v>
      </c>
      <c r="E135" s="522">
        <f>IF(+J96&lt;F134,J96,D135)</f>
        <v>42770.159090909088</v>
      </c>
      <c r="F135" s="523">
        <f t="shared" si="74"/>
        <v>322785.71946922468</v>
      </c>
      <c r="G135" s="523">
        <f t="shared" si="66"/>
        <v>344170.79901467921</v>
      </c>
      <c r="H135" s="526">
        <f t="shared" si="67"/>
        <v>85628.488993353851</v>
      </c>
      <c r="I135" s="577">
        <f t="shared" si="68"/>
        <v>85628.488993353851</v>
      </c>
      <c r="J135" s="514">
        <f t="shared" si="69"/>
        <v>0</v>
      </c>
      <c r="K135" s="514"/>
      <c r="L135" s="525"/>
      <c r="M135" s="514">
        <f t="shared" si="70"/>
        <v>0</v>
      </c>
      <c r="N135" s="525"/>
      <c r="O135" s="514">
        <f t="shared" si="71"/>
        <v>0</v>
      </c>
      <c r="P135" s="514">
        <f t="shared" si="72"/>
        <v>0</v>
      </c>
      <c r="Q135" s="269"/>
    </row>
    <row r="136" spans="2:17" ht="12.5">
      <c r="B136" s="195" t="str">
        <f t="shared" si="73"/>
        <v/>
      </c>
      <c r="C136" s="507">
        <f>IF(D93="","-",+C135+1)</f>
        <v>2049</v>
      </c>
      <c r="D136" s="374">
        <f>IF(F135+SUM(E$99:E135)=D$92,F135,D$92-SUM(E$99:E135))</f>
        <v>322785.71946922468</v>
      </c>
      <c r="E136" s="522">
        <f>IF(+J96&lt;F135,J96,D136)</f>
        <v>42770.159090909088</v>
      </c>
      <c r="F136" s="523">
        <f t="shared" si="74"/>
        <v>280015.56037831563</v>
      </c>
      <c r="G136" s="523">
        <f t="shared" si="66"/>
        <v>301400.63992377016</v>
      </c>
      <c r="H136" s="526">
        <f t="shared" si="67"/>
        <v>80302.477624736712</v>
      </c>
      <c r="I136" s="577">
        <f t="shared" si="68"/>
        <v>80302.477624736712</v>
      </c>
      <c r="J136" s="514">
        <f t="shared" si="69"/>
        <v>0</v>
      </c>
      <c r="K136" s="514"/>
      <c r="L136" s="525"/>
      <c r="M136" s="514">
        <f t="shared" si="70"/>
        <v>0</v>
      </c>
      <c r="N136" s="525"/>
      <c r="O136" s="514">
        <f t="shared" si="71"/>
        <v>0</v>
      </c>
      <c r="P136" s="514">
        <f t="shared" si="72"/>
        <v>0</v>
      </c>
      <c r="Q136" s="269"/>
    </row>
    <row r="137" spans="2:17" ht="12.5">
      <c r="B137" s="195" t="str">
        <f t="shared" si="73"/>
        <v/>
      </c>
      <c r="C137" s="507">
        <f>IF(D93="","-",+C136+1)</f>
        <v>2050</v>
      </c>
      <c r="D137" s="374">
        <f>IF(F136+SUM(E$99:E136)=D$92,F136,D$92-SUM(E$99:E136))</f>
        <v>280015.56037831563</v>
      </c>
      <c r="E137" s="522">
        <f>IF(+J96&lt;F136,J96,D137)</f>
        <v>42770.159090909088</v>
      </c>
      <c r="F137" s="523">
        <f t="shared" si="74"/>
        <v>237245.40128740654</v>
      </c>
      <c r="G137" s="523">
        <f t="shared" si="66"/>
        <v>258630.4808328611</v>
      </c>
      <c r="H137" s="526">
        <f t="shared" si="67"/>
        <v>74976.466256119573</v>
      </c>
      <c r="I137" s="577">
        <f t="shared" si="68"/>
        <v>74976.466256119573</v>
      </c>
      <c r="J137" s="514">
        <f t="shared" si="69"/>
        <v>0</v>
      </c>
      <c r="K137" s="514"/>
      <c r="L137" s="525"/>
      <c r="M137" s="514">
        <f t="shared" si="70"/>
        <v>0</v>
      </c>
      <c r="N137" s="525"/>
      <c r="O137" s="514">
        <f t="shared" si="71"/>
        <v>0</v>
      </c>
      <c r="P137" s="514">
        <f t="shared" si="72"/>
        <v>0</v>
      </c>
      <c r="Q137" s="269"/>
    </row>
    <row r="138" spans="2:17" ht="12.5">
      <c r="B138" s="195" t="str">
        <f t="shared" si="73"/>
        <v/>
      </c>
      <c r="C138" s="507">
        <f>IF(D93="","-",+C137+1)</f>
        <v>2051</v>
      </c>
      <c r="D138" s="374">
        <f>IF(F137+SUM(E$99:E137)=D$92,F137,D$92-SUM(E$99:E137))</f>
        <v>237245.40128740654</v>
      </c>
      <c r="E138" s="522">
        <f>IF(+J96&lt;F137,J96,D138)</f>
        <v>42770.159090909088</v>
      </c>
      <c r="F138" s="523">
        <f t="shared" si="74"/>
        <v>194475.24219649745</v>
      </c>
      <c r="G138" s="523">
        <f t="shared" si="66"/>
        <v>215860.32174195198</v>
      </c>
      <c r="H138" s="526">
        <f t="shared" si="67"/>
        <v>69650.454887502419</v>
      </c>
      <c r="I138" s="577">
        <f t="shared" si="68"/>
        <v>69650.454887502419</v>
      </c>
      <c r="J138" s="514">
        <f t="shared" si="69"/>
        <v>0</v>
      </c>
      <c r="K138" s="514"/>
      <c r="L138" s="525"/>
      <c r="M138" s="514">
        <f t="shared" si="70"/>
        <v>0</v>
      </c>
      <c r="N138" s="525"/>
      <c r="O138" s="514">
        <f t="shared" si="71"/>
        <v>0</v>
      </c>
      <c r="P138" s="514">
        <f t="shared" si="72"/>
        <v>0</v>
      </c>
      <c r="Q138" s="269"/>
    </row>
    <row r="139" spans="2:17" ht="12.5">
      <c r="B139" s="195" t="str">
        <f t="shared" si="73"/>
        <v/>
      </c>
      <c r="C139" s="507">
        <f>IF(D93="","-",+C138+1)</f>
        <v>2052</v>
      </c>
      <c r="D139" s="374">
        <f>IF(F138+SUM(E$99:E138)=D$92,F138,D$92-SUM(E$99:E138))</f>
        <v>194475.24219649745</v>
      </c>
      <c r="E139" s="522">
        <f>IF(+J96&lt;F138,J96,D139)</f>
        <v>42770.159090909088</v>
      </c>
      <c r="F139" s="523">
        <f t="shared" si="74"/>
        <v>151705.08310558836</v>
      </c>
      <c r="G139" s="523">
        <f t="shared" si="66"/>
        <v>173090.16265104292</v>
      </c>
      <c r="H139" s="526">
        <f t="shared" si="67"/>
        <v>64324.443518885273</v>
      </c>
      <c r="I139" s="577">
        <f t="shared" si="68"/>
        <v>64324.443518885273</v>
      </c>
      <c r="J139" s="514">
        <f t="shared" si="69"/>
        <v>0</v>
      </c>
      <c r="K139" s="514"/>
      <c r="L139" s="525"/>
      <c r="M139" s="514">
        <f t="shared" si="70"/>
        <v>0</v>
      </c>
      <c r="N139" s="525"/>
      <c r="O139" s="514">
        <f t="shared" si="71"/>
        <v>0</v>
      </c>
      <c r="P139" s="514">
        <f t="shared" si="72"/>
        <v>0</v>
      </c>
      <c r="Q139" s="269"/>
    </row>
    <row r="140" spans="2:17" ht="12.5">
      <c r="B140" s="195" t="str">
        <f t="shared" si="73"/>
        <v/>
      </c>
      <c r="C140" s="507">
        <f>IF(D93="","-",+C139+1)</f>
        <v>2053</v>
      </c>
      <c r="D140" s="374">
        <f>IF(F139+SUM(E$99:E139)=D$92,F139,D$92-SUM(E$99:E139))</f>
        <v>151705.08310558836</v>
      </c>
      <c r="E140" s="522">
        <f>IF(+J96&lt;F139,J96,D140)</f>
        <v>42770.159090909088</v>
      </c>
      <c r="F140" s="523">
        <f t="shared" si="74"/>
        <v>108934.92401467927</v>
      </c>
      <c r="G140" s="523">
        <f t="shared" si="66"/>
        <v>130320.00356013382</v>
      </c>
      <c r="H140" s="526">
        <f t="shared" si="67"/>
        <v>58998.432150268127</v>
      </c>
      <c r="I140" s="577">
        <f t="shared" si="68"/>
        <v>58998.432150268127</v>
      </c>
      <c r="J140" s="514">
        <f t="shared" si="69"/>
        <v>0</v>
      </c>
      <c r="K140" s="514"/>
      <c r="L140" s="525"/>
      <c r="M140" s="514">
        <f t="shared" si="70"/>
        <v>0</v>
      </c>
      <c r="N140" s="525"/>
      <c r="O140" s="514">
        <f t="shared" si="71"/>
        <v>0</v>
      </c>
      <c r="P140" s="514">
        <f t="shared" si="72"/>
        <v>0</v>
      </c>
      <c r="Q140" s="269"/>
    </row>
    <row r="141" spans="2:17" ht="12.5">
      <c r="B141" s="195" t="str">
        <f t="shared" si="73"/>
        <v/>
      </c>
      <c r="C141" s="507">
        <f>IF(D93="","-",+C140+1)</f>
        <v>2054</v>
      </c>
      <c r="D141" s="374">
        <f>IF(F140+SUM(E$99:E140)=D$92,F140,D$92-SUM(E$99:E140))</f>
        <v>108934.92401467927</v>
      </c>
      <c r="E141" s="522">
        <f>IF(+J96&lt;F140,J96,D141)</f>
        <v>42770.159090909088</v>
      </c>
      <c r="F141" s="523">
        <f t="shared" si="74"/>
        <v>66164.764923770184</v>
      </c>
      <c r="G141" s="523">
        <f t="shared" si="66"/>
        <v>87549.844469224729</v>
      </c>
      <c r="H141" s="526">
        <f t="shared" si="67"/>
        <v>53672.420781650973</v>
      </c>
      <c r="I141" s="577">
        <f t="shared" si="68"/>
        <v>53672.420781650973</v>
      </c>
      <c r="J141" s="514">
        <f t="shared" si="69"/>
        <v>0</v>
      </c>
      <c r="K141" s="514"/>
      <c r="L141" s="525"/>
      <c r="M141" s="514">
        <f t="shared" si="70"/>
        <v>0</v>
      </c>
      <c r="N141" s="525"/>
      <c r="O141" s="514">
        <f t="shared" si="71"/>
        <v>0</v>
      </c>
      <c r="P141" s="514">
        <f t="shared" si="72"/>
        <v>0</v>
      </c>
      <c r="Q141" s="269"/>
    </row>
    <row r="142" spans="2:17" ht="12.5">
      <c r="B142" s="195" t="str">
        <f t="shared" si="73"/>
        <v/>
      </c>
      <c r="C142" s="507">
        <f>IF(D93="","-",+C141+1)</f>
        <v>2055</v>
      </c>
      <c r="D142" s="374">
        <f>IF(F141+SUM(E$99:E141)=D$92,F141,D$92-SUM(E$99:E141))</f>
        <v>66164.764923770184</v>
      </c>
      <c r="E142" s="522">
        <f>IF(+J96&lt;F141,J96,D142)</f>
        <v>42770.159090909088</v>
      </c>
      <c r="F142" s="523">
        <f t="shared" si="74"/>
        <v>23394.605832861096</v>
      </c>
      <c r="G142" s="523">
        <f t="shared" si="66"/>
        <v>44779.68537831564</v>
      </c>
      <c r="H142" s="526">
        <f t="shared" si="67"/>
        <v>48346.409413033827</v>
      </c>
      <c r="I142" s="577">
        <f t="shared" si="68"/>
        <v>48346.409413033827</v>
      </c>
      <c r="J142" s="514">
        <f t="shared" si="69"/>
        <v>0</v>
      </c>
      <c r="K142" s="514"/>
      <c r="L142" s="525"/>
      <c r="M142" s="514">
        <f t="shared" si="70"/>
        <v>0</v>
      </c>
      <c r="N142" s="525"/>
      <c r="O142" s="514">
        <f t="shared" si="71"/>
        <v>0</v>
      </c>
      <c r="P142" s="514">
        <f t="shared" si="72"/>
        <v>0</v>
      </c>
      <c r="Q142" s="269"/>
    </row>
    <row r="143" spans="2:17" ht="12.5">
      <c r="B143" s="195" t="str">
        <f t="shared" si="73"/>
        <v/>
      </c>
      <c r="C143" s="507">
        <f>IF(D93="","-",+C142+1)</f>
        <v>2056</v>
      </c>
      <c r="D143" s="374">
        <f>IF(F142+SUM(E$99:E142)=D$92,F142,D$92-SUM(E$99:E142))</f>
        <v>23394.605832861096</v>
      </c>
      <c r="E143" s="522">
        <f>IF(+J96&lt;F142,J96,D143)</f>
        <v>23394.605832861096</v>
      </c>
      <c r="F143" s="523">
        <f t="shared" si="74"/>
        <v>0</v>
      </c>
      <c r="G143" s="523">
        <f t="shared" si="66"/>
        <v>11697.302916430548</v>
      </c>
      <c r="H143" s="526">
        <f t="shared" si="67"/>
        <v>24851.228151769181</v>
      </c>
      <c r="I143" s="577">
        <f t="shared" si="68"/>
        <v>24851.228151769181</v>
      </c>
      <c r="J143" s="514">
        <f t="shared" si="69"/>
        <v>0</v>
      </c>
      <c r="K143" s="514"/>
      <c r="L143" s="525"/>
      <c r="M143" s="514">
        <f t="shared" si="70"/>
        <v>0</v>
      </c>
      <c r="N143" s="525"/>
      <c r="O143" s="514">
        <f t="shared" si="71"/>
        <v>0</v>
      </c>
      <c r="P143" s="514">
        <f t="shared" si="72"/>
        <v>0</v>
      </c>
      <c r="Q143" s="269"/>
    </row>
    <row r="144" spans="2:17" ht="12.5">
      <c r="B144" s="195" t="str">
        <f t="shared" si="7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4"/>
        <v>0</v>
      </c>
      <c r="G144" s="523">
        <f t="shared" si="66"/>
        <v>0</v>
      </c>
      <c r="H144" s="526">
        <f t="shared" si="67"/>
        <v>0</v>
      </c>
      <c r="I144" s="577">
        <f t="shared" si="68"/>
        <v>0</v>
      </c>
      <c r="J144" s="514">
        <f t="shared" si="69"/>
        <v>0</v>
      </c>
      <c r="K144" s="514"/>
      <c r="L144" s="525"/>
      <c r="M144" s="514">
        <f t="shared" si="70"/>
        <v>0</v>
      </c>
      <c r="N144" s="525"/>
      <c r="O144" s="514">
        <f t="shared" si="71"/>
        <v>0</v>
      </c>
      <c r="P144" s="514">
        <f t="shared" si="72"/>
        <v>0</v>
      </c>
      <c r="Q144" s="269"/>
    </row>
    <row r="145" spans="2:17" ht="12.5">
      <c r="B145" s="195" t="str">
        <f t="shared" si="7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4"/>
        <v>0</v>
      </c>
      <c r="G145" s="523">
        <f t="shared" si="66"/>
        <v>0</v>
      </c>
      <c r="H145" s="526">
        <f t="shared" si="67"/>
        <v>0</v>
      </c>
      <c r="I145" s="577">
        <f t="shared" si="68"/>
        <v>0</v>
      </c>
      <c r="J145" s="514">
        <f t="shared" si="69"/>
        <v>0</v>
      </c>
      <c r="K145" s="514"/>
      <c r="L145" s="525"/>
      <c r="M145" s="514">
        <f t="shared" si="70"/>
        <v>0</v>
      </c>
      <c r="N145" s="525"/>
      <c r="O145" s="514">
        <f t="shared" si="71"/>
        <v>0</v>
      </c>
      <c r="P145" s="514">
        <f t="shared" si="72"/>
        <v>0</v>
      </c>
      <c r="Q145" s="269"/>
    </row>
    <row r="146" spans="2:17" ht="12.5">
      <c r="B146" s="195" t="str">
        <f t="shared" si="7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4"/>
        <v>0</v>
      </c>
      <c r="G146" s="523">
        <f t="shared" si="66"/>
        <v>0</v>
      </c>
      <c r="H146" s="526">
        <f t="shared" si="67"/>
        <v>0</v>
      </c>
      <c r="I146" s="577">
        <f t="shared" si="68"/>
        <v>0</v>
      </c>
      <c r="J146" s="514">
        <f t="shared" si="69"/>
        <v>0</v>
      </c>
      <c r="K146" s="514"/>
      <c r="L146" s="525"/>
      <c r="M146" s="514">
        <f t="shared" si="70"/>
        <v>0</v>
      </c>
      <c r="N146" s="525"/>
      <c r="O146" s="514">
        <f t="shared" si="71"/>
        <v>0</v>
      </c>
      <c r="P146" s="514">
        <f t="shared" si="72"/>
        <v>0</v>
      </c>
      <c r="Q146" s="269"/>
    </row>
    <row r="147" spans="2:17" ht="12.5">
      <c r="B147" s="195" t="str">
        <f t="shared" si="7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4"/>
        <v>0</v>
      </c>
      <c r="G147" s="523">
        <f t="shared" si="66"/>
        <v>0</v>
      </c>
      <c r="H147" s="526">
        <f t="shared" si="67"/>
        <v>0</v>
      </c>
      <c r="I147" s="577">
        <f t="shared" si="68"/>
        <v>0</v>
      </c>
      <c r="J147" s="514">
        <f t="shared" si="69"/>
        <v>0</v>
      </c>
      <c r="K147" s="514"/>
      <c r="L147" s="525"/>
      <c r="M147" s="514">
        <f t="shared" si="70"/>
        <v>0</v>
      </c>
      <c r="N147" s="525"/>
      <c r="O147" s="514">
        <f t="shared" si="71"/>
        <v>0</v>
      </c>
      <c r="P147" s="514">
        <f t="shared" si="72"/>
        <v>0</v>
      </c>
      <c r="Q147" s="269"/>
    </row>
    <row r="148" spans="2:17" ht="12.5">
      <c r="B148" s="195" t="str">
        <f t="shared" si="7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4"/>
        <v>0</v>
      </c>
      <c r="G148" s="523">
        <f t="shared" si="66"/>
        <v>0</v>
      </c>
      <c r="H148" s="526">
        <f t="shared" si="67"/>
        <v>0</v>
      </c>
      <c r="I148" s="577">
        <f t="shared" si="68"/>
        <v>0</v>
      </c>
      <c r="J148" s="514">
        <f t="shared" si="69"/>
        <v>0</v>
      </c>
      <c r="K148" s="514"/>
      <c r="L148" s="525"/>
      <c r="M148" s="514">
        <f t="shared" si="70"/>
        <v>0</v>
      </c>
      <c r="N148" s="525"/>
      <c r="O148" s="514">
        <f t="shared" si="71"/>
        <v>0</v>
      </c>
      <c r="P148" s="514">
        <f t="shared" si="72"/>
        <v>0</v>
      </c>
      <c r="Q148" s="269"/>
    </row>
    <row r="149" spans="2:17" ht="12.5">
      <c r="B149" s="195" t="str">
        <f t="shared" si="7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4"/>
        <v>0</v>
      </c>
      <c r="G149" s="523">
        <f t="shared" si="66"/>
        <v>0</v>
      </c>
      <c r="H149" s="526">
        <f t="shared" si="67"/>
        <v>0</v>
      </c>
      <c r="I149" s="577">
        <f t="shared" si="68"/>
        <v>0</v>
      </c>
      <c r="J149" s="514">
        <f t="shared" si="69"/>
        <v>0</v>
      </c>
      <c r="K149" s="514"/>
      <c r="L149" s="525"/>
      <c r="M149" s="514">
        <f t="shared" si="70"/>
        <v>0</v>
      </c>
      <c r="N149" s="525"/>
      <c r="O149" s="514">
        <f t="shared" si="71"/>
        <v>0</v>
      </c>
      <c r="P149" s="514">
        <f t="shared" si="72"/>
        <v>0</v>
      </c>
      <c r="Q149" s="269"/>
    </row>
    <row r="150" spans="2:17" ht="12.5">
      <c r="B150" s="195" t="str">
        <f t="shared" si="7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4"/>
        <v>0</v>
      </c>
      <c r="G150" s="523">
        <f t="shared" si="66"/>
        <v>0</v>
      </c>
      <c r="H150" s="526">
        <f t="shared" si="67"/>
        <v>0</v>
      </c>
      <c r="I150" s="577">
        <f t="shared" si="68"/>
        <v>0</v>
      </c>
      <c r="J150" s="514">
        <f t="shared" si="69"/>
        <v>0</v>
      </c>
      <c r="K150" s="514"/>
      <c r="L150" s="525"/>
      <c r="M150" s="514">
        <f t="shared" si="70"/>
        <v>0</v>
      </c>
      <c r="N150" s="525"/>
      <c r="O150" s="514">
        <f t="shared" si="71"/>
        <v>0</v>
      </c>
      <c r="P150" s="514">
        <f t="shared" si="72"/>
        <v>0</v>
      </c>
      <c r="Q150" s="269"/>
    </row>
    <row r="151" spans="2:17" ht="12.5">
      <c r="B151" s="195" t="str">
        <f t="shared" si="7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4"/>
        <v>0</v>
      </c>
      <c r="G151" s="523">
        <f t="shared" si="66"/>
        <v>0</v>
      </c>
      <c r="H151" s="526">
        <f t="shared" si="67"/>
        <v>0</v>
      </c>
      <c r="I151" s="577">
        <f t="shared" si="68"/>
        <v>0</v>
      </c>
      <c r="J151" s="514">
        <f t="shared" si="69"/>
        <v>0</v>
      </c>
      <c r="K151" s="514"/>
      <c r="L151" s="525"/>
      <c r="M151" s="514">
        <f t="shared" si="70"/>
        <v>0</v>
      </c>
      <c r="N151" s="525"/>
      <c r="O151" s="514">
        <f t="shared" si="71"/>
        <v>0</v>
      </c>
      <c r="P151" s="514">
        <f t="shared" si="72"/>
        <v>0</v>
      </c>
      <c r="Q151" s="269"/>
    </row>
    <row r="152" spans="2:17" ht="12.5">
      <c r="B152" s="195" t="str">
        <f t="shared" si="7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4"/>
        <v>0</v>
      </c>
      <c r="G152" s="523">
        <f t="shared" si="66"/>
        <v>0</v>
      </c>
      <c r="H152" s="526">
        <f t="shared" si="67"/>
        <v>0</v>
      </c>
      <c r="I152" s="577">
        <f t="shared" si="68"/>
        <v>0</v>
      </c>
      <c r="J152" s="514">
        <f t="shared" si="69"/>
        <v>0</v>
      </c>
      <c r="K152" s="514"/>
      <c r="L152" s="525"/>
      <c r="M152" s="514">
        <f t="shared" si="70"/>
        <v>0</v>
      </c>
      <c r="N152" s="525"/>
      <c r="O152" s="514">
        <f t="shared" si="71"/>
        <v>0</v>
      </c>
      <c r="P152" s="514">
        <f t="shared" si="72"/>
        <v>0</v>
      </c>
      <c r="Q152" s="269"/>
    </row>
    <row r="153" spans="2:17" ht="12.5">
      <c r="B153" s="195" t="str">
        <f t="shared" si="7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4"/>
        <v>0</v>
      </c>
      <c r="G153" s="523">
        <f t="shared" si="66"/>
        <v>0</v>
      </c>
      <c r="H153" s="526">
        <f t="shared" si="67"/>
        <v>0</v>
      </c>
      <c r="I153" s="577">
        <f t="shared" si="68"/>
        <v>0</v>
      </c>
      <c r="J153" s="514">
        <f t="shared" si="69"/>
        <v>0</v>
      </c>
      <c r="K153" s="514"/>
      <c r="L153" s="525"/>
      <c r="M153" s="514">
        <f t="shared" si="70"/>
        <v>0</v>
      </c>
      <c r="N153" s="525"/>
      <c r="O153" s="514">
        <f t="shared" si="71"/>
        <v>0</v>
      </c>
      <c r="P153" s="514">
        <f t="shared" si="72"/>
        <v>0</v>
      </c>
      <c r="Q153" s="269"/>
    </row>
    <row r="154" spans="2:17" ht="13" thickBot="1">
      <c r="B154" s="195" t="str">
        <f t="shared" si="7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4"/>
        <v>0</v>
      </c>
      <c r="G154" s="528">
        <f t="shared" si="66"/>
        <v>0</v>
      </c>
      <c r="H154" s="530">
        <f t="shared" si="67"/>
        <v>0</v>
      </c>
      <c r="I154" s="579">
        <f t="shared" si="68"/>
        <v>0</v>
      </c>
      <c r="J154" s="533">
        <f t="shared" si="69"/>
        <v>0</v>
      </c>
      <c r="K154" s="514"/>
      <c r="L154" s="532"/>
      <c r="M154" s="533">
        <f t="shared" si="70"/>
        <v>0</v>
      </c>
      <c r="N154" s="532"/>
      <c r="O154" s="533">
        <f t="shared" si="71"/>
        <v>0</v>
      </c>
      <c r="P154" s="533">
        <f t="shared" si="72"/>
        <v>0</v>
      </c>
      <c r="Q154" s="269"/>
    </row>
    <row r="155" spans="2:17" ht="12.5">
      <c r="C155" s="374" t="s">
        <v>78</v>
      </c>
      <c r="D155" s="375"/>
      <c r="E155" s="375">
        <f>SUM(E99:E154)</f>
        <v>1881887.0000000014</v>
      </c>
      <c r="F155" s="375"/>
      <c r="G155" s="375"/>
      <c r="H155" s="375">
        <f>SUM(H99:H154)</f>
        <v>7022901.334567314</v>
      </c>
      <c r="I155" s="375">
        <f>SUM(I99:I154)</f>
        <v>7022901.334567314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30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4979743.5239505013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4979743.5239505013</v>
      </c>
      <c r="O6" s="269"/>
      <c r="P6" s="269"/>
    </row>
    <row r="7" spans="1:17" ht="13.5" thickBot="1">
      <c r="C7" s="467" t="s">
        <v>48</v>
      </c>
      <c r="D7" s="620" t="s">
        <v>284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478" t="s">
        <v>494</v>
      </c>
      <c r="F9" s="478" t="s">
        <v>508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47660028.540000007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1083182.466818182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6382495.4698959831</v>
      </c>
      <c r="H23" s="610">
        <v>6382495.4698959831</v>
      </c>
      <c r="I23" s="511">
        <f t="shared" si="9"/>
        <v>0</v>
      </c>
      <c r="J23" s="511"/>
      <c r="K23" s="518">
        <f t="shared" ref="K23:K28" si="10">G23</f>
        <v>6382495.4698959831</v>
      </c>
      <c r="L23" s="519">
        <f t="shared" si="6"/>
        <v>0</v>
      </c>
      <c r="M23" s="518">
        <f t="shared" ref="M23:M28" si="11">H23</f>
        <v>6382495.4698959831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1162439.7317073171</v>
      </c>
      <c r="F24" s="608">
        <v>39328709.475492708</v>
      </c>
      <c r="G24" s="609">
        <v>6234756.239636234</v>
      </c>
      <c r="H24" s="610">
        <v>6234756.239636234</v>
      </c>
      <c r="I24" s="511">
        <f t="shared" si="9"/>
        <v>0</v>
      </c>
      <c r="J24" s="511"/>
      <c r="K24" s="518">
        <f t="shared" si="10"/>
        <v>6234756.239636234</v>
      </c>
      <c r="L24" s="519">
        <f t="shared" ref="L24" si="12">IF(K24&lt;&gt;0,+G24-K24,0)</f>
        <v>0</v>
      </c>
      <c r="M24" s="518">
        <f t="shared" si="11"/>
        <v>6234756.239636234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5127681.7221303442</v>
      </c>
      <c r="H25" s="610">
        <v>5127681.7221303442</v>
      </c>
      <c r="I25" s="511">
        <f t="shared" si="9"/>
        <v>0</v>
      </c>
      <c r="J25" s="511"/>
      <c r="K25" s="518">
        <f t="shared" si="10"/>
        <v>5127681.7221303442</v>
      </c>
      <c r="L25" s="519">
        <f t="shared" ref="L25" si="13">IF(K25&lt;&gt;0,+G25-K25,0)</f>
        <v>0</v>
      </c>
      <c r="M25" s="518">
        <f t="shared" si="11"/>
        <v>5127681.7221303442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38220336.708050847</v>
      </c>
      <c r="E26" s="609">
        <v>1134762.5952380951</v>
      </c>
      <c r="F26" s="608">
        <v>37085574.11281275</v>
      </c>
      <c r="G26" s="609">
        <v>5126147.0030310545</v>
      </c>
      <c r="H26" s="610">
        <v>5126147.0030310545</v>
      </c>
      <c r="I26" s="511">
        <f t="shared" si="9"/>
        <v>0</v>
      </c>
      <c r="J26" s="511"/>
      <c r="K26" s="518">
        <f t="shared" si="10"/>
        <v>5126147.0030310545</v>
      </c>
      <c r="L26" s="519">
        <f t="shared" ref="L26" si="14">IF(K26&lt;&gt;0,+G26-K26,0)</f>
        <v>0</v>
      </c>
      <c r="M26" s="518">
        <f t="shared" si="11"/>
        <v>5126147.0030310545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37031507.148547299</v>
      </c>
      <c r="E27" s="609">
        <v>1134762.5952380951</v>
      </c>
      <c r="F27" s="608">
        <v>35896744.553309202</v>
      </c>
      <c r="G27" s="609">
        <v>5234938.295176344</v>
      </c>
      <c r="H27" s="610">
        <v>5234938.295176344</v>
      </c>
      <c r="I27" s="511">
        <f t="shared" si="9"/>
        <v>0</v>
      </c>
      <c r="J27" s="511"/>
      <c r="K27" s="518">
        <f t="shared" si="10"/>
        <v>5234938.295176344</v>
      </c>
      <c r="L27" s="519">
        <f t="shared" ref="L27" si="15">IF(K27&lt;&gt;0,+G27-K27,0)</f>
        <v>0</v>
      </c>
      <c r="M27" s="518">
        <f t="shared" si="11"/>
        <v>5234938.295176344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2023</v>
      </c>
      <c r="D28" s="608">
        <v>35896744.093309209</v>
      </c>
      <c r="E28" s="609">
        <v>1134762.5842857144</v>
      </c>
      <c r="F28" s="608">
        <v>34761981.509023495</v>
      </c>
      <c r="G28" s="609">
        <v>5597807.5083239786</v>
      </c>
      <c r="H28" s="610">
        <v>5597807.5083239786</v>
      </c>
      <c r="I28" s="511">
        <f t="shared" si="9"/>
        <v>0</v>
      </c>
      <c r="J28" s="511"/>
      <c r="K28" s="518">
        <f t="shared" si="10"/>
        <v>5597807.5083239786</v>
      </c>
      <c r="L28" s="519">
        <f t="shared" ref="L28" si="16">IF(K28&lt;&gt;0,+G28-K28,0)</f>
        <v>0</v>
      </c>
      <c r="M28" s="518">
        <f t="shared" si="11"/>
        <v>5597807.5083239786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608">
        <v>34761981.509023495</v>
      </c>
      <c r="E29" s="609">
        <v>1134762.5842857144</v>
      </c>
      <c r="F29" s="608">
        <v>33627218.924737781</v>
      </c>
      <c r="G29" s="609">
        <v>4979743.5239505013</v>
      </c>
      <c r="H29" s="610">
        <v>4979743.5239505013</v>
      </c>
      <c r="I29" s="511">
        <f t="shared" si="9"/>
        <v>0</v>
      </c>
      <c r="J29" s="511"/>
      <c r="K29" s="518">
        <f t="shared" ref="K29" si="17">G29</f>
        <v>4979743.5239505013</v>
      </c>
      <c r="L29" s="519">
        <f t="shared" ref="L29" si="18">IF(K29&lt;&gt;0,+G29-K29,0)</f>
        <v>0</v>
      </c>
      <c r="M29" s="518">
        <f t="shared" ref="M29" si="19">H29</f>
        <v>4979743.5239505013</v>
      </c>
      <c r="N29" s="514">
        <f t="shared" ref="N29" si="20">IF(M29&lt;&gt;0,+H29-M29,0)</f>
        <v>0</v>
      </c>
      <c r="O29" s="514">
        <f t="shared" ref="O29" si="2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33627218.924737781</v>
      </c>
      <c r="E30" s="522">
        <f>IF(+I14&lt;F29,I14,D30)</f>
        <v>1083182.466818182</v>
      </c>
      <c r="F30" s="523">
        <f t="shared" ref="F30:F48" si="22">+D30-E30</f>
        <v>32544036.457919598</v>
      </c>
      <c r="G30" s="524">
        <f t="shared" ref="G30:G53" si="23">+I$12*((D30+F30)/2)+E30</f>
        <v>5037812.6437360272</v>
      </c>
      <c r="H30" s="491">
        <f t="shared" ref="H30:H53" si="24">+I$13*((D30+F30)/2)+E30</f>
        <v>5037812.6437360272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32544036.457919598</v>
      </c>
      <c r="E31" s="522">
        <f>IF(+I14&lt;F30,I14,D31)</f>
        <v>1083182.466818182</v>
      </c>
      <c r="F31" s="523">
        <f t="shared" si="22"/>
        <v>31460853.991101414</v>
      </c>
      <c r="G31" s="524">
        <f t="shared" si="23"/>
        <v>4908342.9504193068</v>
      </c>
      <c r="H31" s="491">
        <f t="shared" si="24"/>
        <v>4908342.9504193068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31460853.991101414</v>
      </c>
      <c r="E32" s="522">
        <f>IF(+I14&lt;F31,I14,D32)</f>
        <v>1083182.466818182</v>
      </c>
      <c r="F32" s="523">
        <f t="shared" si="22"/>
        <v>30377671.52428323</v>
      </c>
      <c r="G32" s="524">
        <f t="shared" si="23"/>
        <v>4778873.2571025873</v>
      </c>
      <c r="H32" s="491">
        <f t="shared" si="24"/>
        <v>4778873.2571025873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30377671.52428323</v>
      </c>
      <c r="E33" s="522">
        <f>IF(+I14&lt;F32,I14,D33)</f>
        <v>1083182.466818182</v>
      </c>
      <c r="F33" s="523">
        <f t="shared" si="22"/>
        <v>29294489.057465047</v>
      </c>
      <c r="G33" s="524">
        <f t="shared" si="23"/>
        <v>4649403.5637858678</v>
      </c>
      <c r="H33" s="491">
        <f t="shared" si="24"/>
        <v>4649403.5637858678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29294489.057465047</v>
      </c>
      <c r="E34" s="522">
        <f>IF(+I14&lt;F33,I14,D34)</f>
        <v>1083182.466818182</v>
      </c>
      <c r="F34" s="523">
        <f t="shared" si="22"/>
        <v>28211306.590646863</v>
      </c>
      <c r="G34" s="524">
        <f t="shared" si="23"/>
        <v>4519933.8704691473</v>
      </c>
      <c r="H34" s="491">
        <f t="shared" si="24"/>
        <v>4519933.8704691473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28211306.590646863</v>
      </c>
      <c r="E35" s="522">
        <f>IF(+I14&lt;F34,I14,D35)</f>
        <v>1083182.466818182</v>
      </c>
      <c r="F35" s="523">
        <f t="shared" si="22"/>
        <v>27128124.123828679</v>
      </c>
      <c r="G35" s="524">
        <f t="shared" si="23"/>
        <v>4390464.1771524278</v>
      </c>
      <c r="H35" s="491">
        <f t="shared" si="24"/>
        <v>4390464.1771524278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27128124.123828679</v>
      </c>
      <c r="E36" s="522">
        <f>IF(+I14&lt;F35,I14,D36)</f>
        <v>1083182.466818182</v>
      </c>
      <c r="F36" s="523">
        <f t="shared" si="22"/>
        <v>26044941.657010496</v>
      </c>
      <c r="G36" s="524">
        <f t="shared" si="23"/>
        <v>4260994.4838357074</v>
      </c>
      <c r="H36" s="491">
        <f t="shared" si="24"/>
        <v>4260994.4838357074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26044941.657010496</v>
      </c>
      <c r="E37" s="522">
        <f>IF(+I14&lt;F36,I14,D37)</f>
        <v>1083182.466818182</v>
      </c>
      <c r="F37" s="523">
        <f t="shared" si="22"/>
        <v>24961759.190192312</v>
      </c>
      <c r="G37" s="524">
        <f t="shared" si="23"/>
        <v>4131524.7905189879</v>
      </c>
      <c r="H37" s="491">
        <f t="shared" si="24"/>
        <v>4131524.7905189879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24961759.190192312</v>
      </c>
      <c r="E38" s="522">
        <f>IF(+I14&lt;F37,I14,D38)</f>
        <v>1083182.466818182</v>
      </c>
      <c r="F38" s="523">
        <f t="shared" si="22"/>
        <v>23878576.723374128</v>
      </c>
      <c r="G38" s="524">
        <f t="shared" si="23"/>
        <v>4002055.0972022675</v>
      </c>
      <c r="H38" s="491">
        <f t="shared" si="24"/>
        <v>4002055.0972022675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23878576.723374128</v>
      </c>
      <c r="E39" s="522">
        <f>IF(+I14&lt;F38,I14,D39)</f>
        <v>1083182.466818182</v>
      </c>
      <c r="F39" s="523">
        <f t="shared" si="22"/>
        <v>22795394.256555945</v>
      </c>
      <c r="G39" s="524">
        <f t="shared" si="23"/>
        <v>3872585.403885548</v>
      </c>
      <c r="H39" s="491">
        <f t="shared" si="24"/>
        <v>3872585.403885548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22795394.256555945</v>
      </c>
      <c r="E40" s="522">
        <f>IF(+I14&lt;F39,I14,D40)</f>
        <v>1083182.466818182</v>
      </c>
      <c r="F40" s="523">
        <f t="shared" si="22"/>
        <v>21712211.789737761</v>
      </c>
      <c r="G40" s="524">
        <f t="shared" si="23"/>
        <v>3743115.7105688276</v>
      </c>
      <c r="H40" s="491">
        <f t="shared" si="24"/>
        <v>3743115.7105688276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21712211.789737761</v>
      </c>
      <c r="E41" s="522">
        <f>IF(+I14&lt;F40,I14,D41)</f>
        <v>1083182.466818182</v>
      </c>
      <c r="F41" s="523">
        <f t="shared" si="22"/>
        <v>20629029.322919577</v>
      </c>
      <c r="G41" s="524">
        <f t="shared" si="23"/>
        <v>3613646.0172521081</v>
      </c>
      <c r="H41" s="491">
        <f t="shared" si="24"/>
        <v>3613646.0172521081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20629029.322919577</v>
      </c>
      <c r="E42" s="522">
        <f>IF(+I14&lt;F41,I14,D42)</f>
        <v>1083182.466818182</v>
      </c>
      <c r="F42" s="523">
        <f t="shared" si="22"/>
        <v>19545846.856101394</v>
      </c>
      <c r="G42" s="524">
        <f t="shared" si="23"/>
        <v>3484176.3239353877</v>
      </c>
      <c r="H42" s="491">
        <f t="shared" si="24"/>
        <v>3484176.3239353877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19545846.856101394</v>
      </c>
      <c r="E43" s="522">
        <f>IF(+I14&lt;F42,I14,D43)</f>
        <v>1083182.466818182</v>
      </c>
      <c r="F43" s="523">
        <f t="shared" si="22"/>
        <v>18462664.38928321</v>
      </c>
      <c r="G43" s="524">
        <f t="shared" si="23"/>
        <v>3354706.6306186682</v>
      </c>
      <c r="H43" s="491">
        <f t="shared" si="24"/>
        <v>3354706.6306186682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18462664.38928321</v>
      </c>
      <c r="E44" s="522">
        <f>IF(+I14&lt;F43,I14,D44)</f>
        <v>1083182.466818182</v>
      </c>
      <c r="F44" s="523">
        <f t="shared" si="22"/>
        <v>17379481.922465026</v>
      </c>
      <c r="G44" s="524">
        <f t="shared" si="23"/>
        <v>3225236.9373019487</v>
      </c>
      <c r="H44" s="491">
        <f t="shared" si="24"/>
        <v>3225236.9373019487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17379481.922465026</v>
      </c>
      <c r="E45" s="522">
        <f>IF(+I14&lt;F44,I14,D45)</f>
        <v>1083182.466818182</v>
      </c>
      <c r="F45" s="523">
        <f t="shared" si="22"/>
        <v>16296299.455646845</v>
      </c>
      <c r="G45" s="524">
        <f t="shared" si="23"/>
        <v>3095767.2439852282</v>
      </c>
      <c r="H45" s="491">
        <f t="shared" si="24"/>
        <v>3095767.2439852282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16296299.455646845</v>
      </c>
      <c r="E46" s="522">
        <f>IF(+I14&lt;F45,I14,D46)</f>
        <v>1083182.466818182</v>
      </c>
      <c r="F46" s="523">
        <f t="shared" si="22"/>
        <v>15213116.988828663</v>
      </c>
      <c r="G46" s="524">
        <f t="shared" si="23"/>
        <v>2966297.5506685087</v>
      </c>
      <c r="H46" s="491">
        <f t="shared" si="24"/>
        <v>2966297.5506685087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15213116.988828663</v>
      </c>
      <c r="E47" s="522">
        <f>IF(+I14&lt;F46,I14,D47)</f>
        <v>1083182.466818182</v>
      </c>
      <c r="F47" s="523">
        <f t="shared" si="22"/>
        <v>14129934.522010481</v>
      </c>
      <c r="G47" s="524">
        <f t="shared" si="23"/>
        <v>2836827.8573517893</v>
      </c>
      <c r="H47" s="491">
        <f t="shared" si="24"/>
        <v>2836827.8573517893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14129934.522010481</v>
      </c>
      <c r="E48" s="522">
        <f>IF(+I14&lt;F47,I14,D48)</f>
        <v>1083182.466818182</v>
      </c>
      <c r="F48" s="523">
        <f t="shared" si="22"/>
        <v>13046752.055192299</v>
      </c>
      <c r="G48" s="524">
        <f t="shared" si="23"/>
        <v>2707358.1640350698</v>
      </c>
      <c r="H48" s="491">
        <f t="shared" si="24"/>
        <v>2707358.1640350698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13046752.055192299</v>
      </c>
      <c r="E49" s="522">
        <f>IF(+I14&lt;F48,I14,D49)</f>
        <v>1083182.466818182</v>
      </c>
      <c r="F49" s="523">
        <f t="shared" ref="F49:F72" si="25">+D49-E49</f>
        <v>11963569.588374117</v>
      </c>
      <c r="G49" s="524">
        <f t="shared" si="23"/>
        <v>2577888.4707183493</v>
      </c>
      <c r="H49" s="491">
        <f t="shared" si="24"/>
        <v>2577888.4707183493</v>
      </c>
      <c r="I49" s="511">
        <f t="shared" ref="I49:I72" si="26">H49-G49</f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</row>
    <row r="50" spans="2:17" ht="12.5">
      <c r="B50" s="195" t="str">
        <f t="shared" ref="B50:B72" si="30">IF(D50=F49,"","IU")</f>
        <v/>
      </c>
      <c r="C50" s="507">
        <f>IF(D11="","-",+C49+1)</f>
        <v>2045</v>
      </c>
      <c r="D50" s="523">
        <f>IF(F49+SUM(E$17:E49)=D$10,F49,D$10-SUM(E$17:E49))</f>
        <v>11963569.588374117</v>
      </c>
      <c r="E50" s="522">
        <f>IF(+I14&lt;F49,I14,D50)</f>
        <v>1083182.466818182</v>
      </c>
      <c r="F50" s="523">
        <f t="shared" si="25"/>
        <v>10880387.121555936</v>
      </c>
      <c r="G50" s="524">
        <f t="shared" si="23"/>
        <v>2448418.7774016298</v>
      </c>
      <c r="H50" s="491">
        <f t="shared" si="24"/>
        <v>2448418.7774016298</v>
      </c>
      <c r="I50" s="511">
        <f t="shared" si="26"/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</row>
    <row r="51" spans="2:17" ht="12.5">
      <c r="B51" s="195" t="str">
        <f t="shared" si="30"/>
        <v/>
      </c>
      <c r="C51" s="507">
        <f>IF(D11="","-",+C50+1)</f>
        <v>2046</v>
      </c>
      <c r="D51" s="523">
        <f>IF(F50+SUM(E$17:E50)=D$10,F50,D$10-SUM(E$17:E50))</f>
        <v>10880387.121555936</v>
      </c>
      <c r="E51" s="522">
        <f>IF(+I14&lt;F50,I14,D51)</f>
        <v>1083182.466818182</v>
      </c>
      <c r="F51" s="523">
        <f t="shared" si="25"/>
        <v>9797204.6547377538</v>
      </c>
      <c r="G51" s="524">
        <f t="shared" si="23"/>
        <v>2318949.0840849103</v>
      </c>
      <c r="H51" s="491">
        <f t="shared" si="24"/>
        <v>2318949.0840849103</v>
      </c>
      <c r="I51" s="511">
        <f t="shared" si="26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</row>
    <row r="52" spans="2:17" ht="12.5">
      <c r="B52" s="195" t="str">
        <f t="shared" si="30"/>
        <v/>
      </c>
      <c r="C52" s="507">
        <f>IF(D11="","-",+C51+1)</f>
        <v>2047</v>
      </c>
      <c r="D52" s="523">
        <f>IF(F51+SUM(E$17:E51)=D$10,F51,D$10-SUM(E$17:E51))</f>
        <v>9797204.6547377538</v>
      </c>
      <c r="E52" s="522">
        <f>IF(+I14&lt;F51,I14,D52)</f>
        <v>1083182.466818182</v>
      </c>
      <c r="F52" s="523">
        <f t="shared" si="25"/>
        <v>8714022.187919572</v>
      </c>
      <c r="G52" s="524">
        <f t="shared" si="23"/>
        <v>2189479.3907681908</v>
      </c>
      <c r="H52" s="491">
        <f t="shared" si="24"/>
        <v>2189479.3907681908</v>
      </c>
      <c r="I52" s="511">
        <f t="shared" si="26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</row>
    <row r="53" spans="2:17" ht="12.5">
      <c r="B53" s="195" t="str">
        <f t="shared" si="30"/>
        <v/>
      </c>
      <c r="C53" s="507">
        <f>IF(D11="","-",+C52+1)</f>
        <v>2048</v>
      </c>
      <c r="D53" s="523">
        <f>IF(F52+SUM(E$17:E52)=D$10,F52,D$10-SUM(E$17:E52))</f>
        <v>8714022.187919572</v>
      </c>
      <c r="E53" s="522">
        <f>IF(+I14&lt;F52,I14,D53)</f>
        <v>1083182.466818182</v>
      </c>
      <c r="F53" s="523">
        <f t="shared" si="25"/>
        <v>7630839.7211013902</v>
      </c>
      <c r="G53" s="524">
        <f t="shared" si="23"/>
        <v>2060009.6974514709</v>
      </c>
      <c r="H53" s="491">
        <f t="shared" si="24"/>
        <v>2060009.6974514709</v>
      </c>
      <c r="I53" s="511">
        <f t="shared" si="26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</row>
    <row r="54" spans="2:17" ht="12.5">
      <c r="B54" s="195" t="str">
        <f t="shared" si="30"/>
        <v/>
      </c>
      <c r="C54" s="507">
        <f>IF(D11="","-",+C53+1)</f>
        <v>2049</v>
      </c>
      <c r="D54" s="523">
        <f>IF(F53+SUM(E$17:E53)=D$10,F53,D$10-SUM(E$17:E53))</f>
        <v>7630839.7211013902</v>
      </c>
      <c r="E54" s="522">
        <f>IF(+I14&lt;F53,I14,D54)</f>
        <v>1083182.466818182</v>
      </c>
      <c r="F54" s="523">
        <f t="shared" si="25"/>
        <v>6547657.2542832084</v>
      </c>
      <c r="G54" s="524">
        <f t="shared" ref="G54:G72" si="31">+I$12*((D54+F54)/2)+E54</f>
        <v>1930540.0041347512</v>
      </c>
      <c r="H54" s="491">
        <f t="shared" ref="H54:H72" si="32">+I$13*((D54+F54)/2)+E54</f>
        <v>1930540.0041347512</v>
      </c>
      <c r="I54" s="511">
        <f t="shared" si="26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</row>
    <row r="55" spans="2:17" ht="12.5">
      <c r="B55" s="195" t="str">
        <f t="shared" si="30"/>
        <v/>
      </c>
      <c r="C55" s="507">
        <f>IF(D11="","-",+C54+1)</f>
        <v>2050</v>
      </c>
      <c r="D55" s="523">
        <f>IF(F54+SUM(E$17:E54)=D$10,F54,D$10-SUM(E$17:E54))</f>
        <v>6547657.2542832084</v>
      </c>
      <c r="E55" s="522">
        <f>IF(+I14&lt;F54,I14,D55)</f>
        <v>1083182.466818182</v>
      </c>
      <c r="F55" s="523">
        <f t="shared" si="25"/>
        <v>5464474.7874650266</v>
      </c>
      <c r="G55" s="524">
        <f t="shared" si="31"/>
        <v>1801070.3108180314</v>
      </c>
      <c r="H55" s="491">
        <f t="shared" si="32"/>
        <v>1801070.3108180314</v>
      </c>
      <c r="I55" s="511">
        <f t="shared" si="26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</row>
    <row r="56" spans="2:17" ht="12.5">
      <c r="B56" s="195" t="str">
        <f t="shared" si="30"/>
        <v/>
      </c>
      <c r="C56" s="507">
        <f>IF(D11="","-",+C55+1)</f>
        <v>2051</v>
      </c>
      <c r="D56" s="523">
        <f>IF(F55+SUM(E$17:E55)=D$10,F55,D$10-SUM(E$17:E55))</f>
        <v>5464474.7874650266</v>
      </c>
      <c r="E56" s="522">
        <f>IF(+I14&lt;F55,I14,D56)</f>
        <v>1083182.466818182</v>
      </c>
      <c r="F56" s="523">
        <f t="shared" si="25"/>
        <v>4381292.3206468448</v>
      </c>
      <c r="G56" s="524">
        <f t="shared" si="31"/>
        <v>1671600.6175013119</v>
      </c>
      <c r="H56" s="491">
        <f t="shared" si="32"/>
        <v>1671600.6175013119</v>
      </c>
      <c r="I56" s="511">
        <f t="shared" si="26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</row>
    <row r="57" spans="2:17" ht="12.5">
      <c r="B57" s="195" t="str">
        <f t="shared" si="30"/>
        <v/>
      </c>
      <c r="C57" s="507">
        <f>IF(D11="","-",+C56+1)</f>
        <v>2052</v>
      </c>
      <c r="D57" s="523">
        <f>IF(F56+SUM(E$17:E56)=D$10,F56,D$10-SUM(E$17:E56))</f>
        <v>4381292.3206468448</v>
      </c>
      <c r="E57" s="522">
        <f>IF(+I14&lt;F56,I14,D57)</f>
        <v>1083182.466818182</v>
      </c>
      <c r="F57" s="523">
        <f t="shared" si="25"/>
        <v>3298109.853828663</v>
      </c>
      <c r="G57" s="524">
        <f t="shared" si="31"/>
        <v>1542130.924184592</v>
      </c>
      <c r="H57" s="491">
        <f t="shared" si="32"/>
        <v>1542130.924184592</v>
      </c>
      <c r="I57" s="511">
        <f t="shared" si="26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</row>
    <row r="58" spans="2:17" ht="12.5">
      <c r="B58" s="195" t="str">
        <f t="shared" si="30"/>
        <v/>
      </c>
      <c r="C58" s="507">
        <f>IF(D11="","-",+C57+1)</f>
        <v>2053</v>
      </c>
      <c r="D58" s="523">
        <f>IF(F57+SUM(E$17:E57)=D$10,F57,D$10-SUM(E$17:E57))</f>
        <v>3298109.853828663</v>
      </c>
      <c r="E58" s="522">
        <f>IF(+I14&lt;F57,I14,D58)</f>
        <v>1083182.466818182</v>
      </c>
      <c r="F58" s="523">
        <f t="shared" si="25"/>
        <v>2214927.3870104812</v>
      </c>
      <c r="G58" s="524">
        <f t="shared" si="31"/>
        <v>1412661.2308678725</v>
      </c>
      <c r="H58" s="491">
        <f t="shared" si="32"/>
        <v>1412661.2308678725</v>
      </c>
      <c r="I58" s="511">
        <f t="shared" si="26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0"/>
        <v/>
      </c>
      <c r="C59" s="507">
        <f>IF(D11="","-",+C58+1)</f>
        <v>2054</v>
      </c>
      <c r="D59" s="523">
        <f>IF(F58+SUM(E$17:E58)=D$10,F58,D$10-SUM(E$17:E58))</f>
        <v>2214927.3870104812</v>
      </c>
      <c r="E59" s="522">
        <f>IF(+I14&lt;F58,I14,D59)</f>
        <v>1083182.466818182</v>
      </c>
      <c r="F59" s="523">
        <f t="shared" si="25"/>
        <v>1131744.9201922992</v>
      </c>
      <c r="G59" s="524">
        <f t="shared" si="31"/>
        <v>1283191.5375511528</v>
      </c>
      <c r="H59" s="491">
        <f t="shared" si="32"/>
        <v>1283191.5375511528</v>
      </c>
      <c r="I59" s="511">
        <f t="shared" si="26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</row>
    <row r="60" spans="2:17" ht="12.5">
      <c r="B60" s="195" t="str">
        <f t="shared" si="30"/>
        <v/>
      </c>
      <c r="C60" s="507">
        <f>IF(D11="","-",+C59+1)</f>
        <v>2055</v>
      </c>
      <c r="D60" s="523">
        <f>IF(F59+SUM(E$17:E59)=D$10,F59,D$10-SUM(E$17:E59))</f>
        <v>1131744.9201922992</v>
      </c>
      <c r="E60" s="522">
        <f>IF(+I14&lt;F59,I14,D60)</f>
        <v>1083182.466818182</v>
      </c>
      <c r="F60" s="523">
        <f t="shared" si="25"/>
        <v>48562.453374117147</v>
      </c>
      <c r="G60" s="524">
        <f t="shared" si="31"/>
        <v>1153721.844234433</v>
      </c>
      <c r="H60" s="491">
        <f t="shared" si="32"/>
        <v>1153721.844234433</v>
      </c>
      <c r="I60" s="511">
        <f t="shared" si="26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</row>
    <row r="61" spans="2:17" ht="12.5">
      <c r="B61" s="195" t="str">
        <f t="shared" si="30"/>
        <v/>
      </c>
      <c r="C61" s="507">
        <f>IF(D11="","-",+C60+1)</f>
        <v>2056</v>
      </c>
      <c r="D61" s="523">
        <f>IF(F60+SUM(E$17:E60)=D$10,F60,D$10-SUM(E$17:E60))</f>
        <v>48562.453374117147</v>
      </c>
      <c r="E61" s="522">
        <f>IF(+I14&lt;F60,I14,D61)</f>
        <v>48562.453374117147</v>
      </c>
      <c r="F61" s="523">
        <f t="shared" si="25"/>
        <v>0</v>
      </c>
      <c r="G61" s="526">
        <f t="shared" si="31"/>
        <v>51464.718753062676</v>
      </c>
      <c r="H61" s="491">
        <f t="shared" si="32"/>
        <v>51464.718753062676</v>
      </c>
      <c r="I61" s="511">
        <f t="shared" si="26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</row>
    <row r="62" spans="2:17" ht="12.5">
      <c r="B62" s="195" t="str">
        <f t="shared" si="3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5"/>
        <v>0</v>
      </c>
      <c r="G62" s="526">
        <f t="shared" si="31"/>
        <v>0</v>
      </c>
      <c r="H62" s="491">
        <f t="shared" si="32"/>
        <v>0</v>
      </c>
      <c r="I62" s="511">
        <f t="shared" si="26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</row>
    <row r="63" spans="2:17" ht="12.5">
      <c r="B63" s="195" t="str">
        <f t="shared" si="3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6">
        <f t="shared" si="31"/>
        <v>0</v>
      </c>
      <c r="H63" s="491">
        <f t="shared" si="32"/>
        <v>0</v>
      </c>
      <c r="I63" s="511">
        <f t="shared" si="26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</row>
    <row r="64" spans="2:17" ht="12.5">
      <c r="B64" s="195" t="str">
        <f t="shared" si="3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6">
        <f t="shared" si="31"/>
        <v>0</v>
      </c>
      <c r="H64" s="491">
        <f t="shared" si="32"/>
        <v>0</v>
      </c>
      <c r="I64" s="511">
        <f t="shared" si="26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</row>
    <row r="65" spans="1:16" ht="12.5">
      <c r="B65" s="195" t="str">
        <f t="shared" si="3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6">
        <f t="shared" si="31"/>
        <v>0</v>
      </c>
      <c r="H65" s="491">
        <f t="shared" si="32"/>
        <v>0</v>
      </c>
      <c r="I65" s="511">
        <f t="shared" si="26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</row>
    <row r="66" spans="1:16" ht="12.5">
      <c r="B66" s="195" t="str">
        <f t="shared" si="3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6">
        <f t="shared" si="31"/>
        <v>0</v>
      </c>
      <c r="H66" s="491">
        <f t="shared" si="32"/>
        <v>0</v>
      </c>
      <c r="I66" s="511">
        <f t="shared" si="26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</row>
    <row r="67" spans="1:16" ht="12.5">
      <c r="B67" s="195" t="str">
        <f t="shared" si="3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6">
        <f t="shared" si="31"/>
        <v>0</v>
      </c>
      <c r="H67" s="491">
        <f t="shared" si="32"/>
        <v>0</v>
      </c>
      <c r="I67" s="511">
        <f t="shared" si="26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</row>
    <row r="68" spans="1:16" ht="12.5">
      <c r="B68" s="195" t="str">
        <f t="shared" si="3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6">
        <f t="shared" si="31"/>
        <v>0</v>
      </c>
      <c r="H68" s="491">
        <f t="shared" si="32"/>
        <v>0</v>
      </c>
      <c r="I68" s="511">
        <f t="shared" si="26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</row>
    <row r="69" spans="1:16" ht="12.5">
      <c r="B69" s="195" t="str">
        <f t="shared" si="3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6">
        <f t="shared" si="31"/>
        <v>0</v>
      </c>
      <c r="H69" s="491">
        <f t="shared" si="32"/>
        <v>0</v>
      </c>
      <c r="I69" s="511">
        <f t="shared" si="26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</row>
    <row r="70" spans="1:16" ht="12.5">
      <c r="B70" s="195" t="str">
        <f t="shared" si="3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6">
        <f t="shared" si="31"/>
        <v>0</v>
      </c>
      <c r="H70" s="491">
        <f t="shared" si="32"/>
        <v>0</v>
      </c>
      <c r="I70" s="511">
        <f t="shared" si="26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</row>
    <row r="71" spans="1:16" ht="12.5">
      <c r="B71" s="195" t="str">
        <f t="shared" si="3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6">
        <f t="shared" si="31"/>
        <v>0</v>
      </c>
      <c r="H71" s="491">
        <f t="shared" si="32"/>
        <v>0</v>
      </c>
      <c r="I71" s="511">
        <f t="shared" si="26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</row>
    <row r="72" spans="1:16" ht="13" thickBot="1">
      <c r="B72" s="195" t="str">
        <f t="shared" si="3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30">
        <f t="shared" si="31"/>
        <v>0</v>
      </c>
      <c r="H72" s="471">
        <f t="shared" si="32"/>
        <v>0</v>
      </c>
      <c r="I72" s="531">
        <f t="shared" si="26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</row>
    <row r="73" spans="1:16" ht="12.5">
      <c r="C73" s="374" t="s">
        <v>78</v>
      </c>
      <c r="D73" s="375"/>
      <c r="E73" s="375">
        <f>SUM(E17:E72)</f>
        <v>47660028.540000029</v>
      </c>
      <c r="F73" s="375"/>
      <c r="G73" s="375">
        <f>SUM(G17:G72)</f>
        <v>176717544.31687137</v>
      </c>
      <c r="H73" s="375">
        <f>SUM(H17:H72)</f>
        <v>176717544.31687137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4979743.5239505013</v>
      </c>
      <c r="N87" s="546">
        <f>IF(J92&lt;D11,0,VLOOKUP(J92,C17:O72,11))</f>
        <v>4979743.5239505013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5359938.7752727838</v>
      </c>
      <c r="N88" s="550">
        <f>IF(J92&lt;D11,0,VLOOKUP(J92,C99:P154,7))</f>
        <v>5359938.7752727838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380195.25132228248</v>
      </c>
      <c r="N89" s="555">
        <f>+N88-N87</f>
        <v>380195.25132228248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D9</f>
        <v>TP2006077</v>
      </c>
      <c r="E91" s="560" t="str">
        <f>E9</f>
        <v xml:space="preserve">SPP Project ID = </v>
      </c>
      <c r="F91" s="560" t="str">
        <f>F9</f>
        <v>349 &amp; 30142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47660028.540000007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1083182.466818182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33">+I99-H99</f>
        <v>0</v>
      </c>
      <c r="K99" s="514"/>
      <c r="L99" s="512">
        <f t="shared" ref="L99:L104" si="34">H99</f>
        <v>3817654.064849725</v>
      </c>
      <c r="M99" s="597">
        <f t="shared" ref="M99:M130" si="35">IF(L99&lt;&gt;0,+H99-L99,0)</f>
        <v>0</v>
      </c>
      <c r="N99" s="512">
        <f t="shared" ref="N99:N104" si="36">I99</f>
        <v>3817654.064849725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 ht="12.5">
      <c r="B100" s="195" t="str">
        <f t="shared" ref="B100:B131" si="39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34"/>
        <v>7416785.108146511</v>
      </c>
      <c r="M100" s="519">
        <f t="shared" ref="M100:M105" si="40">IF(L100&lt;&gt;0,+H100-L100,0)</f>
        <v>0</v>
      </c>
      <c r="N100" s="518">
        <f t="shared" si="36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9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34"/>
        <v>7331378.3623912428</v>
      </c>
      <c r="M101" s="519">
        <f t="shared" si="40"/>
        <v>0</v>
      </c>
      <c r="N101" s="518">
        <f t="shared" si="36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33"/>
        <v>0</v>
      </c>
      <c r="K102" s="514"/>
      <c r="L102" s="518">
        <f t="shared" si="34"/>
        <v>6992449.3668075977</v>
      </c>
      <c r="M102" s="519">
        <f t="shared" si="40"/>
        <v>0</v>
      </c>
      <c r="N102" s="518">
        <f t="shared" si="36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33"/>
        <v>0</v>
      </c>
      <c r="K103" s="514"/>
      <c r="L103" s="518">
        <f t="shared" si="34"/>
        <v>6609498.3455806924</v>
      </c>
      <c r="M103" s="519">
        <f t="shared" si="40"/>
        <v>0</v>
      </c>
      <c r="N103" s="518">
        <f t="shared" si="36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33"/>
        <v>0</v>
      </c>
      <c r="K104" s="514"/>
      <c r="L104" s="518">
        <f t="shared" si="34"/>
        <v>6262248.4706521584</v>
      </c>
      <c r="M104" s="519">
        <f t="shared" si="40"/>
        <v>0</v>
      </c>
      <c r="N104" s="518">
        <f t="shared" si="36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33"/>
        <v>0</v>
      </c>
      <c r="K105" s="514"/>
      <c r="L105" s="518">
        <f t="shared" ref="L105" si="41">H105</f>
        <v>5472648.7320447806</v>
      </c>
      <c r="M105" s="519">
        <f t="shared" si="40"/>
        <v>0</v>
      </c>
      <c r="N105" s="518">
        <f t="shared" ref="N105" si="42">I105</f>
        <v>5472648.7320447806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2019</v>
      </c>
      <c r="D106" s="508">
        <v>40509302.097637497</v>
      </c>
      <c r="E106" s="516">
        <v>1108372.7674418604</v>
      </c>
      <c r="F106" s="515">
        <v>39400929.330195636</v>
      </c>
      <c r="G106" s="515">
        <v>39955115.71391657</v>
      </c>
      <c r="H106" s="575">
        <v>5385190.1906108065</v>
      </c>
      <c r="I106" s="576">
        <v>5385190.1906108065</v>
      </c>
      <c r="J106" s="514">
        <f t="shared" si="33"/>
        <v>0</v>
      </c>
      <c r="K106" s="514"/>
      <c r="L106" s="518">
        <f t="shared" ref="L106" si="43">H106</f>
        <v>5385190.1906108065</v>
      </c>
      <c r="M106" s="519">
        <f t="shared" ref="M106" si="44">IF(L106&lt;&gt;0,+H106-L106,0)</f>
        <v>0</v>
      </c>
      <c r="N106" s="518">
        <f t="shared" ref="N106" si="45">I106</f>
        <v>5385190.1906108065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2020</v>
      </c>
      <c r="D107" s="508">
        <v>39400929.330195636</v>
      </c>
      <c r="E107" s="516">
        <v>1134762.5952380951</v>
      </c>
      <c r="F107" s="515">
        <v>38266166.734957539</v>
      </c>
      <c r="G107" s="515">
        <v>38833548.032576591</v>
      </c>
      <c r="H107" s="575">
        <v>5312236.1867038347</v>
      </c>
      <c r="I107" s="576">
        <v>5312236.1867038347</v>
      </c>
      <c r="J107" s="514">
        <f t="shared" si="33"/>
        <v>0</v>
      </c>
      <c r="K107" s="514"/>
      <c r="L107" s="518">
        <f t="shared" ref="L107" si="46">H107</f>
        <v>5312236.1867038347</v>
      </c>
      <c r="M107" s="519">
        <f t="shared" ref="M107" si="47">IF(L107&lt;&gt;0,+H107-L107,0)</f>
        <v>0</v>
      </c>
      <c r="N107" s="518">
        <f t="shared" ref="N107" si="48">I107</f>
        <v>5312236.1867038347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2021</v>
      </c>
      <c r="D108" s="508">
        <v>38266166.734957539</v>
      </c>
      <c r="E108" s="516">
        <v>1162439.7317073171</v>
      </c>
      <c r="F108" s="515">
        <v>37103727.003250219</v>
      </c>
      <c r="G108" s="515">
        <v>37684946.869103879</v>
      </c>
      <c r="H108" s="575">
        <v>5440217.3214159943</v>
      </c>
      <c r="I108" s="576">
        <v>5440217.3214159943</v>
      </c>
      <c r="J108" s="514">
        <f t="shared" si="33"/>
        <v>0</v>
      </c>
      <c r="K108" s="514"/>
      <c r="L108" s="518">
        <f t="shared" ref="L108" si="49">H108</f>
        <v>5440217.3214159943</v>
      </c>
      <c r="M108" s="519">
        <f t="shared" ref="M108" si="50">IF(L108&lt;&gt;0,+H108-L108,0)</f>
        <v>0</v>
      </c>
      <c r="N108" s="518">
        <f t="shared" ref="N108" si="51">I108</f>
        <v>5440217.3214159943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2022</v>
      </c>
      <c r="D109" s="508">
        <v>37103727.003250219</v>
      </c>
      <c r="E109" s="516">
        <v>1134762.5952380951</v>
      </c>
      <c r="F109" s="515">
        <v>35968964.408012122</v>
      </c>
      <c r="G109" s="515">
        <v>36536345.705631167</v>
      </c>
      <c r="H109" s="575">
        <v>5426242.9544733902</v>
      </c>
      <c r="I109" s="576">
        <v>5426242.9544733902</v>
      </c>
      <c r="J109" s="514">
        <f t="shared" si="33"/>
        <v>0</v>
      </c>
      <c r="K109" s="514"/>
      <c r="L109" s="518">
        <f t="shared" ref="L109" si="52">H109</f>
        <v>5426242.9544733902</v>
      </c>
      <c r="M109" s="519">
        <f t="shared" ref="M109" si="53">IF(L109&lt;&gt;0,+H109-L109,0)</f>
        <v>0</v>
      </c>
      <c r="N109" s="518">
        <f t="shared" ref="N109" si="54">I109</f>
        <v>5426242.9544733902</v>
      </c>
      <c r="O109" s="514">
        <f t="shared" ref="O109" si="55">IF(N109&lt;&gt;0,+I109-N109,0)</f>
        <v>0</v>
      </c>
      <c r="P109" s="514">
        <f t="shared" ref="P109" si="56">+O109-M109</f>
        <v>0</v>
      </c>
      <c r="Q109" s="269"/>
    </row>
    <row r="110" spans="1:17" ht="12.5">
      <c r="B110" s="195" t="str">
        <f t="shared" si="39"/>
        <v>IU</v>
      </c>
      <c r="C110" s="507">
        <f>IF(D93="","-",+C109+1)</f>
        <v>2023</v>
      </c>
      <c r="D110" s="508">
        <v>35968963.948012143</v>
      </c>
      <c r="E110" s="516">
        <v>1083182.466818182</v>
      </c>
      <c r="F110" s="515">
        <v>34885781.48119396</v>
      </c>
      <c r="G110" s="515">
        <v>35427372.714603052</v>
      </c>
      <c r="H110" s="575">
        <v>5453682.2933079926</v>
      </c>
      <c r="I110" s="576">
        <v>5453682.2933079926</v>
      </c>
      <c r="J110" s="514">
        <f t="shared" si="33"/>
        <v>0</v>
      </c>
      <c r="K110" s="514"/>
      <c r="L110" s="518">
        <f t="shared" ref="L110" si="57">H110</f>
        <v>5453682.2933079926</v>
      </c>
      <c r="M110" s="519">
        <f t="shared" ref="M110" si="58">IF(L110&lt;&gt;0,+H110-L110,0)</f>
        <v>0</v>
      </c>
      <c r="N110" s="518">
        <f t="shared" ref="N110" si="59">I110</f>
        <v>5453682.2933079926</v>
      </c>
      <c r="O110" s="514">
        <f t="shared" ref="O110" si="60">IF(N110&lt;&gt;0,+I110-N110,0)</f>
        <v>0</v>
      </c>
      <c r="P110" s="514">
        <f t="shared" ref="P110" si="61">+O110-M110</f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2024</v>
      </c>
      <c r="D111" s="374">
        <f>IF(F110+SUM(E$99:E110)=D$92,F110,D$92-SUM(E$99:E110))</f>
        <v>34885781.48119396</v>
      </c>
      <c r="E111" s="522">
        <f>IF(+J96&lt;F110,J96,D111)</f>
        <v>1083182.466818182</v>
      </c>
      <c r="F111" s="523">
        <f t="shared" ref="F111:F131" si="62">+D111-E111</f>
        <v>33802599.014375776</v>
      </c>
      <c r="G111" s="523">
        <f t="shared" ref="G111:G130" si="63">+(F111+D111)/2</f>
        <v>34344190.247784868</v>
      </c>
      <c r="H111" s="526">
        <f t="shared" ref="H111:H130" si="64">+J$94*G111+E111</f>
        <v>5359938.7752727838</v>
      </c>
      <c r="I111" s="577">
        <f t="shared" ref="I111:I130" si="65">+J$95*G111+E111</f>
        <v>5359938.7752727838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2025</v>
      </c>
      <c r="D112" s="374">
        <f>IF(F111+SUM(E$99:E111)=D$92,F111,D$92-SUM(E$99:E111))</f>
        <v>33802599.014375776</v>
      </c>
      <c r="E112" s="522">
        <f>IF(+J96&lt;F111,J96,D112)</f>
        <v>1083182.466818182</v>
      </c>
      <c r="F112" s="523">
        <f t="shared" si="62"/>
        <v>32719416.547557592</v>
      </c>
      <c r="G112" s="523">
        <f t="shared" si="63"/>
        <v>33261007.780966684</v>
      </c>
      <c r="H112" s="526">
        <f t="shared" si="64"/>
        <v>5225054.0272338958</v>
      </c>
      <c r="I112" s="577">
        <f t="shared" si="65"/>
        <v>5225054.0272338958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2026</v>
      </c>
      <c r="D113" s="374">
        <f>IF(F112+SUM(E$99:E112)=D$92,F112,D$92-SUM(E$99:E112))</f>
        <v>32719416.547557592</v>
      </c>
      <c r="E113" s="522">
        <f>IF(+J96&lt;F112,J96,D113)</f>
        <v>1083182.466818182</v>
      </c>
      <c r="F113" s="523">
        <f t="shared" si="62"/>
        <v>31636234.080739409</v>
      </c>
      <c r="G113" s="523">
        <f t="shared" si="63"/>
        <v>32177825.314148501</v>
      </c>
      <c r="H113" s="526">
        <f t="shared" si="64"/>
        <v>5090169.2791950088</v>
      </c>
      <c r="I113" s="577">
        <f t="shared" si="65"/>
        <v>5090169.2791950088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2027</v>
      </c>
      <c r="D114" s="374">
        <f>IF(F113+SUM(E$99:E113)=D$92,F113,D$92-SUM(E$99:E113))</f>
        <v>31636234.080739409</v>
      </c>
      <c r="E114" s="522">
        <f>IF(+J96&lt;F113,J96,D114)</f>
        <v>1083182.466818182</v>
      </c>
      <c r="F114" s="523">
        <f t="shared" si="62"/>
        <v>30553051.613921225</v>
      </c>
      <c r="G114" s="523">
        <f t="shared" si="63"/>
        <v>31094642.847330317</v>
      </c>
      <c r="H114" s="526">
        <f t="shared" si="64"/>
        <v>4955284.5311561208</v>
      </c>
      <c r="I114" s="577">
        <f t="shared" si="65"/>
        <v>4955284.5311561208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2028</v>
      </c>
      <c r="D115" s="374">
        <f>IF(F114+SUM(E$99:E114)=D$92,F114,D$92-SUM(E$99:E114))</f>
        <v>30553051.613921225</v>
      </c>
      <c r="E115" s="522">
        <f>IF(+J96&lt;F114,J96,D115)</f>
        <v>1083182.466818182</v>
      </c>
      <c r="F115" s="523">
        <f t="shared" si="62"/>
        <v>29469869.147103041</v>
      </c>
      <c r="G115" s="523">
        <f t="shared" si="63"/>
        <v>30011460.380512133</v>
      </c>
      <c r="H115" s="526">
        <f t="shared" si="64"/>
        <v>4820399.7831172328</v>
      </c>
      <c r="I115" s="577">
        <f t="shared" si="65"/>
        <v>4820399.7831172328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2029</v>
      </c>
      <c r="D116" s="374">
        <f>IF(F115+SUM(E$99:E115)=D$92,F115,D$92-SUM(E$99:E115))</f>
        <v>29469869.147103041</v>
      </c>
      <c r="E116" s="522">
        <f>IF(+J96&lt;F115,J96,D116)</f>
        <v>1083182.466818182</v>
      </c>
      <c r="F116" s="523">
        <f t="shared" si="62"/>
        <v>28386686.680284858</v>
      </c>
      <c r="G116" s="523">
        <f t="shared" si="63"/>
        <v>28928277.91369395</v>
      </c>
      <c r="H116" s="526">
        <f t="shared" si="64"/>
        <v>4685515.0350783458</v>
      </c>
      <c r="I116" s="577">
        <f t="shared" si="65"/>
        <v>4685515.0350783458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2030</v>
      </c>
      <c r="D117" s="374">
        <f>IF(F116+SUM(E$99:E116)=D$92,F116,D$92-SUM(E$99:E116))</f>
        <v>28386686.680284858</v>
      </c>
      <c r="E117" s="522">
        <f>IF(+J96&lt;F116,J96,D117)</f>
        <v>1083182.466818182</v>
      </c>
      <c r="F117" s="523">
        <f t="shared" si="62"/>
        <v>27303504.213466674</v>
      </c>
      <c r="G117" s="523">
        <f t="shared" si="63"/>
        <v>27845095.446875766</v>
      </c>
      <c r="H117" s="526">
        <f t="shared" si="64"/>
        <v>4550630.2870394578</v>
      </c>
      <c r="I117" s="577">
        <f t="shared" si="65"/>
        <v>4550630.2870394578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2031</v>
      </c>
      <c r="D118" s="374">
        <f>IF(F117+SUM(E$99:E117)=D$92,F117,D$92-SUM(E$99:E117))</f>
        <v>27303504.213466674</v>
      </c>
      <c r="E118" s="522">
        <f>IF(+J96&lt;F117,J96,D118)</f>
        <v>1083182.466818182</v>
      </c>
      <c r="F118" s="523">
        <f t="shared" si="62"/>
        <v>26220321.74664849</v>
      </c>
      <c r="G118" s="523">
        <f t="shared" si="63"/>
        <v>26761912.980057582</v>
      </c>
      <c r="H118" s="526">
        <f t="shared" si="64"/>
        <v>4415745.5390005698</v>
      </c>
      <c r="I118" s="577">
        <f t="shared" si="65"/>
        <v>4415745.5390005698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2032</v>
      </c>
      <c r="D119" s="374">
        <f>IF(F118+SUM(E$99:E118)=D$92,F118,D$92-SUM(E$99:E118))</f>
        <v>26220321.74664849</v>
      </c>
      <c r="E119" s="522">
        <f>IF(+J96&lt;F118,J96,D119)</f>
        <v>1083182.466818182</v>
      </c>
      <c r="F119" s="523">
        <f t="shared" si="62"/>
        <v>25137139.279830307</v>
      </c>
      <c r="G119" s="523">
        <f t="shared" si="63"/>
        <v>25678730.513239399</v>
      </c>
      <c r="H119" s="526">
        <f t="shared" si="64"/>
        <v>4280860.7909616828</v>
      </c>
      <c r="I119" s="577">
        <f t="shared" si="65"/>
        <v>4280860.7909616828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2033</v>
      </c>
      <c r="D120" s="374">
        <f>IF(F119+SUM(E$99:E119)=D$92,F119,D$92-SUM(E$99:E119))</f>
        <v>25137139.279830307</v>
      </c>
      <c r="E120" s="522">
        <f>IF(+J96&lt;F119,J96,D120)</f>
        <v>1083182.466818182</v>
      </c>
      <c r="F120" s="523">
        <f t="shared" si="62"/>
        <v>24053956.813012123</v>
      </c>
      <c r="G120" s="523">
        <f t="shared" si="63"/>
        <v>24595548.046421215</v>
      </c>
      <c r="H120" s="526">
        <f t="shared" si="64"/>
        <v>4145976.0429227948</v>
      </c>
      <c r="I120" s="577">
        <f t="shared" si="65"/>
        <v>4145976.0429227948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2034</v>
      </c>
      <c r="D121" s="374">
        <f>IF(F120+SUM(E$99:E120)=D$92,F120,D$92-SUM(E$99:E120))</f>
        <v>24053956.813012123</v>
      </c>
      <c r="E121" s="522">
        <f>IF(+J96&lt;F120,J96,D121)</f>
        <v>1083182.466818182</v>
      </c>
      <c r="F121" s="523">
        <f t="shared" si="62"/>
        <v>22970774.346193939</v>
      </c>
      <c r="G121" s="523">
        <f t="shared" si="63"/>
        <v>23512365.579603031</v>
      </c>
      <c r="H121" s="526">
        <f t="shared" si="64"/>
        <v>4011091.2948839068</v>
      </c>
      <c r="I121" s="577">
        <f t="shared" si="65"/>
        <v>4011091.2948839068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2035</v>
      </c>
      <c r="D122" s="374">
        <f>IF(F121+SUM(E$99:E121)=D$92,F121,D$92-SUM(E$99:E121))</f>
        <v>22970774.346193939</v>
      </c>
      <c r="E122" s="522">
        <f>IF(+J96&lt;F121,J96,D122)</f>
        <v>1083182.466818182</v>
      </c>
      <c r="F122" s="523">
        <f t="shared" si="62"/>
        <v>21887591.879375756</v>
      </c>
      <c r="G122" s="523">
        <f t="shared" si="63"/>
        <v>22429183.112784848</v>
      </c>
      <c r="H122" s="526">
        <f t="shared" si="64"/>
        <v>3876206.5468450198</v>
      </c>
      <c r="I122" s="577">
        <f t="shared" si="65"/>
        <v>3876206.5468450198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2036</v>
      </c>
      <c r="D123" s="374">
        <f>IF(F122+SUM(E$99:E122)=D$92,F122,D$92-SUM(E$99:E122))</f>
        <v>21887591.879375756</v>
      </c>
      <c r="E123" s="522">
        <f>IF(+J96&lt;F122,J96,D123)</f>
        <v>1083182.466818182</v>
      </c>
      <c r="F123" s="523">
        <f t="shared" si="62"/>
        <v>20804409.412557572</v>
      </c>
      <c r="G123" s="523">
        <f t="shared" si="63"/>
        <v>21346000.645966664</v>
      </c>
      <c r="H123" s="526">
        <f t="shared" si="64"/>
        <v>3741321.7988061318</v>
      </c>
      <c r="I123" s="577">
        <f t="shared" si="65"/>
        <v>3741321.7988061318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2037</v>
      </c>
      <c r="D124" s="374">
        <f>IF(F123+SUM(E$99:E123)=D$92,F123,D$92-SUM(E$99:E123))</f>
        <v>20804409.412557572</v>
      </c>
      <c r="E124" s="522">
        <f>IF(+J96&lt;F123,J96,D124)</f>
        <v>1083182.466818182</v>
      </c>
      <c r="F124" s="523">
        <f t="shared" si="62"/>
        <v>19721226.945739388</v>
      </c>
      <c r="G124" s="523">
        <f t="shared" si="63"/>
        <v>20262818.17914848</v>
      </c>
      <c r="H124" s="526">
        <f t="shared" si="64"/>
        <v>3606437.0507672438</v>
      </c>
      <c r="I124" s="577">
        <f t="shared" si="65"/>
        <v>3606437.0507672438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2038</v>
      </c>
      <c r="D125" s="374">
        <f>IF(F124+SUM(E$99:E124)=D$92,F124,D$92-SUM(E$99:E124))</f>
        <v>19721226.945739388</v>
      </c>
      <c r="E125" s="522">
        <f>IF(+J96&lt;F124,J96,D125)</f>
        <v>1083182.466818182</v>
      </c>
      <c r="F125" s="523">
        <f t="shared" si="62"/>
        <v>18638044.478921205</v>
      </c>
      <c r="G125" s="523">
        <f t="shared" si="63"/>
        <v>19179635.712330297</v>
      </c>
      <c r="H125" s="526">
        <f t="shared" si="64"/>
        <v>3471552.3027283568</v>
      </c>
      <c r="I125" s="577">
        <f t="shared" si="65"/>
        <v>3471552.3027283568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2039</v>
      </c>
      <c r="D126" s="374">
        <f>IF(F125+SUM(E$99:E125)=D$92,F125,D$92-SUM(E$99:E125))</f>
        <v>18638044.478921205</v>
      </c>
      <c r="E126" s="522">
        <f>IF(+J96&lt;F125,J96,D126)</f>
        <v>1083182.466818182</v>
      </c>
      <c r="F126" s="523">
        <f t="shared" si="62"/>
        <v>17554862.012103021</v>
      </c>
      <c r="G126" s="523">
        <f t="shared" si="63"/>
        <v>18096453.245512113</v>
      </c>
      <c r="H126" s="526">
        <f t="shared" si="64"/>
        <v>3336667.5546894688</v>
      </c>
      <c r="I126" s="577">
        <f t="shared" si="65"/>
        <v>3336667.5546894688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2040</v>
      </c>
      <c r="D127" s="374">
        <f>IF(F126+SUM(E$99:E126)=D$92,F126,D$92-SUM(E$99:E126))</f>
        <v>17554862.012103021</v>
      </c>
      <c r="E127" s="522">
        <f>IF(+J96&lt;F126,J96,D127)</f>
        <v>1083182.466818182</v>
      </c>
      <c r="F127" s="523">
        <f t="shared" si="62"/>
        <v>16471679.545284839</v>
      </c>
      <c r="G127" s="523">
        <f t="shared" si="63"/>
        <v>17013270.778693929</v>
      </c>
      <c r="H127" s="526">
        <f t="shared" si="64"/>
        <v>3201782.8066505818</v>
      </c>
      <c r="I127" s="577">
        <f t="shared" si="65"/>
        <v>3201782.8066505818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2041</v>
      </c>
      <c r="D128" s="374">
        <f>IF(F127+SUM(E$99:E127)=D$92,F127,D$92-SUM(E$99:E127))</f>
        <v>16471679.545284839</v>
      </c>
      <c r="E128" s="522">
        <f>IF(+J96&lt;F127,J96,D128)</f>
        <v>1083182.466818182</v>
      </c>
      <c r="F128" s="523">
        <f t="shared" si="62"/>
        <v>15388497.078466658</v>
      </c>
      <c r="G128" s="523">
        <f t="shared" si="63"/>
        <v>15930088.311875749</v>
      </c>
      <c r="H128" s="526">
        <f t="shared" si="64"/>
        <v>3066898.0586116943</v>
      </c>
      <c r="I128" s="577">
        <f t="shared" si="65"/>
        <v>3066898.0586116943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2042</v>
      </c>
      <c r="D129" s="374">
        <f>IF(F128+SUM(E$99:E128)=D$92,F128,D$92-SUM(E$99:E128))</f>
        <v>15388497.078466658</v>
      </c>
      <c r="E129" s="522">
        <f>IF(+J96&lt;F128,J96,D129)</f>
        <v>1083182.466818182</v>
      </c>
      <c r="F129" s="523">
        <f t="shared" si="62"/>
        <v>14305314.611648476</v>
      </c>
      <c r="G129" s="523">
        <f t="shared" si="63"/>
        <v>14846905.845057566</v>
      </c>
      <c r="H129" s="526">
        <f t="shared" si="64"/>
        <v>2932013.3105728067</v>
      </c>
      <c r="I129" s="577">
        <f t="shared" si="65"/>
        <v>2932013.3105728067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2043</v>
      </c>
      <c r="D130" s="374">
        <f>IF(F129+SUM(E$99:E129)=D$92,F129,D$92-SUM(E$99:E129))</f>
        <v>14305314.611648476</v>
      </c>
      <c r="E130" s="522">
        <f>IF(+J96&lt;F129,J96,D130)</f>
        <v>1083182.466818182</v>
      </c>
      <c r="F130" s="523">
        <f t="shared" si="62"/>
        <v>13222132.144830294</v>
      </c>
      <c r="G130" s="523">
        <f t="shared" si="63"/>
        <v>13763723.378239386</v>
      </c>
      <c r="H130" s="526">
        <f t="shared" si="64"/>
        <v>2797128.5625339192</v>
      </c>
      <c r="I130" s="577">
        <f t="shared" si="65"/>
        <v>2797128.5625339192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2044</v>
      </c>
      <c r="D131" s="374">
        <f>IF(F130+SUM(E$99:E130)=D$92,F130,D$92-SUM(E$99:E130))</f>
        <v>13222132.144830294</v>
      </c>
      <c r="E131" s="522">
        <f>IF(+J96&lt;F130,J96,D131)</f>
        <v>1083182.466818182</v>
      </c>
      <c r="F131" s="523">
        <f t="shared" si="62"/>
        <v>12138949.678012112</v>
      </c>
      <c r="G131" s="523">
        <f t="shared" ref="G131:G154" si="66">+(F131+D131)/2</f>
        <v>12680540.911421202</v>
      </c>
      <c r="H131" s="526">
        <f t="shared" ref="H131:H154" si="67">+J$94*G131+E131</f>
        <v>2662243.8144950317</v>
      </c>
      <c r="I131" s="577">
        <f t="shared" ref="I131:I154" si="68">+J$95*G131+E131</f>
        <v>2662243.8144950317</v>
      </c>
      <c r="J131" s="514">
        <f t="shared" ref="J131:J154" si="69">+I131-H131</f>
        <v>0</v>
      </c>
      <c r="K131" s="514"/>
      <c r="L131" s="525"/>
      <c r="M131" s="514">
        <f t="shared" ref="M131:M154" si="70">IF(L131&lt;&gt;0,+H131-L131,0)</f>
        <v>0</v>
      </c>
      <c r="N131" s="525"/>
      <c r="O131" s="514">
        <f t="shared" ref="O131:O154" si="71">IF(N131&lt;&gt;0,+I131-N131,0)</f>
        <v>0</v>
      </c>
      <c r="P131" s="514">
        <f t="shared" ref="P131:P154" si="72">+O131-M131</f>
        <v>0</v>
      </c>
      <c r="Q131" s="269"/>
    </row>
    <row r="132" spans="2:17" ht="12.5">
      <c r="B132" s="195" t="str">
        <f t="shared" ref="B132:B154" si="73">IF(D132=F131,"","IU")</f>
        <v/>
      </c>
      <c r="C132" s="507">
        <f>IF(D93="","-",+C131+1)</f>
        <v>2045</v>
      </c>
      <c r="D132" s="374">
        <f>IF(F131+SUM(E$99:E131)=D$92,F131,D$92-SUM(E$99:E131))</f>
        <v>12138949.678012112</v>
      </c>
      <c r="E132" s="522">
        <f>IF(+J96&lt;F131,J96,D132)</f>
        <v>1083182.466818182</v>
      </c>
      <c r="F132" s="523">
        <f t="shared" ref="F132:F154" si="74">+D132-E132</f>
        <v>11055767.21119393</v>
      </c>
      <c r="G132" s="523">
        <f t="shared" si="66"/>
        <v>11597358.444603022</v>
      </c>
      <c r="H132" s="526">
        <f t="shared" si="67"/>
        <v>2527359.0664561447</v>
      </c>
      <c r="I132" s="577">
        <f t="shared" si="68"/>
        <v>2527359.0664561447</v>
      </c>
      <c r="J132" s="514">
        <f t="shared" si="69"/>
        <v>0</v>
      </c>
      <c r="K132" s="514"/>
      <c r="L132" s="525"/>
      <c r="M132" s="514">
        <f t="shared" si="70"/>
        <v>0</v>
      </c>
      <c r="N132" s="525"/>
      <c r="O132" s="514">
        <f t="shared" si="71"/>
        <v>0</v>
      </c>
      <c r="P132" s="514">
        <f t="shared" si="72"/>
        <v>0</v>
      </c>
      <c r="Q132" s="269"/>
    </row>
    <row r="133" spans="2:17" ht="12.5">
      <c r="B133" s="195" t="str">
        <f t="shared" si="73"/>
        <v/>
      </c>
      <c r="C133" s="507">
        <f>IF(D93="","-",+C132+1)</f>
        <v>2046</v>
      </c>
      <c r="D133" s="374">
        <f>IF(F132+SUM(E$99:E132)=D$92,F132,D$92-SUM(E$99:E132))</f>
        <v>11055767.21119393</v>
      </c>
      <c r="E133" s="522">
        <f>IF(+J96&lt;F132,J96,D133)</f>
        <v>1083182.466818182</v>
      </c>
      <c r="F133" s="523">
        <f t="shared" si="74"/>
        <v>9972584.7443757486</v>
      </c>
      <c r="G133" s="523">
        <f t="shared" si="66"/>
        <v>10514175.977784839</v>
      </c>
      <c r="H133" s="526">
        <f t="shared" si="67"/>
        <v>2392474.3184172567</v>
      </c>
      <c r="I133" s="577">
        <f t="shared" si="68"/>
        <v>2392474.3184172567</v>
      </c>
      <c r="J133" s="514">
        <f t="shared" si="69"/>
        <v>0</v>
      </c>
      <c r="K133" s="514"/>
      <c r="L133" s="525"/>
      <c r="M133" s="514">
        <f t="shared" si="70"/>
        <v>0</v>
      </c>
      <c r="N133" s="525"/>
      <c r="O133" s="514">
        <f t="shared" si="71"/>
        <v>0</v>
      </c>
      <c r="P133" s="514">
        <f t="shared" si="72"/>
        <v>0</v>
      </c>
      <c r="Q133" s="269"/>
    </row>
    <row r="134" spans="2:17" ht="12.5">
      <c r="B134" s="195" t="str">
        <f t="shared" si="73"/>
        <v/>
      </c>
      <c r="C134" s="507">
        <f>IF(D93="","-",+C133+1)</f>
        <v>2047</v>
      </c>
      <c r="D134" s="374">
        <f>IF(F133+SUM(E$99:E133)=D$92,F133,D$92-SUM(E$99:E133))</f>
        <v>9972584.7443757486</v>
      </c>
      <c r="E134" s="522">
        <f>IF(+J96&lt;F133,J96,D134)</f>
        <v>1083182.466818182</v>
      </c>
      <c r="F134" s="523">
        <f t="shared" si="74"/>
        <v>8889402.2775575668</v>
      </c>
      <c r="G134" s="523">
        <f t="shared" si="66"/>
        <v>9430993.5109666586</v>
      </c>
      <c r="H134" s="526">
        <f t="shared" si="67"/>
        <v>2257589.5703783697</v>
      </c>
      <c r="I134" s="577">
        <f t="shared" si="68"/>
        <v>2257589.5703783697</v>
      </c>
      <c r="J134" s="514">
        <f t="shared" si="69"/>
        <v>0</v>
      </c>
      <c r="K134" s="514"/>
      <c r="L134" s="525"/>
      <c r="M134" s="514">
        <f t="shared" si="70"/>
        <v>0</v>
      </c>
      <c r="N134" s="525"/>
      <c r="O134" s="514">
        <f t="shared" si="71"/>
        <v>0</v>
      </c>
      <c r="P134" s="514">
        <f t="shared" si="72"/>
        <v>0</v>
      </c>
      <c r="Q134" s="269"/>
    </row>
    <row r="135" spans="2:17" ht="12.5">
      <c r="B135" s="195" t="str">
        <f t="shared" si="73"/>
        <v/>
      </c>
      <c r="C135" s="507">
        <f>IF(D93="","-",+C134+1)</f>
        <v>2048</v>
      </c>
      <c r="D135" s="374">
        <f>IF(F134+SUM(E$99:E134)=D$92,F134,D$92-SUM(E$99:E134))</f>
        <v>8889402.2775575668</v>
      </c>
      <c r="E135" s="522">
        <f>IF(+J96&lt;F134,J96,D135)</f>
        <v>1083182.466818182</v>
      </c>
      <c r="F135" s="523">
        <f t="shared" si="74"/>
        <v>7806219.810739385</v>
      </c>
      <c r="G135" s="523">
        <f t="shared" si="66"/>
        <v>8347811.0441484759</v>
      </c>
      <c r="H135" s="526">
        <f t="shared" si="67"/>
        <v>2122704.8223394821</v>
      </c>
      <c r="I135" s="577">
        <f t="shared" si="68"/>
        <v>2122704.8223394821</v>
      </c>
      <c r="J135" s="514">
        <f t="shared" si="69"/>
        <v>0</v>
      </c>
      <c r="K135" s="514"/>
      <c r="L135" s="525"/>
      <c r="M135" s="514">
        <f t="shared" si="70"/>
        <v>0</v>
      </c>
      <c r="N135" s="525"/>
      <c r="O135" s="514">
        <f t="shared" si="71"/>
        <v>0</v>
      </c>
      <c r="P135" s="514">
        <f t="shared" si="72"/>
        <v>0</v>
      </c>
      <c r="Q135" s="269"/>
    </row>
    <row r="136" spans="2:17" ht="12.5">
      <c r="B136" s="195" t="str">
        <f t="shared" si="73"/>
        <v/>
      </c>
      <c r="C136" s="507">
        <f>IF(D93="","-",+C135+1)</f>
        <v>2049</v>
      </c>
      <c r="D136" s="374">
        <f>IF(F135+SUM(E$99:E135)=D$92,F135,D$92-SUM(E$99:E135))</f>
        <v>7806219.810739385</v>
      </c>
      <c r="E136" s="522">
        <f>IF(+J96&lt;F135,J96,D136)</f>
        <v>1083182.466818182</v>
      </c>
      <c r="F136" s="523">
        <f t="shared" si="74"/>
        <v>6723037.3439212032</v>
      </c>
      <c r="G136" s="523">
        <f t="shared" si="66"/>
        <v>7264628.5773302941</v>
      </c>
      <c r="H136" s="526">
        <f t="shared" si="67"/>
        <v>1987820.0743005946</v>
      </c>
      <c r="I136" s="577">
        <f t="shared" si="68"/>
        <v>1987820.0743005946</v>
      </c>
      <c r="J136" s="514">
        <f t="shared" si="69"/>
        <v>0</v>
      </c>
      <c r="K136" s="514"/>
      <c r="L136" s="525"/>
      <c r="M136" s="514">
        <f t="shared" si="70"/>
        <v>0</v>
      </c>
      <c r="N136" s="525"/>
      <c r="O136" s="514">
        <f t="shared" si="71"/>
        <v>0</v>
      </c>
      <c r="P136" s="514">
        <f t="shared" si="72"/>
        <v>0</v>
      </c>
      <c r="Q136" s="269"/>
    </row>
    <row r="137" spans="2:17" ht="12.5">
      <c r="B137" s="195" t="str">
        <f t="shared" si="73"/>
        <v/>
      </c>
      <c r="C137" s="507">
        <f>IF(D93="","-",+C136+1)</f>
        <v>2050</v>
      </c>
      <c r="D137" s="374">
        <f>IF(F136+SUM(E$99:E136)=D$92,F136,D$92-SUM(E$99:E136))</f>
        <v>6723037.3439212032</v>
      </c>
      <c r="E137" s="522">
        <f>IF(+J96&lt;F136,J96,D137)</f>
        <v>1083182.466818182</v>
      </c>
      <c r="F137" s="523">
        <f t="shared" si="74"/>
        <v>5639854.8771030214</v>
      </c>
      <c r="G137" s="523">
        <f t="shared" si="66"/>
        <v>6181446.1105121123</v>
      </c>
      <c r="H137" s="526">
        <f t="shared" si="67"/>
        <v>1852935.3262617073</v>
      </c>
      <c r="I137" s="577">
        <f t="shared" si="68"/>
        <v>1852935.3262617073</v>
      </c>
      <c r="J137" s="514">
        <f t="shared" si="69"/>
        <v>0</v>
      </c>
      <c r="K137" s="514"/>
      <c r="L137" s="525"/>
      <c r="M137" s="514">
        <f t="shared" si="70"/>
        <v>0</v>
      </c>
      <c r="N137" s="525"/>
      <c r="O137" s="514">
        <f t="shared" si="71"/>
        <v>0</v>
      </c>
      <c r="P137" s="514">
        <f t="shared" si="72"/>
        <v>0</v>
      </c>
      <c r="Q137" s="269"/>
    </row>
    <row r="138" spans="2:17" ht="12.5">
      <c r="B138" s="195" t="str">
        <f t="shared" si="73"/>
        <v/>
      </c>
      <c r="C138" s="507">
        <f>IF(D93="","-",+C137+1)</f>
        <v>2051</v>
      </c>
      <c r="D138" s="374">
        <f>IF(F137+SUM(E$99:E137)=D$92,F137,D$92-SUM(E$99:E137))</f>
        <v>5639854.8771030214</v>
      </c>
      <c r="E138" s="522">
        <f>IF(+J96&lt;F137,J96,D138)</f>
        <v>1083182.466818182</v>
      </c>
      <c r="F138" s="523">
        <f t="shared" si="74"/>
        <v>4556672.4102848396</v>
      </c>
      <c r="G138" s="523">
        <f t="shared" si="66"/>
        <v>5098263.6436939305</v>
      </c>
      <c r="H138" s="526">
        <f t="shared" si="67"/>
        <v>1718050.5782228198</v>
      </c>
      <c r="I138" s="577">
        <f t="shared" si="68"/>
        <v>1718050.5782228198</v>
      </c>
      <c r="J138" s="514">
        <f t="shared" si="69"/>
        <v>0</v>
      </c>
      <c r="K138" s="514"/>
      <c r="L138" s="525"/>
      <c r="M138" s="514">
        <f t="shared" si="70"/>
        <v>0</v>
      </c>
      <c r="N138" s="525"/>
      <c r="O138" s="514">
        <f t="shared" si="71"/>
        <v>0</v>
      </c>
      <c r="P138" s="514">
        <f t="shared" si="72"/>
        <v>0</v>
      </c>
      <c r="Q138" s="269"/>
    </row>
    <row r="139" spans="2:17" ht="12.5">
      <c r="B139" s="195" t="str">
        <f t="shared" si="73"/>
        <v/>
      </c>
      <c r="C139" s="507">
        <f>IF(D93="","-",+C138+1)</f>
        <v>2052</v>
      </c>
      <c r="D139" s="374">
        <f>IF(F138+SUM(E$99:E138)=D$92,F138,D$92-SUM(E$99:E138))</f>
        <v>4556672.4102848396</v>
      </c>
      <c r="E139" s="522">
        <f>IF(+J96&lt;F138,J96,D139)</f>
        <v>1083182.466818182</v>
      </c>
      <c r="F139" s="523">
        <f t="shared" si="74"/>
        <v>3473489.9434666578</v>
      </c>
      <c r="G139" s="523">
        <f t="shared" si="66"/>
        <v>4015081.1768757487</v>
      </c>
      <c r="H139" s="526">
        <f t="shared" si="67"/>
        <v>1583165.8301839326</v>
      </c>
      <c r="I139" s="577">
        <f t="shared" si="68"/>
        <v>1583165.8301839326</v>
      </c>
      <c r="J139" s="514">
        <f t="shared" si="69"/>
        <v>0</v>
      </c>
      <c r="K139" s="514"/>
      <c r="L139" s="525"/>
      <c r="M139" s="514">
        <f t="shared" si="70"/>
        <v>0</v>
      </c>
      <c r="N139" s="525"/>
      <c r="O139" s="514">
        <f t="shared" si="71"/>
        <v>0</v>
      </c>
      <c r="P139" s="514">
        <f t="shared" si="72"/>
        <v>0</v>
      </c>
      <c r="Q139" s="269"/>
    </row>
    <row r="140" spans="2:17" ht="12.5">
      <c r="B140" s="195" t="str">
        <f t="shared" si="73"/>
        <v/>
      </c>
      <c r="C140" s="507">
        <f>IF(D93="","-",+C139+1)</f>
        <v>2053</v>
      </c>
      <c r="D140" s="374">
        <f>IF(F139+SUM(E$99:E139)=D$92,F139,D$92-SUM(E$99:E139))</f>
        <v>3473489.9434666578</v>
      </c>
      <c r="E140" s="522">
        <f>IF(+J96&lt;F139,J96,D140)</f>
        <v>1083182.466818182</v>
      </c>
      <c r="F140" s="523">
        <f t="shared" si="74"/>
        <v>2390307.476648476</v>
      </c>
      <c r="G140" s="523">
        <f t="shared" si="66"/>
        <v>2931898.7100575669</v>
      </c>
      <c r="H140" s="526">
        <f t="shared" si="67"/>
        <v>1448281.082145045</v>
      </c>
      <c r="I140" s="577">
        <f t="shared" si="68"/>
        <v>1448281.082145045</v>
      </c>
      <c r="J140" s="514">
        <f t="shared" si="69"/>
        <v>0</v>
      </c>
      <c r="K140" s="514"/>
      <c r="L140" s="525"/>
      <c r="M140" s="514">
        <f t="shared" si="70"/>
        <v>0</v>
      </c>
      <c r="N140" s="525"/>
      <c r="O140" s="514">
        <f t="shared" si="71"/>
        <v>0</v>
      </c>
      <c r="P140" s="514">
        <f t="shared" si="72"/>
        <v>0</v>
      </c>
      <c r="Q140" s="269"/>
    </row>
    <row r="141" spans="2:17" ht="12.5">
      <c r="B141" s="195" t="str">
        <f t="shared" si="73"/>
        <v/>
      </c>
      <c r="C141" s="507">
        <f>IF(D93="","-",+C140+1)</f>
        <v>2054</v>
      </c>
      <c r="D141" s="374">
        <f>IF(F140+SUM(E$99:E140)=D$92,F140,D$92-SUM(E$99:E140))</f>
        <v>2390307.476648476</v>
      </c>
      <c r="E141" s="522">
        <f>IF(+J96&lt;F140,J96,D141)</f>
        <v>1083182.466818182</v>
      </c>
      <c r="F141" s="523">
        <f t="shared" si="74"/>
        <v>1307125.0098302939</v>
      </c>
      <c r="G141" s="523">
        <f t="shared" si="66"/>
        <v>1848716.2432393851</v>
      </c>
      <c r="H141" s="526">
        <f t="shared" si="67"/>
        <v>1313396.3341061575</v>
      </c>
      <c r="I141" s="577">
        <f t="shared" si="68"/>
        <v>1313396.3341061575</v>
      </c>
      <c r="J141" s="514">
        <f t="shared" si="69"/>
        <v>0</v>
      </c>
      <c r="K141" s="514"/>
      <c r="L141" s="525"/>
      <c r="M141" s="514">
        <f t="shared" si="70"/>
        <v>0</v>
      </c>
      <c r="N141" s="525"/>
      <c r="O141" s="514">
        <f t="shared" si="71"/>
        <v>0</v>
      </c>
      <c r="P141" s="514">
        <f t="shared" si="72"/>
        <v>0</v>
      </c>
      <c r="Q141" s="269"/>
    </row>
    <row r="142" spans="2:17" ht="12.5">
      <c r="B142" s="195" t="str">
        <f t="shared" si="73"/>
        <v/>
      </c>
      <c r="C142" s="507">
        <f>IF(D93="","-",+C141+1)</f>
        <v>2055</v>
      </c>
      <c r="D142" s="374">
        <f>IF(F141+SUM(E$99:E141)=D$92,F141,D$92-SUM(E$99:E141))</f>
        <v>1307125.0098302939</v>
      </c>
      <c r="E142" s="522">
        <f>IF(+J96&lt;F141,J96,D142)</f>
        <v>1083182.466818182</v>
      </c>
      <c r="F142" s="523">
        <f t="shared" si="74"/>
        <v>223942.54301211191</v>
      </c>
      <c r="G142" s="523">
        <f t="shared" si="66"/>
        <v>765533.77642120293</v>
      </c>
      <c r="H142" s="526">
        <f t="shared" si="67"/>
        <v>1178511.5860672703</v>
      </c>
      <c r="I142" s="577">
        <f t="shared" si="68"/>
        <v>1178511.5860672703</v>
      </c>
      <c r="J142" s="514">
        <f t="shared" si="69"/>
        <v>0</v>
      </c>
      <c r="K142" s="514"/>
      <c r="L142" s="525"/>
      <c r="M142" s="514">
        <f t="shared" si="70"/>
        <v>0</v>
      </c>
      <c r="N142" s="525"/>
      <c r="O142" s="514">
        <f t="shared" si="71"/>
        <v>0</v>
      </c>
      <c r="P142" s="514">
        <f t="shared" si="72"/>
        <v>0</v>
      </c>
      <c r="Q142" s="269"/>
    </row>
    <row r="143" spans="2:17" ht="12.5">
      <c r="B143" s="195" t="str">
        <f t="shared" si="73"/>
        <v/>
      </c>
      <c r="C143" s="507">
        <f>IF(D93="","-",+C142+1)</f>
        <v>2056</v>
      </c>
      <c r="D143" s="374">
        <f>IF(F142+SUM(E$99:E142)=D$92,F142,D$92-SUM(E$99:E142))</f>
        <v>223942.54301211191</v>
      </c>
      <c r="E143" s="522">
        <f>IF(+J96&lt;F142,J96,D143)</f>
        <v>223942.54301211191</v>
      </c>
      <c r="F143" s="523">
        <f t="shared" si="74"/>
        <v>0</v>
      </c>
      <c r="G143" s="523">
        <f t="shared" si="66"/>
        <v>111971.27150605596</v>
      </c>
      <c r="H143" s="526">
        <f t="shared" si="67"/>
        <v>237885.91562693412</v>
      </c>
      <c r="I143" s="577">
        <f t="shared" si="68"/>
        <v>237885.91562693412</v>
      </c>
      <c r="J143" s="514">
        <f t="shared" si="69"/>
        <v>0</v>
      </c>
      <c r="K143" s="514"/>
      <c r="L143" s="525"/>
      <c r="M143" s="514">
        <f t="shared" si="70"/>
        <v>0</v>
      </c>
      <c r="N143" s="525"/>
      <c r="O143" s="514">
        <f t="shared" si="71"/>
        <v>0</v>
      </c>
      <c r="P143" s="514">
        <f t="shared" si="72"/>
        <v>0</v>
      </c>
      <c r="Q143" s="269"/>
    </row>
    <row r="144" spans="2:17" ht="12.5">
      <c r="B144" s="195" t="str">
        <f t="shared" si="7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4"/>
        <v>0</v>
      </c>
      <c r="G144" s="523">
        <f t="shared" si="66"/>
        <v>0</v>
      </c>
      <c r="H144" s="526">
        <f t="shared" si="67"/>
        <v>0</v>
      </c>
      <c r="I144" s="577">
        <f t="shared" si="68"/>
        <v>0</v>
      </c>
      <c r="J144" s="514">
        <f t="shared" si="69"/>
        <v>0</v>
      </c>
      <c r="K144" s="514"/>
      <c r="L144" s="525"/>
      <c r="M144" s="514">
        <f t="shared" si="70"/>
        <v>0</v>
      </c>
      <c r="N144" s="525"/>
      <c r="O144" s="514">
        <f t="shared" si="71"/>
        <v>0</v>
      </c>
      <c r="P144" s="514">
        <f t="shared" si="72"/>
        <v>0</v>
      </c>
      <c r="Q144" s="269"/>
    </row>
    <row r="145" spans="2:17" ht="12.5">
      <c r="B145" s="195" t="str">
        <f t="shared" si="7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4"/>
        <v>0</v>
      </c>
      <c r="G145" s="523">
        <f t="shared" si="66"/>
        <v>0</v>
      </c>
      <c r="H145" s="526">
        <f t="shared" si="67"/>
        <v>0</v>
      </c>
      <c r="I145" s="577">
        <f t="shared" si="68"/>
        <v>0</v>
      </c>
      <c r="J145" s="514">
        <f t="shared" si="69"/>
        <v>0</v>
      </c>
      <c r="K145" s="514"/>
      <c r="L145" s="525"/>
      <c r="M145" s="514">
        <f t="shared" si="70"/>
        <v>0</v>
      </c>
      <c r="N145" s="525"/>
      <c r="O145" s="514">
        <f t="shared" si="71"/>
        <v>0</v>
      </c>
      <c r="P145" s="514">
        <f t="shared" si="72"/>
        <v>0</v>
      </c>
      <c r="Q145" s="269"/>
    </row>
    <row r="146" spans="2:17" ht="12.5">
      <c r="B146" s="195" t="str">
        <f t="shared" si="7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4"/>
        <v>0</v>
      </c>
      <c r="G146" s="523">
        <f t="shared" si="66"/>
        <v>0</v>
      </c>
      <c r="H146" s="526">
        <f t="shared" si="67"/>
        <v>0</v>
      </c>
      <c r="I146" s="577">
        <f t="shared" si="68"/>
        <v>0</v>
      </c>
      <c r="J146" s="514">
        <f t="shared" si="69"/>
        <v>0</v>
      </c>
      <c r="K146" s="514"/>
      <c r="L146" s="525"/>
      <c r="M146" s="514">
        <f t="shared" si="70"/>
        <v>0</v>
      </c>
      <c r="N146" s="525"/>
      <c r="O146" s="514">
        <f t="shared" si="71"/>
        <v>0</v>
      </c>
      <c r="P146" s="514">
        <f t="shared" si="72"/>
        <v>0</v>
      </c>
      <c r="Q146" s="269"/>
    </row>
    <row r="147" spans="2:17" ht="12.5">
      <c r="B147" s="195" t="str">
        <f t="shared" si="7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4"/>
        <v>0</v>
      </c>
      <c r="G147" s="523">
        <f t="shared" si="66"/>
        <v>0</v>
      </c>
      <c r="H147" s="526">
        <f t="shared" si="67"/>
        <v>0</v>
      </c>
      <c r="I147" s="577">
        <f t="shared" si="68"/>
        <v>0</v>
      </c>
      <c r="J147" s="514">
        <f t="shared" si="69"/>
        <v>0</v>
      </c>
      <c r="K147" s="514"/>
      <c r="L147" s="525"/>
      <c r="M147" s="514">
        <f t="shared" si="70"/>
        <v>0</v>
      </c>
      <c r="N147" s="525"/>
      <c r="O147" s="514">
        <f t="shared" si="71"/>
        <v>0</v>
      </c>
      <c r="P147" s="514">
        <f t="shared" si="72"/>
        <v>0</v>
      </c>
      <c r="Q147" s="269"/>
    </row>
    <row r="148" spans="2:17" ht="12.5">
      <c r="B148" s="195" t="str">
        <f t="shared" si="7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4"/>
        <v>0</v>
      </c>
      <c r="G148" s="523">
        <f t="shared" si="66"/>
        <v>0</v>
      </c>
      <c r="H148" s="526">
        <f t="shared" si="67"/>
        <v>0</v>
      </c>
      <c r="I148" s="577">
        <f t="shared" si="68"/>
        <v>0</v>
      </c>
      <c r="J148" s="514">
        <f t="shared" si="69"/>
        <v>0</v>
      </c>
      <c r="K148" s="514"/>
      <c r="L148" s="525"/>
      <c r="M148" s="514">
        <f t="shared" si="70"/>
        <v>0</v>
      </c>
      <c r="N148" s="525"/>
      <c r="O148" s="514">
        <f t="shared" si="71"/>
        <v>0</v>
      </c>
      <c r="P148" s="514">
        <f t="shared" si="72"/>
        <v>0</v>
      </c>
      <c r="Q148" s="269"/>
    </row>
    <row r="149" spans="2:17" ht="12.5">
      <c r="B149" s="195" t="str">
        <f t="shared" si="7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4"/>
        <v>0</v>
      </c>
      <c r="G149" s="523">
        <f t="shared" si="66"/>
        <v>0</v>
      </c>
      <c r="H149" s="526">
        <f t="shared" si="67"/>
        <v>0</v>
      </c>
      <c r="I149" s="577">
        <f t="shared" si="68"/>
        <v>0</v>
      </c>
      <c r="J149" s="514">
        <f t="shared" si="69"/>
        <v>0</v>
      </c>
      <c r="K149" s="514"/>
      <c r="L149" s="525"/>
      <c r="M149" s="514">
        <f t="shared" si="70"/>
        <v>0</v>
      </c>
      <c r="N149" s="525"/>
      <c r="O149" s="514">
        <f t="shared" si="71"/>
        <v>0</v>
      </c>
      <c r="P149" s="514">
        <f t="shared" si="72"/>
        <v>0</v>
      </c>
      <c r="Q149" s="269"/>
    </row>
    <row r="150" spans="2:17" ht="12.5">
      <c r="B150" s="195" t="str">
        <f t="shared" si="7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4"/>
        <v>0</v>
      </c>
      <c r="G150" s="523">
        <f t="shared" si="66"/>
        <v>0</v>
      </c>
      <c r="H150" s="526">
        <f t="shared" si="67"/>
        <v>0</v>
      </c>
      <c r="I150" s="577">
        <f t="shared" si="68"/>
        <v>0</v>
      </c>
      <c r="J150" s="514">
        <f t="shared" si="69"/>
        <v>0</v>
      </c>
      <c r="K150" s="514"/>
      <c r="L150" s="525"/>
      <c r="M150" s="514">
        <f t="shared" si="70"/>
        <v>0</v>
      </c>
      <c r="N150" s="525"/>
      <c r="O150" s="514">
        <f t="shared" si="71"/>
        <v>0</v>
      </c>
      <c r="P150" s="514">
        <f t="shared" si="72"/>
        <v>0</v>
      </c>
      <c r="Q150" s="269"/>
    </row>
    <row r="151" spans="2:17" ht="12.5">
      <c r="B151" s="195" t="str">
        <f t="shared" si="7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4"/>
        <v>0</v>
      </c>
      <c r="G151" s="523">
        <f t="shared" si="66"/>
        <v>0</v>
      </c>
      <c r="H151" s="526">
        <f t="shared" si="67"/>
        <v>0</v>
      </c>
      <c r="I151" s="577">
        <f t="shared" si="68"/>
        <v>0</v>
      </c>
      <c r="J151" s="514">
        <f t="shared" si="69"/>
        <v>0</v>
      </c>
      <c r="K151" s="514"/>
      <c r="L151" s="525"/>
      <c r="M151" s="514">
        <f t="shared" si="70"/>
        <v>0</v>
      </c>
      <c r="N151" s="525"/>
      <c r="O151" s="514">
        <f t="shared" si="71"/>
        <v>0</v>
      </c>
      <c r="P151" s="514">
        <f t="shared" si="72"/>
        <v>0</v>
      </c>
      <c r="Q151" s="269"/>
    </row>
    <row r="152" spans="2:17" ht="12.5">
      <c r="B152" s="195" t="str">
        <f t="shared" si="7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4"/>
        <v>0</v>
      </c>
      <c r="G152" s="523">
        <f t="shared" si="66"/>
        <v>0</v>
      </c>
      <c r="H152" s="526">
        <f t="shared" si="67"/>
        <v>0</v>
      </c>
      <c r="I152" s="577">
        <f t="shared" si="68"/>
        <v>0</v>
      </c>
      <c r="J152" s="514">
        <f t="shared" si="69"/>
        <v>0</v>
      </c>
      <c r="K152" s="514"/>
      <c r="L152" s="525"/>
      <c r="M152" s="514">
        <f t="shared" si="70"/>
        <v>0</v>
      </c>
      <c r="N152" s="525"/>
      <c r="O152" s="514">
        <f t="shared" si="71"/>
        <v>0</v>
      </c>
      <c r="P152" s="514">
        <f t="shared" si="72"/>
        <v>0</v>
      </c>
      <c r="Q152" s="269"/>
    </row>
    <row r="153" spans="2:17" ht="12.5">
      <c r="B153" s="195" t="str">
        <f t="shared" si="7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4"/>
        <v>0</v>
      </c>
      <c r="G153" s="523">
        <f t="shared" si="66"/>
        <v>0</v>
      </c>
      <c r="H153" s="526">
        <f t="shared" si="67"/>
        <v>0</v>
      </c>
      <c r="I153" s="577">
        <f t="shared" si="68"/>
        <v>0</v>
      </c>
      <c r="J153" s="514">
        <f t="shared" si="69"/>
        <v>0</v>
      </c>
      <c r="K153" s="514"/>
      <c r="L153" s="525"/>
      <c r="M153" s="514">
        <f t="shared" si="70"/>
        <v>0</v>
      </c>
      <c r="N153" s="525"/>
      <c r="O153" s="514">
        <f t="shared" si="71"/>
        <v>0</v>
      </c>
      <c r="P153" s="514">
        <f t="shared" si="72"/>
        <v>0</v>
      </c>
      <c r="Q153" s="269"/>
    </row>
    <row r="154" spans="2:17" ht="13" thickBot="1">
      <c r="B154" s="195" t="str">
        <f t="shared" si="7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4"/>
        <v>0</v>
      </c>
      <c r="G154" s="528">
        <f t="shared" si="66"/>
        <v>0</v>
      </c>
      <c r="H154" s="530">
        <f t="shared" si="67"/>
        <v>0</v>
      </c>
      <c r="I154" s="579">
        <f t="shared" si="68"/>
        <v>0</v>
      </c>
      <c r="J154" s="533">
        <f t="shared" si="69"/>
        <v>0</v>
      </c>
      <c r="K154" s="514"/>
      <c r="L154" s="532"/>
      <c r="M154" s="533">
        <f t="shared" si="70"/>
        <v>0</v>
      </c>
      <c r="N154" s="532"/>
      <c r="O154" s="533">
        <f t="shared" si="71"/>
        <v>0</v>
      </c>
      <c r="P154" s="533">
        <f t="shared" si="72"/>
        <v>0</v>
      </c>
      <c r="Q154" s="269"/>
    </row>
    <row r="155" spans="2:17" ht="12.5">
      <c r="C155" s="374" t="s">
        <v>78</v>
      </c>
      <c r="D155" s="375"/>
      <c r="E155" s="375">
        <f>SUM(E99:E154)</f>
        <v>47660028.540000029</v>
      </c>
      <c r="F155" s="375"/>
      <c r="G155" s="375"/>
      <c r="H155" s="375">
        <f>SUM(H99:H154)</f>
        <v>175773323.0940524</v>
      </c>
      <c r="I155" s="375">
        <f>SUM(I99:I154)</f>
        <v>175773323.0940524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31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23924.992814412239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23924.992814412239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285</v>
      </c>
      <c r="E9" s="478" t="s">
        <v>494</v>
      </c>
      <c r="F9" s="672">
        <v>391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5244.318181818182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30692.449285651339</v>
      </c>
      <c r="H23" s="510">
        <v>30692.449285651339</v>
      </c>
      <c r="I23" s="511">
        <f t="shared" si="9"/>
        <v>0</v>
      </c>
      <c r="J23" s="511"/>
      <c r="K23" s="518">
        <f t="shared" ref="K23:K28" si="10">G23</f>
        <v>30692.449285651339</v>
      </c>
      <c r="L23" s="519">
        <f t="shared" si="6"/>
        <v>0</v>
      </c>
      <c r="M23" s="518">
        <f t="shared" ref="M23:M28" si="11">H23</f>
        <v>30692.449285651339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5628.0487804878048</v>
      </c>
      <c r="F24" s="508">
        <v>188769.29003592356</v>
      </c>
      <c r="G24" s="516">
        <v>29977.157497170956</v>
      </c>
      <c r="H24" s="510">
        <v>29977.157497170956</v>
      </c>
      <c r="I24" s="511">
        <f t="shared" si="9"/>
        <v>0</v>
      </c>
      <c r="J24" s="511"/>
      <c r="K24" s="518">
        <f t="shared" si="10"/>
        <v>29977.157497170956</v>
      </c>
      <c r="L24" s="519">
        <f t="shared" ref="L24" si="12">IF(K24&lt;&gt;0,+G24-K24,0)</f>
        <v>0</v>
      </c>
      <c r="M24" s="518">
        <f t="shared" si="11"/>
        <v>29977.157497170956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24657.865553316573</v>
      </c>
      <c r="H25" s="510">
        <v>24657.865553316573</v>
      </c>
      <c r="I25" s="511">
        <f t="shared" si="9"/>
        <v>0</v>
      </c>
      <c r="J25" s="511"/>
      <c r="K25" s="518">
        <f t="shared" si="10"/>
        <v>24657.865553316573</v>
      </c>
      <c r="L25" s="519">
        <f t="shared" ref="L25" si="13">IF(K25&lt;&gt;0,+G25-K25,0)</f>
        <v>0</v>
      </c>
      <c r="M25" s="518">
        <f t="shared" si="11"/>
        <v>24657.865553316573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183403.01096615617</v>
      </c>
      <c r="E26" s="516">
        <v>5494.0476190476193</v>
      </c>
      <c r="F26" s="508">
        <v>177908.96334710854</v>
      </c>
      <c r="G26" s="516">
        <v>24644.403346812211</v>
      </c>
      <c r="H26" s="510">
        <v>24644.403346812211</v>
      </c>
      <c r="I26" s="511">
        <f t="shared" si="9"/>
        <v>0</v>
      </c>
      <c r="J26" s="511"/>
      <c r="K26" s="518">
        <f t="shared" si="10"/>
        <v>24644.403346812211</v>
      </c>
      <c r="L26" s="519">
        <f t="shared" ref="L26" si="14">IF(K26&lt;&gt;0,+G26-K26,0)</f>
        <v>0</v>
      </c>
      <c r="M26" s="518">
        <f t="shared" si="11"/>
        <v>24644.403346812211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177647.1936363882</v>
      </c>
      <c r="E27" s="516">
        <v>5494.0476190476193</v>
      </c>
      <c r="F27" s="508">
        <v>172153.14601734056</v>
      </c>
      <c r="G27" s="516">
        <v>25160.539259925026</v>
      </c>
      <c r="H27" s="510">
        <v>25160.539259925026</v>
      </c>
      <c r="I27" s="511">
        <f t="shared" si="9"/>
        <v>0</v>
      </c>
      <c r="J27" s="511"/>
      <c r="K27" s="518">
        <f t="shared" si="10"/>
        <v>25160.539259925026</v>
      </c>
      <c r="L27" s="519">
        <f t="shared" ref="L27" si="15">IF(K27&lt;&gt;0,+G27-K27,0)</f>
        <v>0</v>
      </c>
      <c r="M27" s="518">
        <f t="shared" si="11"/>
        <v>25160.539259925026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08">
        <v>172153.14601734056</v>
      </c>
      <c r="E28" s="516">
        <v>5494.0476190476193</v>
      </c>
      <c r="F28" s="508">
        <v>166659.09839829293</v>
      </c>
      <c r="G28" s="516">
        <v>26894.578901645269</v>
      </c>
      <c r="H28" s="510">
        <v>26894.578901645269</v>
      </c>
      <c r="I28" s="511">
        <f t="shared" si="9"/>
        <v>0</v>
      </c>
      <c r="J28" s="511"/>
      <c r="K28" s="518">
        <f t="shared" si="10"/>
        <v>26894.578901645269</v>
      </c>
      <c r="L28" s="519">
        <f t="shared" ref="L28" si="16">IF(K28&lt;&gt;0,+G28-K28,0)</f>
        <v>0</v>
      </c>
      <c r="M28" s="518">
        <f t="shared" si="11"/>
        <v>26894.578901645269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08">
        <v>166659.09839829293</v>
      </c>
      <c r="E29" s="516">
        <v>5494.0476190476193</v>
      </c>
      <c r="F29" s="508">
        <v>161165.0507792453</v>
      </c>
      <c r="G29" s="516">
        <v>23924.992814412239</v>
      </c>
      <c r="H29" s="510">
        <v>23924.992814412239</v>
      </c>
      <c r="I29" s="511">
        <f t="shared" si="9"/>
        <v>0</v>
      </c>
      <c r="J29" s="511"/>
      <c r="K29" s="518">
        <f t="shared" ref="K29" si="17">G29</f>
        <v>23924.992814412239</v>
      </c>
      <c r="L29" s="519">
        <f t="shared" ref="L29" si="18">IF(K29&lt;&gt;0,+G29-K29,0)</f>
        <v>0</v>
      </c>
      <c r="M29" s="518">
        <f t="shared" ref="M29" si="19">H29</f>
        <v>23924.992814412239</v>
      </c>
      <c r="N29" s="514">
        <f t="shared" ref="N29" si="20">IF(M29&lt;&gt;0,+H29-M29,0)</f>
        <v>0</v>
      </c>
      <c r="O29" s="514">
        <f t="shared" ref="O29" si="2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161165.0507792453</v>
      </c>
      <c r="E30" s="522">
        <f>IF(+I14&lt;F29,I14,D30)</f>
        <v>5244.318181818182</v>
      </c>
      <c r="F30" s="523">
        <f t="shared" ref="F30:F48" si="22">+D30-E30</f>
        <v>155920.73259742712</v>
      </c>
      <c r="G30" s="524">
        <f t="shared" ref="G30:G53" si="23">+I$12*((D30+F30)/2)+E30</f>
        <v>24194.495269461426</v>
      </c>
      <c r="H30" s="491">
        <f t="shared" ref="H30:H53" si="24">+I$13*((D30+F30)/2)+E30</f>
        <v>24194.495269461426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155920.73259742712</v>
      </c>
      <c r="E31" s="522">
        <f>IF(+I14&lt;F30,I14,D31)</f>
        <v>5244.318181818182</v>
      </c>
      <c r="F31" s="523">
        <f t="shared" si="22"/>
        <v>150676.41441560895</v>
      </c>
      <c r="G31" s="524">
        <f t="shared" si="23"/>
        <v>23567.656959707594</v>
      </c>
      <c r="H31" s="491">
        <f t="shared" si="24"/>
        <v>23567.656959707594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150676.41441560895</v>
      </c>
      <c r="E32" s="522">
        <f>IF(+I14&lt;F31,I14,D32)</f>
        <v>5244.318181818182</v>
      </c>
      <c r="F32" s="523">
        <f t="shared" si="22"/>
        <v>145432.09623379077</v>
      </c>
      <c r="G32" s="524">
        <f t="shared" si="23"/>
        <v>22940.818649953762</v>
      </c>
      <c r="H32" s="491">
        <f t="shared" si="24"/>
        <v>22940.818649953762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145432.09623379077</v>
      </c>
      <c r="E33" s="522">
        <f>IF(+I14&lt;F32,I14,D33)</f>
        <v>5244.318181818182</v>
      </c>
      <c r="F33" s="523">
        <f t="shared" si="22"/>
        <v>140187.77805197259</v>
      </c>
      <c r="G33" s="524">
        <f t="shared" si="23"/>
        <v>22313.980340199931</v>
      </c>
      <c r="H33" s="491">
        <f t="shared" si="24"/>
        <v>22313.980340199931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140187.77805197259</v>
      </c>
      <c r="E34" s="522">
        <f>IF(+I14&lt;F33,I14,D34)</f>
        <v>5244.318181818182</v>
      </c>
      <c r="F34" s="523">
        <f t="shared" si="22"/>
        <v>134943.45987015442</v>
      </c>
      <c r="G34" s="524">
        <f t="shared" si="23"/>
        <v>21687.142030446092</v>
      </c>
      <c r="H34" s="491">
        <f t="shared" si="24"/>
        <v>21687.142030446092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134943.45987015442</v>
      </c>
      <c r="E35" s="522">
        <f>IF(+I14&lt;F34,I14,D35)</f>
        <v>5244.318181818182</v>
      </c>
      <c r="F35" s="523">
        <f t="shared" si="22"/>
        <v>129699.14168833624</v>
      </c>
      <c r="G35" s="524">
        <f t="shared" si="23"/>
        <v>21060.30372069226</v>
      </c>
      <c r="H35" s="491">
        <f t="shared" si="24"/>
        <v>21060.30372069226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129699.14168833624</v>
      </c>
      <c r="E36" s="522">
        <f>IF(+I14&lt;F35,I14,D36)</f>
        <v>5244.318181818182</v>
      </c>
      <c r="F36" s="523">
        <f t="shared" si="22"/>
        <v>124454.82350651806</v>
      </c>
      <c r="G36" s="524">
        <f t="shared" si="23"/>
        <v>20433.465410938428</v>
      </c>
      <c r="H36" s="491">
        <f t="shared" si="24"/>
        <v>20433.465410938428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124454.82350651806</v>
      </c>
      <c r="E37" s="522">
        <f>IF(+I14&lt;F36,I14,D37)</f>
        <v>5244.318181818182</v>
      </c>
      <c r="F37" s="523">
        <f t="shared" si="22"/>
        <v>119210.50532469989</v>
      </c>
      <c r="G37" s="524">
        <f t="shared" si="23"/>
        <v>19806.627101184597</v>
      </c>
      <c r="H37" s="491">
        <f t="shared" si="24"/>
        <v>19806.627101184597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119210.50532469989</v>
      </c>
      <c r="E38" s="522">
        <f>IF(+I14&lt;F37,I14,D38)</f>
        <v>5244.318181818182</v>
      </c>
      <c r="F38" s="523">
        <f t="shared" si="22"/>
        <v>113966.18714288171</v>
      </c>
      <c r="G38" s="524">
        <f t="shared" si="23"/>
        <v>19179.788791430765</v>
      </c>
      <c r="H38" s="491">
        <f t="shared" si="24"/>
        <v>19179.788791430765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113966.18714288171</v>
      </c>
      <c r="E39" s="522">
        <f>IF(+I14&lt;F38,I14,D39)</f>
        <v>5244.318181818182</v>
      </c>
      <c r="F39" s="523">
        <f t="shared" si="22"/>
        <v>108721.86896106353</v>
      </c>
      <c r="G39" s="524">
        <f t="shared" si="23"/>
        <v>18552.950481676929</v>
      </c>
      <c r="H39" s="491">
        <f t="shared" si="24"/>
        <v>18552.950481676929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108721.86896106353</v>
      </c>
      <c r="E40" s="522">
        <f>IF(+I14&lt;F39,I14,D40)</f>
        <v>5244.318181818182</v>
      </c>
      <c r="F40" s="523">
        <f t="shared" si="22"/>
        <v>103477.55077924536</v>
      </c>
      <c r="G40" s="524">
        <f t="shared" si="23"/>
        <v>17926.112171923094</v>
      </c>
      <c r="H40" s="491">
        <f t="shared" si="24"/>
        <v>17926.112171923094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103477.55077924536</v>
      </c>
      <c r="E41" s="522">
        <f>IF(+I14&lt;F40,I14,D41)</f>
        <v>5244.318181818182</v>
      </c>
      <c r="F41" s="523">
        <f t="shared" si="22"/>
        <v>98233.232597427181</v>
      </c>
      <c r="G41" s="524">
        <f t="shared" si="23"/>
        <v>17299.273862169262</v>
      </c>
      <c r="H41" s="491">
        <f t="shared" si="24"/>
        <v>17299.273862169262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98233.232597427181</v>
      </c>
      <c r="E42" s="522">
        <f>IF(+I14&lt;F41,I14,D42)</f>
        <v>5244.318181818182</v>
      </c>
      <c r="F42" s="523">
        <f t="shared" si="22"/>
        <v>92988.914415609004</v>
      </c>
      <c r="G42" s="524">
        <f t="shared" si="23"/>
        <v>16672.435552415431</v>
      </c>
      <c r="H42" s="491">
        <f t="shared" si="24"/>
        <v>16672.435552415431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92988.914415609004</v>
      </c>
      <c r="E43" s="522">
        <f>IF(+I14&lt;F42,I14,D43)</f>
        <v>5244.318181818182</v>
      </c>
      <c r="F43" s="523">
        <f t="shared" si="22"/>
        <v>87744.596233790828</v>
      </c>
      <c r="G43" s="524">
        <f t="shared" si="23"/>
        <v>16045.597242661597</v>
      </c>
      <c r="H43" s="491">
        <f t="shared" si="24"/>
        <v>16045.597242661597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87744.596233790828</v>
      </c>
      <c r="E44" s="522">
        <f>IF(+I14&lt;F43,I14,D44)</f>
        <v>5244.318181818182</v>
      </c>
      <c r="F44" s="523">
        <f t="shared" si="22"/>
        <v>82500.278051972651</v>
      </c>
      <c r="G44" s="524">
        <f t="shared" si="23"/>
        <v>15418.758932907764</v>
      </c>
      <c r="H44" s="491">
        <f t="shared" si="24"/>
        <v>15418.758932907764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82500.278051972651</v>
      </c>
      <c r="E45" s="522">
        <f>IF(+I14&lt;F44,I14,D45)</f>
        <v>5244.318181818182</v>
      </c>
      <c r="F45" s="523">
        <f t="shared" si="22"/>
        <v>77255.959870154475</v>
      </c>
      <c r="G45" s="524">
        <f t="shared" si="23"/>
        <v>14791.920623153932</v>
      </c>
      <c r="H45" s="491">
        <f t="shared" si="24"/>
        <v>14791.920623153932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77255.959870154475</v>
      </c>
      <c r="E46" s="522">
        <f>IF(+I14&lt;F45,I14,D46)</f>
        <v>5244.318181818182</v>
      </c>
      <c r="F46" s="523">
        <f t="shared" si="22"/>
        <v>72011.641688336298</v>
      </c>
      <c r="G46" s="524">
        <f t="shared" si="23"/>
        <v>14165.082313400098</v>
      </c>
      <c r="H46" s="491">
        <f t="shared" si="24"/>
        <v>14165.082313400098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72011.641688336298</v>
      </c>
      <c r="E47" s="522">
        <f>IF(+I14&lt;F46,I14,D47)</f>
        <v>5244.318181818182</v>
      </c>
      <c r="F47" s="523">
        <f t="shared" si="22"/>
        <v>66767.323506518122</v>
      </c>
      <c r="G47" s="524">
        <f t="shared" si="23"/>
        <v>13538.244003646265</v>
      </c>
      <c r="H47" s="491">
        <f t="shared" si="24"/>
        <v>13538.244003646265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66767.323506518122</v>
      </c>
      <c r="E48" s="522">
        <f>IF(+I14&lt;F47,I14,D48)</f>
        <v>5244.318181818182</v>
      </c>
      <c r="F48" s="523">
        <f t="shared" si="22"/>
        <v>61523.005324699938</v>
      </c>
      <c r="G48" s="524">
        <f t="shared" si="23"/>
        <v>12911.405693892433</v>
      </c>
      <c r="H48" s="491">
        <f t="shared" si="24"/>
        <v>12911.405693892433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61523.005324699938</v>
      </c>
      <c r="E49" s="522">
        <f>IF(+I14&lt;F48,I14,D49)</f>
        <v>5244.318181818182</v>
      </c>
      <c r="F49" s="523">
        <f t="shared" ref="F49:F72" si="25">+D49-E49</f>
        <v>56278.687142881754</v>
      </c>
      <c r="G49" s="524">
        <f t="shared" si="23"/>
        <v>12284.567384138598</v>
      </c>
      <c r="H49" s="491">
        <f t="shared" si="24"/>
        <v>12284.567384138598</v>
      </c>
      <c r="I49" s="511">
        <f t="shared" ref="I49:I72" si="26">H49-G49</f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</row>
    <row r="50" spans="2:17" ht="12.5">
      <c r="B50" s="195" t="str">
        <f t="shared" ref="B50:B72" si="30">IF(D50=F49,"","IU")</f>
        <v/>
      </c>
      <c r="C50" s="507">
        <f>IF(D11="","-",+C49+1)</f>
        <v>2045</v>
      </c>
      <c r="D50" s="523">
        <f>IF(F49+SUM(E$17:E49)=D$10,F49,D$10-SUM(E$17:E49))</f>
        <v>56278.687142881754</v>
      </c>
      <c r="E50" s="522">
        <f>IF(+I14&lt;F49,I14,D50)</f>
        <v>5244.318181818182</v>
      </c>
      <c r="F50" s="523">
        <f t="shared" si="25"/>
        <v>51034.36896106357</v>
      </c>
      <c r="G50" s="524">
        <f t="shared" si="23"/>
        <v>11657.729074384766</v>
      </c>
      <c r="H50" s="491">
        <f t="shared" si="24"/>
        <v>11657.729074384766</v>
      </c>
      <c r="I50" s="511">
        <f t="shared" si="26"/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</row>
    <row r="51" spans="2:17" ht="12.5">
      <c r="B51" s="195" t="str">
        <f t="shared" si="30"/>
        <v/>
      </c>
      <c r="C51" s="507">
        <f>IF(D11="","-",+C50+1)</f>
        <v>2046</v>
      </c>
      <c r="D51" s="523">
        <f>IF(F50+SUM(E$17:E50)=D$10,F50,D$10-SUM(E$17:E50))</f>
        <v>51034.36896106357</v>
      </c>
      <c r="E51" s="522">
        <f>IF(+I14&lt;F50,I14,D51)</f>
        <v>5244.318181818182</v>
      </c>
      <c r="F51" s="523">
        <f t="shared" si="25"/>
        <v>45790.050779245386</v>
      </c>
      <c r="G51" s="524">
        <f t="shared" si="23"/>
        <v>11030.890764630931</v>
      </c>
      <c r="H51" s="491">
        <f t="shared" si="24"/>
        <v>11030.890764630931</v>
      </c>
      <c r="I51" s="511">
        <f t="shared" si="26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</row>
    <row r="52" spans="2:17" ht="12.5">
      <c r="B52" s="195" t="str">
        <f t="shared" si="30"/>
        <v/>
      </c>
      <c r="C52" s="507">
        <f>IF(D11="","-",+C51+1)</f>
        <v>2047</v>
      </c>
      <c r="D52" s="523">
        <f>IF(F51+SUM(E$17:E51)=D$10,F51,D$10-SUM(E$17:E51))</f>
        <v>45790.050779245386</v>
      </c>
      <c r="E52" s="522">
        <f>IF(+I14&lt;F51,I14,D52)</f>
        <v>5244.318181818182</v>
      </c>
      <c r="F52" s="523">
        <f t="shared" si="25"/>
        <v>40545.732597427203</v>
      </c>
      <c r="G52" s="524">
        <f t="shared" si="23"/>
        <v>10404.052454877097</v>
      </c>
      <c r="H52" s="491">
        <f t="shared" si="24"/>
        <v>10404.052454877097</v>
      </c>
      <c r="I52" s="511">
        <f t="shared" si="26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</row>
    <row r="53" spans="2:17" ht="12.5">
      <c r="B53" s="195" t="str">
        <f t="shared" si="30"/>
        <v/>
      </c>
      <c r="C53" s="507">
        <f>IF(D11="","-",+C52+1)</f>
        <v>2048</v>
      </c>
      <c r="D53" s="523">
        <f>IF(F52+SUM(E$17:E52)=D$10,F52,D$10-SUM(E$17:E52))</f>
        <v>40545.732597427203</v>
      </c>
      <c r="E53" s="522">
        <f>IF(+I14&lt;F52,I14,D53)</f>
        <v>5244.318181818182</v>
      </c>
      <c r="F53" s="523">
        <f t="shared" si="25"/>
        <v>35301.414415609019</v>
      </c>
      <c r="G53" s="524">
        <f t="shared" si="23"/>
        <v>9777.2141451232637</v>
      </c>
      <c r="H53" s="491">
        <f t="shared" si="24"/>
        <v>9777.2141451232637</v>
      </c>
      <c r="I53" s="511">
        <f t="shared" si="26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</row>
    <row r="54" spans="2:17" ht="12.5">
      <c r="B54" s="195" t="str">
        <f t="shared" si="30"/>
        <v/>
      </c>
      <c r="C54" s="507">
        <f>IF(D11="","-",+C53+1)</f>
        <v>2049</v>
      </c>
      <c r="D54" s="523">
        <f>IF(F53+SUM(E$17:E53)=D$10,F53,D$10-SUM(E$17:E53))</f>
        <v>35301.414415609019</v>
      </c>
      <c r="E54" s="522">
        <f>IF(+I14&lt;F53,I14,D54)</f>
        <v>5244.318181818182</v>
      </c>
      <c r="F54" s="523">
        <f t="shared" si="25"/>
        <v>30057.096233790835</v>
      </c>
      <c r="G54" s="524">
        <f t="shared" ref="G54:G72" si="31">+I$12*((D54+F54)/2)+E54</f>
        <v>9150.3758353694284</v>
      </c>
      <c r="H54" s="491">
        <f t="shared" ref="H54:H72" si="32">+I$13*((D54+F54)/2)+E54</f>
        <v>9150.3758353694284</v>
      </c>
      <c r="I54" s="511">
        <f t="shared" si="26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</row>
    <row r="55" spans="2:17" ht="12.5">
      <c r="B55" s="195" t="str">
        <f t="shared" si="30"/>
        <v/>
      </c>
      <c r="C55" s="507">
        <f>IF(D11="","-",+C54+1)</f>
        <v>2050</v>
      </c>
      <c r="D55" s="523">
        <f>IF(F54+SUM(E$17:E54)=D$10,F54,D$10-SUM(E$17:E54))</f>
        <v>30057.096233790835</v>
      </c>
      <c r="E55" s="522">
        <f>IF(+I14&lt;F54,I14,D55)</f>
        <v>5244.318181818182</v>
      </c>
      <c r="F55" s="523">
        <f t="shared" si="25"/>
        <v>24812.778051972651</v>
      </c>
      <c r="G55" s="524">
        <f t="shared" si="31"/>
        <v>8523.5375256155949</v>
      </c>
      <c r="H55" s="491">
        <f t="shared" si="32"/>
        <v>8523.5375256155949</v>
      </c>
      <c r="I55" s="511">
        <f t="shared" si="26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</row>
    <row r="56" spans="2:17" ht="12.5">
      <c r="B56" s="195" t="str">
        <f t="shared" si="30"/>
        <v/>
      </c>
      <c r="C56" s="507">
        <f>IF(D11="","-",+C55+1)</f>
        <v>2051</v>
      </c>
      <c r="D56" s="523">
        <f>IF(F55+SUM(E$17:E55)=D$10,F55,D$10-SUM(E$17:E55))</f>
        <v>24812.778051972651</v>
      </c>
      <c r="E56" s="522">
        <f>IF(+I14&lt;F55,I14,D56)</f>
        <v>5244.318181818182</v>
      </c>
      <c r="F56" s="523">
        <f t="shared" si="25"/>
        <v>19568.459870154467</v>
      </c>
      <c r="G56" s="524">
        <f t="shared" si="31"/>
        <v>7896.6992158617613</v>
      </c>
      <c r="H56" s="491">
        <f t="shared" si="32"/>
        <v>7896.6992158617613</v>
      </c>
      <c r="I56" s="511">
        <f t="shared" si="26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</row>
    <row r="57" spans="2:17" ht="12.5">
      <c r="B57" s="195" t="str">
        <f t="shared" si="30"/>
        <v/>
      </c>
      <c r="C57" s="507">
        <f>IF(D11="","-",+C56+1)</f>
        <v>2052</v>
      </c>
      <c r="D57" s="523">
        <f>IF(F56+SUM(E$17:E56)=D$10,F56,D$10-SUM(E$17:E56))</f>
        <v>19568.459870154467</v>
      </c>
      <c r="E57" s="522">
        <f>IF(+I14&lt;F56,I14,D57)</f>
        <v>5244.318181818182</v>
      </c>
      <c r="F57" s="523">
        <f t="shared" si="25"/>
        <v>14324.141688336285</v>
      </c>
      <c r="G57" s="524">
        <f t="shared" si="31"/>
        <v>7269.8609061079278</v>
      </c>
      <c r="H57" s="491">
        <f t="shared" si="32"/>
        <v>7269.8609061079278</v>
      </c>
      <c r="I57" s="511">
        <f t="shared" si="26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</row>
    <row r="58" spans="2:17" ht="12.5">
      <c r="B58" s="195" t="str">
        <f t="shared" si="30"/>
        <v/>
      </c>
      <c r="C58" s="507">
        <f>IF(D11="","-",+C57+1)</f>
        <v>2053</v>
      </c>
      <c r="D58" s="523">
        <f>IF(F57+SUM(E$17:E57)=D$10,F57,D$10-SUM(E$17:E57))</f>
        <v>14324.141688336285</v>
      </c>
      <c r="E58" s="522">
        <f>IF(+I14&lt;F57,I14,D58)</f>
        <v>5244.318181818182</v>
      </c>
      <c r="F58" s="523">
        <f t="shared" si="25"/>
        <v>9079.8235065181034</v>
      </c>
      <c r="G58" s="524">
        <f t="shared" si="31"/>
        <v>6643.0225963540943</v>
      </c>
      <c r="H58" s="491">
        <f t="shared" si="32"/>
        <v>6643.0225963540943</v>
      </c>
      <c r="I58" s="511">
        <f t="shared" si="26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0"/>
        <v/>
      </c>
      <c r="C59" s="507">
        <f>IF(D11="","-",+C58+1)</f>
        <v>2054</v>
      </c>
      <c r="D59" s="523">
        <f>IF(F58+SUM(E$17:E58)=D$10,F58,D$10-SUM(E$17:E58))</f>
        <v>9079.8235065181034</v>
      </c>
      <c r="E59" s="522">
        <f>IF(+I14&lt;F58,I14,D59)</f>
        <v>5244.318181818182</v>
      </c>
      <c r="F59" s="523">
        <f t="shared" si="25"/>
        <v>3835.5053246999214</v>
      </c>
      <c r="G59" s="524">
        <f t="shared" si="31"/>
        <v>6016.1842866002607</v>
      </c>
      <c r="H59" s="491">
        <f t="shared" si="32"/>
        <v>6016.1842866002607</v>
      </c>
      <c r="I59" s="511">
        <f t="shared" si="26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</row>
    <row r="60" spans="2:17" ht="12.5">
      <c r="B60" s="195" t="str">
        <f t="shared" si="30"/>
        <v/>
      </c>
      <c r="C60" s="507">
        <f>IF(D11="","-",+C59+1)</f>
        <v>2055</v>
      </c>
      <c r="D60" s="523">
        <f>IF(F59+SUM(E$17:E59)=D$10,F59,D$10-SUM(E$17:E59))</f>
        <v>3835.5053246999214</v>
      </c>
      <c r="E60" s="522">
        <f>IF(+I14&lt;F59,I14,D60)</f>
        <v>3835.5053246999214</v>
      </c>
      <c r="F60" s="523">
        <f t="shared" si="25"/>
        <v>0</v>
      </c>
      <c r="G60" s="524">
        <f t="shared" si="31"/>
        <v>4064.7287996525019</v>
      </c>
      <c r="H60" s="491">
        <f t="shared" si="32"/>
        <v>4064.7287996525019</v>
      </c>
      <c r="I60" s="511">
        <f t="shared" si="26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</row>
    <row r="61" spans="2:17" ht="12.5">
      <c r="B61" s="195" t="str">
        <f t="shared" si="3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5"/>
        <v>0</v>
      </c>
      <c r="G61" s="526">
        <f t="shared" si="31"/>
        <v>0</v>
      </c>
      <c r="H61" s="491">
        <f t="shared" si="32"/>
        <v>0</v>
      </c>
      <c r="I61" s="511">
        <f t="shared" si="26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</row>
    <row r="62" spans="2:17" ht="12.5">
      <c r="B62" s="195" t="str">
        <f t="shared" si="3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5"/>
        <v>0</v>
      </c>
      <c r="G62" s="526">
        <f t="shared" si="31"/>
        <v>0</v>
      </c>
      <c r="H62" s="491">
        <f t="shared" si="32"/>
        <v>0</v>
      </c>
      <c r="I62" s="511">
        <f t="shared" si="26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</row>
    <row r="63" spans="2:17" ht="12.5">
      <c r="B63" s="195" t="str">
        <f t="shared" si="3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6">
        <f t="shared" si="31"/>
        <v>0</v>
      </c>
      <c r="H63" s="491">
        <f t="shared" si="32"/>
        <v>0</v>
      </c>
      <c r="I63" s="511">
        <f t="shared" si="26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</row>
    <row r="64" spans="2:17" ht="12.5">
      <c r="B64" s="195" t="str">
        <f t="shared" si="3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6">
        <f t="shared" si="31"/>
        <v>0</v>
      </c>
      <c r="H64" s="491">
        <f t="shared" si="32"/>
        <v>0</v>
      </c>
      <c r="I64" s="511">
        <f t="shared" si="26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</row>
    <row r="65" spans="1:16" ht="12.5">
      <c r="B65" s="195" t="str">
        <f t="shared" si="3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6">
        <f t="shared" si="31"/>
        <v>0</v>
      </c>
      <c r="H65" s="491">
        <f t="shared" si="32"/>
        <v>0</v>
      </c>
      <c r="I65" s="511">
        <f t="shared" si="26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</row>
    <row r="66" spans="1:16" ht="12.5">
      <c r="B66" s="195" t="str">
        <f t="shared" si="3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6">
        <f t="shared" si="31"/>
        <v>0</v>
      </c>
      <c r="H66" s="491">
        <f t="shared" si="32"/>
        <v>0</v>
      </c>
      <c r="I66" s="511">
        <f t="shared" si="26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</row>
    <row r="67" spans="1:16" ht="12.5">
      <c r="B67" s="195" t="str">
        <f t="shared" si="3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6">
        <f t="shared" si="31"/>
        <v>0</v>
      </c>
      <c r="H67" s="491">
        <f t="shared" si="32"/>
        <v>0</v>
      </c>
      <c r="I67" s="511">
        <f t="shared" si="26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</row>
    <row r="68" spans="1:16" ht="12.5">
      <c r="B68" s="195" t="str">
        <f t="shared" si="3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6">
        <f t="shared" si="31"/>
        <v>0</v>
      </c>
      <c r="H68" s="491">
        <f t="shared" si="32"/>
        <v>0</v>
      </c>
      <c r="I68" s="511">
        <f t="shared" si="26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</row>
    <row r="69" spans="1:16" ht="12.5">
      <c r="B69" s="195" t="str">
        <f t="shared" si="3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6">
        <f t="shared" si="31"/>
        <v>0</v>
      </c>
      <c r="H69" s="491">
        <f t="shared" si="32"/>
        <v>0</v>
      </c>
      <c r="I69" s="511">
        <f t="shared" si="26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</row>
    <row r="70" spans="1:16" ht="12.5">
      <c r="B70" s="195" t="str">
        <f t="shared" si="3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6">
        <f t="shared" si="31"/>
        <v>0</v>
      </c>
      <c r="H70" s="491">
        <f t="shared" si="32"/>
        <v>0</v>
      </c>
      <c r="I70" s="511">
        <f t="shared" si="26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</row>
    <row r="71" spans="1:16" ht="12.5">
      <c r="B71" s="195" t="str">
        <f t="shared" si="3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6">
        <f t="shared" si="31"/>
        <v>0</v>
      </c>
      <c r="H71" s="491">
        <f t="shared" si="32"/>
        <v>0</v>
      </c>
      <c r="I71" s="511">
        <f t="shared" si="26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</row>
    <row r="72" spans="1:16" ht="13" thickBot="1">
      <c r="B72" s="195" t="str">
        <f t="shared" si="3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30">
        <f t="shared" si="31"/>
        <v>0</v>
      </c>
      <c r="H72" s="471">
        <f t="shared" si="32"/>
        <v>0</v>
      </c>
      <c r="I72" s="531">
        <f t="shared" si="26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</row>
    <row r="73" spans="1:16" ht="12.5">
      <c r="C73" s="374" t="s">
        <v>78</v>
      </c>
      <c r="D73" s="375"/>
      <c r="E73" s="375">
        <f>SUM(E17:E72)</f>
        <v>230749.99999999988</v>
      </c>
      <c r="F73" s="375"/>
      <c r="G73" s="375">
        <f>SUM(G17:G72)</f>
        <v>855507.3679837744</v>
      </c>
      <c r="H73" s="375">
        <f>SUM(H17:H72)</f>
        <v>855507.3679837744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23924.992814412239</v>
      </c>
      <c r="N87" s="546">
        <f>IF(J92&lt;D11,0,VLOOKUP(J92,C17:O72,11))</f>
        <v>23924.992814412239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25830.708683829136</v>
      </c>
      <c r="N88" s="550">
        <f>IF(J92&lt;D11,0,VLOOKUP(J92,C99:P154,7))</f>
        <v>25830.708683829136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1905.7158694168975</v>
      </c>
      <c r="N89" s="555">
        <f>+N88-N87</f>
        <v>1905.7158694168975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 t="str">
        <f>E9</f>
        <v xml:space="preserve">SPP Project ID = </v>
      </c>
      <c r="F91" s="674">
        <f>F9</f>
        <v>391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5244.318181818182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33">+I99-H99</f>
        <v>0</v>
      </c>
      <c r="K99" s="514"/>
      <c r="L99" s="512">
        <f t="shared" ref="L99:L104" si="34">H99</f>
        <v>19522.791013350252</v>
      </c>
      <c r="M99" s="597">
        <f t="shared" ref="M99:M130" si="35">IF(L99&lt;&gt;0,+H99-L99,0)</f>
        <v>0</v>
      </c>
      <c r="N99" s="512">
        <f t="shared" ref="N99:N104" si="36">I99</f>
        <v>19522.791013350252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 ht="12.5">
      <c r="B100" s="195" t="str">
        <f t="shared" ref="B100:B131" si="39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34"/>
        <v>35969.308872002533</v>
      </c>
      <c r="M100" s="519">
        <f t="shared" ref="M100:M105" si="40">IF(L100&lt;&gt;0,+H100-L100,0)</f>
        <v>0</v>
      </c>
      <c r="N100" s="518">
        <f t="shared" si="36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9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34"/>
        <v>35364.846038717165</v>
      </c>
      <c r="M101" s="519">
        <f t="shared" si="40"/>
        <v>0</v>
      </c>
      <c r="N101" s="518">
        <f t="shared" si="36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33"/>
        <v>0</v>
      </c>
      <c r="K102" s="514"/>
      <c r="L102" s="518">
        <f t="shared" si="34"/>
        <v>33727.882719440844</v>
      </c>
      <c r="M102" s="519">
        <f t="shared" si="40"/>
        <v>0</v>
      </c>
      <c r="N102" s="518">
        <f t="shared" si="36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33"/>
        <v>0</v>
      </c>
      <c r="K103" s="514"/>
      <c r="L103" s="518">
        <f t="shared" si="34"/>
        <v>31878.22185164913</v>
      </c>
      <c r="M103" s="519">
        <f t="shared" si="40"/>
        <v>0</v>
      </c>
      <c r="N103" s="518">
        <f t="shared" si="36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33"/>
        <v>0</v>
      </c>
      <c r="K104" s="514"/>
      <c r="L104" s="518">
        <f t="shared" si="34"/>
        <v>30202.256847199074</v>
      </c>
      <c r="M104" s="519">
        <f t="shared" si="40"/>
        <v>0</v>
      </c>
      <c r="N104" s="518">
        <f t="shared" si="36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33"/>
        <v>0</v>
      </c>
      <c r="K105" s="514"/>
      <c r="L105" s="518">
        <f t="shared" ref="L105" si="41">H105</f>
        <v>26394.619001989184</v>
      </c>
      <c r="M105" s="519">
        <f t="shared" si="40"/>
        <v>0</v>
      </c>
      <c r="N105" s="518">
        <f t="shared" ref="N105" si="42">I105</f>
        <v>26394.619001989184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2019</v>
      </c>
      <c r="D106" s="508">
        <v>195166.45902547057</v>
      </c>
      <c r="E106" s="516">
        <v>5366.2790697674418</v>
      </c>
      <c r="F106" s="515">
        <v>189800.17995570312</v>
      </c>
      <c r="G106" s="515">
        <v>192483.31949058684</v>
      </c>
      <c r="H106" s="575">
        <v>25969.798788270131</v>
      </c>
      <c r="I106" s="576">
        <v>25969.798788270131</v>
      </c>
      <c r="J106" s="514">
        <f t="shared" si="33"/>
        <v>0</v>
      </c>
      <c r="K106" s="514"/>
      <c r="L106" s="518">
        <f t="shared" ref="L106" si="43">H106</f>
        <v>25969.798788270131</v>
      </c>
      <c r="M106" s="519">
        <f t="shared" ref="M106" si="44">IF(L106&lt;&gt;0,+H106-L106,0)</f>
        <v>0</v>
      </c>
      <c r="N106" s="518">
        <f t="shared" ref="N106" si="45">I106</f>
        <v>25969.798788270131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2020</v>
      </c>
      <c r="D107" s="508">
        <v>189800.17995570312</v>
      </c>
      <c r="E107" s="516">
        <v>5494.0476190476193</v>
      </c>
      <c r="F107" s="515">
        <v>184306.13233665549</v>
      </c>
      <c r="G107" s="515">
        <v>187053.1561461793</v>
      </c>
      <c r="H107" s="575">
        <v>25616.072507051016</v>
      </c>
      <c r="I107" s="576">
        <v>25616.072507051016</v>
      </c>
      <c r="J107" s="514">
        <f t="shared" si="33"/>
        <v>0</v>
      </c>
      <c r="K107" s="514"/>
      <c r="L107" s="518">
        <f t="shared" ref="L107" si="46">H107</f>
        <v>25616.072507051016</v>
      </c>
      <c r="M107" s="519">
        <f t="shared" ref="M107" si="47">IF(L107&lt;&gt;0,+H107-L107,0)</f>
        <v>0</v>
      </c>
      <c r="N107" s="518">
        <f t="shared" ref="N107" si="48">I107</f>
        <v>25616.072507051016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2021</v>
      </c>
      <c r="D108" s="508">
        <v>184306.13233665549</v>
      </c>
      <c r="E108" s="516">
        <v>5628.0487804878048</v>
      </c>
      <c r="F108" s="515">
        <v>178678.08355616769</v>
      </c>
      <c r="G108" s="515">
        <v>181492.10794641159</v>
      </c>
      <c r="H108" s="575">
        <v>26229.985006611758</v>
      </c>
      <c r="I108" s="576">
        <v>26229.985006611758</v>
      </c>
      <c r="J108" s="514">
        <f t="shared" si="33"/>
        <v>0</v>
      </c>
      <c r="K108" s="514"/>
      <c r="L108" s="518">
        <f t="shared" ref="L108" si="49">H108</f>
        <v>26229.985006611758</v>
      </c>
      <c r="M108" s="519">
        <f t="shared" ref="M108" si="50">IF(L108&lt;&gt;0,+H108-L108,0)</f>
        <v>0</v>
      </c>
      <c r="N108" s="518">
        <f t="shared" ref="N108" si="51">I108</f>
        <v>26229.985006611758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2022</v>
      </c>
      <c r="D109" s="508">
        <v>178678.08355616769</v>
      </c>
      <c r="E109" s="516">
        <v>5494.0476190476193</v>
      </c>
      <c r="F109" s="515">
        <v>173184.03593712006</v>
      </c>
      <c r="G109" s="515">
        <v>175931.05974664388</v>
      </c>
      <c r="H109" s="575">
        <v>26158.530421053958</v>
      </c>
      <c r="I109" s="576">
        <v>26158.530421053958</v>
      </c>
      <c r="J109" s="514">
        <f t="shared" si="33"/>
        <v>0</v>
      </c>
      <c r="K109" s="514"/>
      <c r="L109" s="518">
        <f t="shared" ref="L109" si="52">H109</f>
        <v>26158.530421053958</v>
      </c>
      <c r="M109" s="519">
        <f t="shared" ref="M109" si="53">IF(L109&lt;&gt;0,+H109-L109,0)</f>
        <v>0</v>
      </c>
      <c r="N109" s="518">
        <f t="shared" ref="N109" si="54">I109</f>
        <v>26158.530421053958</v>
      </c>
      <c r="O109" s="514">
        <f t="shared" ref="O109" si="55">IF(N109&lt;&gt;0,+I109-N109,0)</f>
        <v>0</v>
      </c>
      <c r="P109" s="514">
        <f t="shared" ref="P109" si="56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2023</v>
      </c>
      <c r="D110" s="508">
        <v>173184.03593712006</v>
      </c>
      <c r="E110" s="516">
        <v>5244.318181818182</v>
      </c>
      <c r="F110" s="515">
        <v>167939.71775530188</v>
      </c>
      <c r="G110" s="515">
        <v>170561.87684621097</v>
      </c>
      <c r="H110" s="575">
        <v>26285.693707101585</v>
      </c>
      <c r="I110" s="576">
        <v>26285.693707101585</v>
      </c>
      <c r="J110" s="514">
        <f t="shared" si="33"/>
        <v>0</v>
      </c>
      <c r="K110" s="514"/>
      <c r="L110" s="518">
        <f t="shared" ref="L110" si="57">H110</f>
        <v>26285.693707101585</v>
      </c>
      <c r="M110" s="519">
        <f t="shared" ref="M110" si="58">IF(L110&lt;&gt;0,+H110-L110,0)</f>
        <v>0</v>
      </c>
      <c r="N110" s="518">
        <f t="shared" ref="N110" si="59">I110</f>
        <v>26285.693707101585</v>
      </c>
      <c r="O110" s="514">
        <f t="shared" ref="O110" si="60">IF(N110&lt;&gt;0,+I110-N110,0)</f>
        <v>0</v>
      </c>
      <c r="P110" s="514">
        <f t="shared" ref="P110" si="61">+O110-M110</f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2024</v>
      </c>
      <c r="D111" s="374">
        <f>IF(F110+SUM(E$99:E110)=D$92,F110,D$92-SUM(E$99:E110))</f>
        <v>167939.71775530188</v>
      </c>
      <c r="E111" s="522">
        <f>IF(+J96&lt;F110,J96,D111)</f>
        <v>5244.318181818182</v>
      </c>
      <c r="F111" s="523">
        <f t="shared" ref="F111:F131" si="62">+D111-E111</f>
        <v>162695.39957348371</v>
      </c>
      <c r="G111" s="523">
        <f t="shared" ref="G111:G130" si="63">+(F111+D111)/2</f>
        <v>165317.5586643928</v>
      </c>
      <c r="H111" s="526">
        <f t="shared" ref="H111:H130" si="64">+J$94*G111+E111</f>
        <v>25830.708683829136</v>
      </c>
      <c r="I111" s="577">
        <f t="shared" ref="I111:I130" si="65">+J$95*G111+E111</f>
        <v>25830.708683829136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2025</v>
      </c>
      <c r="D112" s="374">
        <f>IF(F111+SUM(E$99:E111)=D$92,F111,D$92-SUM(E$99:E111))</f>
        <v>162695.39957348371</v>
      </c>
      <c r="E112" s="522">
        <f>IF(+J96&lt;F111,J96,D112)</f>
        <v>5244.318181818182</v>
      </c>
      <c r="F112" s="523">
        <f t="shared" si="62"/>
        <v>157451.08139166553</v>
      </c>
      <c r="G112" s="523">
        <f t="shared" si="63"/>
        <v>160073.24048257462</v>
      </c>
      <c r="H112" s="526">
        <f t="shared" si="64"/>
        <v>25177.652935365804</v>
      </c>
      <c r="I112" s="577">
        <f t="shared" si="65"/>
        <v>25177.652935365804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2026</v>
      </c>
      <c r="D113" s="374">
        <f>IF(F112+SUM(E$99:E112)=D$92,F112,D$92-SUM(E$99:E112))</f>
        <v>157451.08139166553</v>
      </c>
      <c r="E113" s="522">
        <f>IF(+J96&lt;F112,J96,D113)</f>
        <v>5244.318181818182</v>
      </c>
      <c r="F113" s="523">
        <f t="shared" si="62"/>
        <v>152206.76320984736</v>
      </c>
      <c r="G113" s="523">
        <f t="shared" si="63"/>
        <v>154828.92230075644</v>
      </c>
      <c r="H113" s="526">
        <f t="shared" si="64"/>
        <v>24524.59718690248</v>
      </c>
      <c r="I113" s="577">
        <f t="shared" si="65"/>
        <v>24524.59718690248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2027</v>
      </c>
      <c r="D114" s="374">
        <f>IF(F113+SUM(E$99:E113)=D$92,F113,D$92-SUM(E$99:E113))</f>
        <v>152206.76320984736</v>
      </c>
      <c r="E114" s="522">
        <f>IF(+J96&lt;F113,J96,D114)</f>
        <v>5244.318181818182</v>
      </c>
      <c r="F114" s="523">
        <f t="shared" si="62"/>
        <v>146962.44502802918</v>
      </c>
      <c r="G114" s="523">
        <f t="shared" si="63"/>
        <v>149584.60411893827</v>
      </c>
      <c r="H114" s="526">
        <f t="shared" si="64"/>
        <v>23871.541438439155</v>
      </c>
      <c r="I114" s="577">
        <f t="shared" si="65"/>
        <v>23871.541438439155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2028</v>
      </c>
      <c r="D115" s="374">
        <f>IF(F114+SUM(E$99:E114)=D$92,F114,D$92-SUM(E$99:E114))</f>
        <v>146962.44502802918</v>
      </c>
      <c r="E115" s="522">
        <f>IF(+J96&lt;F114,J96,D115)</f>
        <v>5244.318181818182</v>
      </c>
      <c r="F115" s="523">
        <f t="shared" si="62"/>
        <v>141718.126846211</v>
      </c>
      <c r="G115" s="523">
        <f t="shared" si="63"/>
        <v>144340.28593712009</v>
      </c>
      <c r="H115" s="526">
        <f t="shared" si="64"/>
        <v>23218.485689975823</v>
      </c>
      <c r="I115" s="577">
        <f t="shared" si="65"/>
        <v>23218.485689975823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2029</v>
      </c>
      <c r="D116" s="374">
        <f>IF(F115+SUM(E$99:E115)=D$92,F115,D$92-SUM(E$99:E115))</f>
        <v>141718.126846211</v>
      </c>
      <c r="E116" s="522">
        <f>IF(+J96&lt;F115,J96,D116)</f>
        <v>5244.318181818182</v>
      </c>
      <c r="F116" s="523">
        <f t="shared" si="62"/>
        <v>136473.80866439283</v>
      </c>
      <c r="G116" s="523">
        <f t="shared" si="63"/>
        <v>139095.96775530191</v>
      </c>
      <c r="H116" s="526">
        <f t="shared" si="64"/>
        <v>22565.429941512499</v>
      </c>
      <c r="I116" s="577">
        <f t="shared" si="65"/>
        <v>22565.429941512499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2030</v>
      </c>
      <c r="D117" s="374">
        <f>IF(F116+SUM(E$99:E116)=D$92,F116,D$92-SUM(E$99:E116))</f>
        <v>136473.80866439283</v>
      </c>
      <c r="E117" s="522">
        <f>IF(+J96&lt;F116,J96,D117)</f>
        <v>5244.318181818182</v>
      </c>
      <c r="F117" s="523">
        <f t="shared" si="62"/>
        <v>131229.49048257465</v>
      </c>
      <c r="G117" s="523">
        <f t="shared" si="63"/>
        <v>133851.64957348374</v>
      </c>
      <c r="H117" s="526">
        <f t="shared" si="64"/>
        <v>21912.374193049174</v>
      </c>
      <c r="I117" s="577">
        <f t="shared" si="65"/>
        <v>21912.374193049174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2031</v>
      </c>
      <c r="D118" s="374">
        <f>IF(F117+SUM(E$99:E117)=D$92,F117,D$92-SUM(E$99:E117))</f>
        <v>131229.49048257465</v>
      </c>
      <c r="E118" s="522">
        <f>IF(+J96&lt;F117,J96,D118)</f>
        <v>5244.318181818182</v>
      </c>
      <c r="F118" s="523">
        <f t="shared" si="62"/>
        <v>125985.17230075647</v>
      </c>
      <c r="G118" s="523">
        <f t="shared" si="63"/>
        <v>128607.33139166556</v>
      </c>
      <c r="H118" s="526">
        <f t="shared" si="64"/>
        <v>21259.318444585842</v>
      </c>
      <c r="I118" s="577">
        <f t="shared" si="65"/>
        <v>21259.318444585842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2032</v>
      </c>
      <c r="D119" s="374">
        <f>IF(F118+SUM(E$99:E118)=D$92,F118,D$92-SUM(E$99:E118))</f>
        <v>125985.17230075647</v>
      </c>
      <c r="E119" s="522">
        <f>IF(+J96&lt;F118,J96,D119)</f>
        <v>5244.318181818182</v>
      </c>
      <c r="F119" s="523">
        <f t="shared" si="62"/>
        <v>120740.8541189383</v>
      </c>
      <c r="G119" s="523">
        <f t="shared" si="63"/>
        <v>123363.01320984738</v>
      </c>
      <c r="H119" s="526">
        <f t="shared" si="64"/>
        <v>20606.262696122518</v>
      </c>
      <c r="I119" s="577">
        <f t="shared" si="65"/>
        <v>20606.262696122518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2033</v>
      </c>
      <c r="D120" s="374">
        <f>IF(F119+SUM(E$99:E119)=D$92,F119,D$92-SUM(E$99:E119))</f>
        <v>120740.8541189383</v>
      </c>
      <c r="E120" s="522">
        <f>IF(+J96&lt;F119,J96,D120)</f>
        <v>5244.318181818182</v>
      </c>
      <c r="F120" s="523">
        <f t="shared" si="62"/>
        <v>115496.53593712012</v>
      </c>
      <c r="G120" s="523">
        <f t="shared" si="63"/>
        <v>118118.69502802921</v>
      </c>
      <c r="H120" s="526">
        <f t="shared" si="64"/>
        <v>19953.20694765919</v>
      </c>
      <c r="I120" s="577">
        <f t="shared" si="65"/>
        <v>19953.20694765919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2034</v>
      </c>
      <c r="D121" s="374">
        <f>IF(F120+SUM(E$99:E120)=D$92,F120,D$92-SUM(E$99:E120))</f>
        <v>115496.53593712012</v>
      </c>
      <c r="E121" s="522">
        <f>IF(+J96&lt;F120,J96,D121)</f>
        <v>5244.318181818182</v>
      </c>
      <c r="F121" s="523">
        <f t="shared" si="62"/>
        <v>110252.21775530194</v>
      </c>
      <c r="G121" s="523">
        <f t="shared" si="63"/>
        <v>112874.37684621103</v>
      </c>
      <c r="H121" s="526">
        <f t="shared" si="64"/>
        <v>19300.151199195861</v>
      </c>
      <c r="I121" s="577">
        <f t="shared" si="65"/>
        <v>19300.151199195861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2035</v>
      </c>
      <c r="D122" s="374">
        <f>IF(F121+SUM(E$99:E121)=D$92,F121,D$92-SUM(E$99:E121))</f>
        <v>110252.21775530194</v>
      </c>
      <c r="E122" s="522">
        <f>IF(+J96&lt;F121,J96,D122)</f>
        <v>5244.318181818182</v>
      </c>
      <c r="F122" s="523">
        <f t="shared" si="62"/>
        <v>105007.89957348377</v>
      </c>
      <c r="G122" s="523">
        <f t="shared" si="63"/>
        <v>107630.05866439285</v>
      </c>
      <c r="H122" s="526">
        <f t="shared" si="64"/>
        <v>18647.095450732533</v>
      </c>
      <c r="I122" s="577">
        <f t="shared" si="65"/>
        <v>18647.095450732533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2036</v>
      </c>
      <c r="D123" s="374">
        <f>IF(F122+SUM(E$99:E122)=D$92,F122,D$92-SUM(E$99:E122))</f>
        <v>105007.89957348377</v>
      </c>
      <c r="E123" s="522">
        <f>IF(+J96&lt;F122,J96,D123)</f>
        <v>5244.318181818182</v>
      </c>
      <c r="F123" s="523">
        <f t="shared" si="62"/>
        <v>99763.58139166559</v>
      </c>
      <c r="G123" s="523">
        <f t="shared" si="63"/>
        <v>102385.74048257468</v>
      </c>
      <c r="H123" s="526">
        <f t="shared" si="64"/>
        <v>17994.039702269205</v>
      </c>
      <c r="I123" s="577">
        <f t="shared" si="65"/>
        <v>17994.039702269205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2037</v>
      </c>
      <c r="D124" s="374">
        <f>IF(F123+SUM(E$99:E123)=D$92,F123,D$92-SUM(E$99:E123))</f>
        <v>99763.58139166559</v>
      </c>
      <c r="E124" s="522">
        <f>IF(+J96&lt;F123,J96,D124)</f>
        <v>5244.318181818182</v>
      </c>
      <c r="F124" s="523">
        <f t="shared" si="62"/>
        <v>94519.263209847413</v>
      </c>
      <c r="G124" s="523">
        <f t="shared" si="63"/>
        <v>97141.422300756501</v>
      </c>
      <c r="H124" s="526">
        <f t="shared" si="64"/>
        <v>17340.98395380588</v>
      </c>
      <c r="I124" s="577">
        <f t="shared" si="65"/>
        <v>17340.98395380588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2038</v>
      </c>
      <c r="D125" s="374">
        <f>IF(F124+SUM(E$99:E124)=D$92,F124,D$92-SUM(E$99:E124))</f>
        <v>94519.263209847413</v>
      </c>
      <c r="E125" s="522">
        <f>IF(+J96&lt;F124,J96,D125)</f>
        <v>5244.318181818182</v>
      </c>
      <c r="F125" s="523">
        <f t="shared" si="62"/>
        <v>89274.945028029237</v>
      </c>
      <c r="G125" s="523">
        <f t="shared" si="63"/>
        <v>91897.104118938325</v>
      </c>
      <c r="H125" s="526">
        <f t="shared" si="64"/>
        <v>16687.928205342552</v>
      </c>
      <c r="I125" s="577">
        <f t="shared" si="65"/>
        <v>16687.928205342552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2039</v>
      </c>
      <c r="D126" s="374">
        <f>IF(F125+SUM(E$99:E125)=D$92,F125,D$92-SUM(E$99:E125))</f>
        <v>89274.945028029237</v>
      </c>
      <c r="E126" s="522">
        <f>IF(+J96&lt;F125,J96,D126)</f>
        <v>5244.318181818182</v>
      </c>
      <c r="F126" s="523">
        <f t="shared" si="62"/>
        <v>84030.62684621106</v>
      </c>
      <c r="G126" s="523">
        <f t="shared" si="63"/>
        <v>86652.785937120148</v>
      </c>
      <c r="H126" s="526">
        <f t="shared" si="64"/>
        <v>16034.872456879224</v>
      </c>
      <c r="I126" s="577">
        <f t="shared" si="65"/>
        <v>16034.872456879224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2040</v>
      </c>
      <c r="D127" s="374">
        <f>IF(F126+SUM(E$99:E126)=D$92,F126,D$92-SUM(E$99:E126))</f>
        <v>84030.62684621106</v>
      </c>
      <c r="E127" s="522">
        <f>IF(+J96&lt;F126,J96,D127)</f>
        <v>5244.318181818182</v>
      </c>
      <c r="F127" s="523">
        <f t="shared" si="62"/>
        <v>78786.308664392884</v>
      </c>
      <c r="G127" s="523">
        <f t="shared" si="63"/>
        <v>81408.467755301972</v>
      </c>
      <c r="H127" s="526">
        <f t="shared" si="64"/>
        <v>15381.816708415898</v>
      </c>
      <c r="I127" s="577">
        <f t="shared" si="65"/>
        <v>15381.816708415898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2041</v>
      </c>
      <c r="D128" s="374">
        <f>IF(F127+SUM(E$99:E127)=D$92,F127,D$92-SUM(E$99:E127))</f>
        <v>78786.308664392884</v>
      </c>
      <c r="E128" s="522">
        <f>IF(+J96&lt;F127,J96,D128)</f>
        <v>5244.318181818182</v>
      </c>
      <c r="F128" s="523">
        <f t="shared" si="62"/>
        <v>73541.990482574707</v>
      </c>
      <c r="G128" s="523">
        <f t="shared" si="63"/>
        <v>76164.149573483795</v>
      </c>
      <c r="H128" s="526">
        <f t="shared" si="64"/>
        <v>14728.760959952569</v>
      </c>
      <c r="I128" s="577">
        <f t="shared" si="65"/>
        <v>14728.760959952569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2042</v>
      </c>
      <c r="D129" s="374">
        <f>IF(F128+SUM(E$99:E128)=D$92,F128,D$92-SUM(E$99:E128))</f>
        <v>73541.990482574707</v>
      </c>
      <c r="E129" s="522">
        <f>IF(+J96&lt;F128,J96,D129)</f>
        <v>5244.318181818182</v>
      </c>
      <c r="F129" s="523">
        <f t="shared" si="62"/>
        <v>68297.672300756531</v>
      </c>
      <c r="G129" s="523">
        <f t="shared" si="63"/>
        <v>70919.831391665619</v>
      </c>
      <c r="H129" s="526">
        <f t="shared" si="64"/>
        <v>14075.705211489243</v>
      </c>
      <c r="I129" s="577">
        <f t="shared" si="65"/>
        <v>14075.705211489243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2043</v>
      </c>
      <c r="D130" s="374">
        <f>IF(F129+SUM(E$99:E129)=D$92,F129,D$92-SUM(E$99:E129))</f>
        <v>68297.672300756531</v>
      </c>
      <c r="E130" s="522">
        <f>IF(+J96&lt;F129,J96,D130)</f>
        <v>5244.318181818182</v>
      </c>
      <c r="F130" s="523">
        <f t="shared" si="62"/>
        <v>63053.354118938347</v>
      </c>
      <c r="G130" s="523">
        <f t="shared" si="63"/>
        <v>65675.513209847442</v>
      </c>
      <c r="H130" s="526">
        <f t="shared" si="64"/>
        <v>13422.649463025915</v>
      </c>
      <c r="I130" s="577">
        <f t="shared" si="65"/>
        <v>13422.649463025915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2044</v>
      </c>
      <c r="D131" s="374">
        <f>IF(F130+SUM(E$99:E130)=D$92,F130,D$92-SUM(E$99:E130))</f>
        <v>63053.354118938347</v>
      </c>
      <c r="E131" s="522">
        <f>IF(+J96&lt;F130,J96,D131)</f>
        <v>5244.318181818182</v>
      </c>
      <c r="F131" s="523">
        <f t="shared" si="62"/>
        <v>57809.035937120163</v>
      </c>
      <c r="G131" s="523">
        <f t="shared" ref="G131:G154" si="66">+(F131+D131)/2</f>
        <v>60431.195028029251</v>
      </c>
      <c r="H131" s="526">
        <f t="shared" ref="H131:H154" si="67">+J$94*G131+E131</f>
        <v>12769.593714562587</v>
      </c>
      <c r="I131" s="577">
        <f t="shared" ref="I131:I154" si="68">+J$95*G131+E131</f>
        <v>12769.593714562587</v>
      </c>
      <c r="J131" s="514">
        <f t="shared" ref="J131:J154" si="69">+I131-H131</f>
        <v>0</v>
      </c>
      <c r="K131" s="514"/>
      <c r="L131" s="525"/>
      <c r="M131" s="514">
        <f t="shared" ref="M131:M154" si="70">IF(L131&lt;&gt;0,+H131-L131,0)</f>
        <v>0</v>
      </c>
      <c r="N131" s="525"/>
      <c r="O131" s="514">
        <f t="shared" ref="O131:O154" si="71">IF(N131&lt;&gt;0,+I131-N131,0)</f>
        <v>0</v>
      </c>
      <c r="P131" s="514">
        <f t="shared" ref="P131:P154" si="72">+O131-M131</f>
        <v>0</v>
      </c>
      <c r="Q131" s="269"/>
    </row>
    <row r="132" spans="2:17" ht="12.5">
      <c r="B132" s="195" t="str">
        <f t="shared" ref="B132:B154" si="73">IF(D132=F131,"","IU")</f>
        <v/>
      </c>
      <c r="C132" s="507">
        <f>IF(D93="","-",+C131+1)</f>
        <v>2045</v>
      </c>
      <c r="D132" s="374">
        <f>IF(F131+SUM(E$99:E131)=D$92,F131,D$92-SUM(E$99:E131))</f>
        <v>57809.035937120163</v>
      </c>
      <c r="E132" s="522">
        <f>IF(+J96&lt;F131,J96,D132)</f>
        <v>5244.318181818182</v>
      </c>
      <c r="F132" s="523">
        <f t="shared" ref="F132:F154" si="74">+D132-E132</f>
        <v>52564.717755301979</v>
      </c>
      <c r="G132" s="523">
        <f t="shared" si="66"/>
        <v>55186.876846211075</v>
      </c>
      <c r="H132" s="526">
        <f t="shared" si="67"/>
        <v>12116.537966099258</v>
      </c>
      <c r="I132" s="577">
        <f t="shared" si="68"/>
        <v>12116.537966099258</v>
      </c>
      <c r="J132" s="514">
        <f t="shared" si="69"/>
        <v>0</v>
      </c>
      <c r="K132" s="514"/>
      <c r="L132" s="525"/>
      <c r="M132" s="514">
        <f t="shared" si="70"/>
        <v>0</v>
      </c>
      <c r="N132" s="525"/>
      <c r="O132" s="514">
        <f t="shared" si="71"/>
        <v>0</v>
      </c>
      <c r="P132" s="514">
        <f t="shared" si="72"/>
        <v>0</v>
      </c>
      <c r="Q132" s="269"/>
    </row>
    <row r="133" spans="2:17" ht="12.5">
      <c r="B133" s="195" t="str">
        <f t="shared" si="73"/>
        <v/>
      </c>
      <c r="C133" s="507">
        <f>IF(D93="","-",+C132+1)</f>
        <v>2046</v>
      </c>
      <c r="D133" s="374">
        <f>IF(F132+SUM(E$99:E132)=D$92,F132,D$92-SUM(E$99:E132))</f>
        <v>52564.717755301979</v>
      </c>
      <c r="E133" s="522">
        <f>IF(+J96&lt;F132,J96,D133)</f>
        <v>5244.318181818182</v>
      </c>
      <c r="F133" s="523">
        <f t="shared" si="74"/>
        <v>47320.399573483795</v>
      </c>
      <c r="G133" s="523">
        <f t="shared" si="66"/>
        <v>49942.558664392884</v>
      </c>
      <c r="H133" s="526">
        <f t="shared" si="67"/>
        <v>11463.48221763593</v>
      </c>
      <c r="I133" s="577">
        <f t="shared" si="68"/>
        <v>11463.48221763593</v>
      </c>
      <c r="J133" s="514">
        <f t="shared" si="69"/>
        <v>0</v>
      </c>
      <c r="K133" s="514"/>
      <c r="L133" s="525"/>
      <c r="M133" s="514">
        <f t="shared" si="70"/>
        <v>0</v>
      </c>
      <c r="N133" s="525"/>
      <c r="O133" s="514">
        <f t="shared" si="71"/>
        <v>0</v>
      </c>
      <c r="P133" s="514">
        <f t="shared" si="72"/>
        <v>0</v>
      </c>
      <c r="Q133" s="269"/>
    </row>
    <row r="134" spans="2:17" ht="12.5">
      <c r="B134" s="195" t="str">
        <f t="shared" si="73"/>
        <v/>
      </c>
      <c r="C134" s="507">
        <f>IF(D93="","-",+C133+1)</f>
        <v>2047</v>
      </c>
      <c r="D134" s="374">
        <f>IF(F133+SUM(E$99:E133)=D$92,F133,D$92-SUM(E$99:E133))</f>
        <v>47320.399573483795</v>
      </c>
      <c r="E134" s="522">
        <f>IF(+J96&lt;F133,J96,D134)</f>
        <v>5244.318181818182</v>
      </c>
      <c r="F134" s="523">
        <f t="shared" si="74"/>
        <v>42076.081391665612</v>
      </c>
      <c r="G134" s="523">
        <f t="shared" si="66"/>
        <v>44698.240482574707</v>
      </c>
      <c r="H134" s="526">
        <f t="shared" si="67"/>
        <v>10810.426469172602</v>
      </c>
      <c r="I134" s="577">
        <f t="shared" si="68"/>
        <v>10810.426469172602</v>
      </c>
      <c r="J134" s="514">
        <f t="shared" si="69"/>
        <v>0</v>
      </c>
      <c r="K134" s="514"/>
      <c r="L134" s="525"/>
      <c r="M134" s="514">
        <f t="shared" si="70"/>
        <v>0</v>
      </c>
      <c r="N134" s="525"/>
      <c r="O134" s="514">
        <f t="shared" si="71"/>
        <v>0</v>
      </c>
      <c r="P134" s="514">
        <f t="shared" si="72"/>
        <v>0</v>
      </c>
      <c r="Q134" s="269"/>
    </row>
    <row r="135" spans="2:17" ht="12.5">
      <c r="B135" s="195" t="str">
        <f t="shared" si="73"/>
        <v/>
      </c>
      <c r="C135" s="507">
        <f>IF(D93="","-",+C134+1)</f>
        <v>2048</v>
      </c>
      <c r="D135" s="374">
        <f>IF(F134+SUM(E$99:E134)=D$92,F134,D$92-SUM(E$99:E134))</f>
        <v>42076.081391665612</v>
      </c>
      <c r="E135" s="522">
        <f>IF(+J96&lt;F134,J96,D135)</f>
        <v>5244.318181818182</v>
      </c>
      <c r="F135" s="523">
        <f t="shared" si="74"/>
        <v>36831.763209847428</v>
      </c>
      <c r="G135" s="523">
        <f t="shared" si="66"/>
        <v>39453.922300756516</v>
      </c>
      <c r="H135" s="526">
        <f t="shared" si="67"/>
        <v>10157.370720709274</v>
      </c>
      <c r="I135" s="577">
        <f t="shared" si="68"/>
        <v>10157.370720709274</v>
      </c>
      <c r="J135" s="514">
        <f t="shared" si="69"/>
        <v>0</v>
      </c>
      <c r="K135" s="514"/>
      <c r="L135" s="525"/>
      <c r="M135" s="514">
        <f t="shared" si="70"/>
        <v>0</v>
      </c>
      <c r="N135" s="525"/>
      <c r="O135" s="514">
        <f t="shared" si="71"/>
        <v>0</v>
      </c>
      <c r="P135" s="514">
        <f t="shared" si="72"/>
        <v>0</v>
      </c>
      <c r="Q135" s="269"/>
    </row>
    <row r="136" spans="2:17" ht="12.5">
      <c r="B136" s="195" t="str">
        <f t="shared" si="73"/>
        <v/>
      </c>
      <c r="C136" s="507">
        <f>IF(D93="","-",+C135+1)</f>
        <v>2049</v>
      </c>
      <c r="D136" s="374">
        <f>IF(F135+SUM(E$99:E135)=D$92,F135,D$92-SUM(E$99:E135))</f>
        <v>36831.763209847428</v>
      </c>
      <c r="E136" s="522">
        <f>IF(+J96&lt;F135,J96,D136)</f>
        <v>5244.318181818182</v>
      </c>
      <c r="F136" s="523">
        <f t="shared" si="74"/>
        <v>31587.445028029244</v>
      </c>
      <c r="G136" s="523">
        <f t="shared" si="66"/>
        <v>34209.60411893834</v>
      </c>
      <c r="H136" s="526">
        <f t="shared" si="67"/>
        <v>9504.3149722459457</v>
      </c>
      <c r="I136" s="577">
        <f t="shared" si="68"/>
        <v>9504.3149722459457</v>
      </c>
      <c r="J136" s="514">
        <f t="shared" si="69"/>
        <v>0</v>
      </c>
      <c r="K136" s="514"/>
      <c r="L136" s="525"/>
      <c r="M136" s="514">
        <f t="shared" si="70"/>
        <v>0</v>
      </c>
      <c r="N136" s="525"/>
      <c r="O136" s="514">
        <f t="shared" si="71"/>
        <v>0</v>
      </c>
      <c r="P136" s="514">
        <f t="shared" si="72"/>
        <v>0</v>
      </c>
      <c r="Q136" s="269"/>
    </row>
    <row r="137" spans="2:17" ht="12.5">
      <c r="B137" s="195" t="str">
        <f t="shared" si="73"/>
        <v/>
      </c>
      <c r="C137" s="507">
        <f>IF(D93="","-",+C136+1)</f>
        <v>2050</v>
      </c>
      <c r="D137" s="374">
        <f>IF(F136+SUM(E$99:E136)=D$92,F136,D$92-SUM(E$99:E136))</f>
        <v>31587.445028029244</v>
      </c>
      <c r="E137" s="522">
        <f>IF(+J96&lt;F136,J96,D137)</f>
        <v>5244.318181818182</v>
      </c>
      <c r="F137" s="523">
        <f t="shared" si="74"/>
        <v>26343.12684621106</v>
      </c>
      <c r="G137" s="523">
        <f t="shared" si="66"/>
        <v>28965.285937120152</v>
      </c>
      <c r="H137" s="526">
        <f t="shared" si="67"/>
        <v>8851.2592237826175</v>
      </c>
      <c r="I137" s="577">
        <f t="shared" si="68"/>
        <v>8851.2592237826175</v>
      </c>
      <c r="J137" s="514">
        <f t="shared" si="69"/>
        <v>0</v>
      </c>
      <c r="K137" s="514"/>
      <c r="L137" s="525"/>
      <c r="M137" s="514">
        <f t="shared" si="70"/>
        <v>0</v>
      </c>
      <c r="N137" s="525"/>
      <c r="O137" s="514">
        <f t="shared" si="71"/>
        <v>0</v>
      </c>
      <c r="P137" s="514">
        <f t="shared" si="72"/>
        <v>0</v>
      </c>
      <c r="Q137" s="269"/>
    </row>
    <row r="138" spans="2:17" ht="12.5">
      <c r="B138" s="195" t="str">
        <f t="shared" si="73"/>
        <v/>
      </c>
      <c r="C138" s="507">
        <f>IF(D93="","-",+C137+1)</f>
        <v>2051</v>
      </c>
      <c r="D138" s="374">
        <f>IF(F137+SUM(E$99:E137)=D$92,F137,D$92-SUM(E$99:E137))</f>
        <v>26343.12684621106</v>
      </c>
      <c r="E138" s="522">
        <f>IF(+J96&lt;F137,J96,D138)</f>
        <v>5244.318181818182</v>
      </c>
      <c r="F138" s="523">
        <f t="shared" si="74"/>
        <v>21098.808664392876</v>
      </c>
      <c r="G138" s="523">
        <f t="shared" si="66"/>
        <v>23720.967755301968</v>
      </c>
      <c r="H138" s="526">
        <f t="shared" si="67"/>
        <v>8198.2034753192893</v>
      </c>
      <c r="I138" s="577">
        <f t="shared" si="68"/>
        <v>8198.2034753192893</v>
      </c>
      <c r="J138" s="514">
        <f t="shared" si="69"/>
        <v>0</v>
      </c>
      <c r="K138" s="514"/>
      <c r="L138" s="525"/>
      <c r="M138" s="514">
        <f t="shared" si="70"/>
        <v>0</v>
      </c>
      <c r="N138" s="525"/>
      <c r="O138" s="514">
        <f t="shared" si="71"/>
        <v>0</v>
      </c>
      <c r="P138" s="514">
        <f t="shared" si="72"/>
        <v>0</v>
      </c>
      <c r="Q138" s="269"/>
    </row>
    <row r="139" spans="2:17" ht="12.5">
      <c r="B139" s="195" t="str">
        <f t="shared" si="73"/>
        <v/>
      </c>
      <c r="C139" s="507">
        <f>IF(D93="","-",+C138+1)</f>
        <v>2052</v>
      </c>
      <c r="D139" s="374">
        <f>IF(F138+SUM(E$99:E138)=D$92,F138,D$92-SUM(E$99:E138))</f>
        <v>21098.808664392876</v>
      </c>
      <c r="E139" s="522">
        <f>IF(+J96&lt;F138,J96,D139)</f>
        <v>5244.318181818182</v>
      </c>
      <c r="F139" s="523">
        <f t="shared" si="74"/>
        <v>15854.490482574694</v>
      </c>
      <c r="G139" s="523">
        <f t="shared" si="66"/>
        <v>18476.649573483784</v>
      </c>
      <c r="H139" s="526">
        <f t="shared" si="67"/>
        <v>7545.1477268559611</v>
      </c>
      <c r="I139" s="577">
        <f t="shared" si="68"/>
        <v>7545.1477268559611</v>
      </c>
      <c r="J139" s="514">
        <f t="shared" si="69"/>
        <v>0</v>
      </c>
      <c r="K139" s="514"/>
      <c r="L139" s="525"/>
      <c r="M139" s="514">
        <f t="shared" si="70"/>
        <v>0</v>
      </c>
      <c r="N139" s="525"/>
      <c r="O139" s="514">
        <f t="shared" si="71"/>
        <v>0</v>
      </c>
      <c r="P139" s="514">
        <f t="shared" si="72"/>
        <v>0</v>
      </c>
      <c r="Q139" s="269"/>
    </row>
    <row r="140" spans="2:17" ht="12.5">
      <c r="B140" s="195" t="str">
        <f t="shared" si="73"/>
        <v/>
      </c>
      <c r="C140" s="507">
        <f>IF(D93="","-",+C139+1)</f>
        <v>2053</v>
      </c>
      <c r="D140" s="374">
        <f>IF(F139+SUM(E$99:E139)=D$92,F139,D$92-SUM(E$99:E139))</f>
        <v>15854.490482574694</v>
      </c>
      <c r="E140" s="522">
        <f>IF(+J96&lt;F139,J96,D140)</f>
        <v>5244.318181818182</v>
      </c>
      <c r="F140" s="523">
        <f t="shared" si="74"/>
        <v>10610.172300756512</v>
      </c>
      <c r="G140" s="523">
        <f t="shared" si="66"/>
        <v>13232.331391665604</v>
      </c>
      <c r="H140" s="526">
        <f t="shared" si="67"/>
        <v>6892.0919783926338</v>
      </c>
      <c r="I140" s="577">
        <f t="shared" si="68"/>
        <v>6892.0919783926338</v>
      </c>
      <c r="J140" s="514">
        <f t="shared" si="69"/>
        <v>0</v>
      </c>
      <c r="K140" s="514"/>
      <c r="L140" s="525"/>
      <c r="M140" s="514">
        <f t="shared" si="70"/>
        <v>0</v>
      </c>
      <c r="N140" s="525"/>
      <c r="O140" s="514">
        <f t="shared" si="71"/>
        <v>0</v>
      </c>
      <c r="P140" s="514">
        <f t="shared" si="72"/>
        <v>0</v>
      </c>
      <c r="Q140" s="269"/>
    </row>
    <row r="141" spans="2:17" ht="12.5">
      <c r="B141" s="195" t="str">
        <f t="shared" si="73"/>
        <v/>
      </c>
      <c r="C141" s="507">
        <f>IF(D93="","-",+C140+1)</f>
        <v>2054</v>
      </c>
      <c r="D141" s="374">
        <f>IF(F140+SUM(E$99:E140)=D$92,F140,D$92-SUM(E$99:E140))</f>
        <v>10610.172300756512</v>
      </c>
      <c r="E141" s="522">
        <f>IF(+J96&lt;F140,J96,D141)</f>
        <v>5244.318181818182</v>
      </c>
      <c r="F141" s="523">
        <f t="shared" si="74"/>
        <v>5365.8541189383304</v>
      </c>
      <c r="G141" s="523">
        <f t="shared" si="66"/>
        <v>7988.0132098474214</v>
      </c>
      <c r="H141" s="526">
        <f t="shared" si="67"/>
        <v>6239.0362299293056</v>
      </c>
      <c r="I141" s="577">
        <f t="shared" si="68"/>
        <v>6239.0362299293056</v>
      </c>
      <c r="J141" s="514">
        <f t="shared" si="69"/>
        <v>0</v>
      </c>
      <c r="K141" s="514"/>
      <c r="L141" s="525"/>
      <c r="M141" s="514">
        <f t="shared" si="70"/>
        <v>0</v>
      </c>
      <c r="N141" s="525"/>
      <c r="O141" s="514">
        <f t="shared" si="71"/>
        <v>0</v>
      </c>
      <c r="P141" s="514">
        <f t="shared" si="72"/>
        <v>0</v>
      </c>
      <c r="Q141" s="269"/>
    </row>
    <row r="142" spans="2:17" ht="12.5">
      <c r="B142" s="195" t="str">
        <f t="shared" si="73"/>
        <v/>
      </c>
      <c r="C142" s="507">
        <f>IF(D93="","-",+C141+1)</f>
        <v>2055</v>
      </c>
      <c r="D142" s="374">
        <f>IF(F141+SUM(E$99:E141)=D$92,F141,D$92-SUM(E$99:E141))</f>
        <v>5365.8541189383304</v>
      </c>
      <c r="E142" s="522">
        <f>IF(+J96&lt;F141,J96,D142)</f>
        <v>5244.318181818182</v>
      </c>
      <c r="F142" s="523">
        <f t="shared" si="74"/>
        <v>121.53593712014845</v>
      </c>
      <c r="G142" s="523">
        <f t="shared" si="66"/>
        <v>2743.6950280292394</v>
      </c>
      <c r="H142" s="526">
        <f t="shared" si="67"/>
        <v>5585.9804814659774</v>
      </c>
      <c r="I142" s="577">
        <f t="shared" si="68"/>
        <v>5585.9804814659774</v>
      </c>
      <c r="J142" s="514">
        <f t="shared" si="69"/>
        <v>0</v>
      </c>
      <c r="K142" s="514"/>
      <c r="L142" s="525"/>
      <c r="M142" s="514">
        <f t="shared" si="70"/>
        <v>0</v>
      </c>
      <c r="N142" s="525"/>
      <c r="O142" s="514">
        <f t="shared" si="71"/>
        <v>0</v>
      </c>
      <c r="P142" s="514">
        <f t="shared" si="72"/>
        <v>0</v>
      </c>
      <c r="Q142" s="269"/>
    </row>
    <row r="143" spans="2:17" ht="12.5">
      <c r="B143" s="195" t="str">
        <f t="shared" si="73"/>
        <v/>
      </c>
      <c r="C143" s="507">
        <f>IF(D93="","-",+C142+1)</f>
        <v>2056</v>
      </c>
      <c r="D143" s="374">
        <f>IF(F142+SUM(E$99:E142)=D$92,F142,D$92-SUM(E$99:E142))</f>
        <v>121.53593712014845</v>
      </c>
      <c r="E143" s="522">
        <f>IF(+J96&lt;F142,J96,D143)</f>
        <v>121.53593712014845</v>
      </c>
      <c r="F143" s="523">
        <f t="shared" si="74"/>
        <v>0</v>
      </c>
      <c r="G143" s="523">
        <f t="shared" si="66"/>
        <v>60.767968560074223</v>
      </c>
      <c r="H143" s="526">
        <f t="shared" si="67"/>
        <v>129.10314982821427</v>
      </c>
      <c r="I143" s="577">
        <f t="shared" si="68"/>
        <v>129.10314982821427</v>
      </c>
      <c r="J143" s="514">
        <f t="shared" si="69"/>
        <v>0</v>
      </c>
      <c r="K143" s="514"/>
      <c r="L143" s="525"/>
      <c r="M143" s="514">
        <f t="shared" si="70"/>
        <v>0</v>
      </c>
      <c r="N143" s="525"/>
      <c r="O143" s="514">
        <f t="shared" si="71"/>
        <v>0</v>
      </c>
      <c r="P143" s="514">
        <f t="shared" si="72"/>
        <v>0</v>
      </c>
      <c r="Q143" s="269"/>
    </row>
    <row r="144" spans="2:17" ht="12.5">
      <c r="B144" s="195" t="str">
        <f t="shared" si="7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4"/>
        <v>0</v>
      </c>
      <c r="G144" s="523">
        <f t="shared" si="66"/>
        <v>0</v>
      </c>
      <c r="H144" s="526">
        <f t="shared" si="67"/>
        <v>0</v>
      </c>
      <c r="I144" s="577">
        <f t="shared" si="68"/>
        <v>0</v>
      </c>
      <c r="J144" s="514">
        <f t="shared" si="69"/>
        <v>0</v>
      </c>
      <c r="K144" s="514"/>
      <c r="L144" s="525"/>
      <c r="M144" s="514">
        <f t="shared" si="70"/>
        <v>0</v>
      </c>
      <c r="N144" s="525"/>
      <c r="O144" s="514">
        <f t="shared" si="71"/>
        <v>0</v>
      </c>
      <c r="P144" s="514">
        <f t="shared" si="72"/>
        <v>0</v>
      </c>
      <c r="Q144" s="269"/>
    </row>
    <row r="145" spans="2:17" ht="12.5">
      <c r="B145" s="195" t="str">
        <f t="shared" si="7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4"/>
        <v>0</v>
      </c>
      <c r="G145" s="523">
        <f t="shared" si="66"/>
        <v>0</v>
      </c>
      <c r="H145" s="526">
        <f t="shared" si="67"/>
        <v>0</v>
      </c>
      <c r="I145" s="577">
        <f t="shared" si="68"/>
        <v>0</v>
      </c>
      <c r="J145" s="514">
        <f t="shared" si="69"/>
        <v>0</v>
      </c>
      <c r="K145" s="514"/>
      <c r="L145" s="525"/>
      <c r="M145" s="514">
        <f t="shared" si="70"/>
        <v>0</v>
      </c>
      <c r="N145" s="525"/>
      <c r="O145" s="514">
        <f t="shared" si="71"/>
        <v>0</v>
      </c>
      <c r="P145" s="514">
        <f t="shared" si="72"/>
        <v>0</v>
      </c>
      <c r="Q145" s="269"/>
    </row>
    <row r="146" spans="2:17" ht="12.5">
      <c r="B146" s="195" t="str">
        <f t="shared" si="7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4"/>
        <v>0</v>
      </c>
      <c r="G146" s="523">
        <f t="shared" si="66"/>
        <v>0</v>
      </c>
      <c r="H146" s="526">
        <f t="shared" si="67"/>
        <v>0</v>
      </c>
      <c r="I146" s="577">
        <f t="shared" si="68"/>
        <v>0</v>
      </c>
      <c r="J146" s="514">
        <f t="shared" si="69"/>
        <v>0</v>
      </c>
      <c r="K146" s="514"/>
      <c r="L146" s="525"/>
      <c r="M146" s="514">
        <f t="shared" si="70"/>
        <v>0</v>
      </c>
      <c r="N146" s="525"/>
      <c r="O146" s="514">
        <f t="shared" si="71"/>
        <v>0</v>
      </c>
      <c r="P146" s="514">
        <f t="shared" si="72"/>
        <v>0</v>
      </c>
      <c r="Q146" s="269"/>
    </row>
    <row r="147" spans="2:17" ht="12.5">
      <c r="B147" s="195" t="str">
        <f t="shared" si="7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4"/>
        <v>0</v>
      </c>
      <c r="G147" s="523">
        <f t="shared" si="66"/>
        <v>0</v>
      </c>
      <c r="H147" s="526">
        <f t="shared" si="67"/>
        <v>0</v>
      </c>
      <c r="I147" s="577">
        <f t="shared" si="68"/>
        <v>0</v>
      </c>
      <c r="J147" s="514">
        <f t="shared" si="69"/>
        <v>0</v>
      </c>
      <c r="K147" s="514"/>
      <c r="L147" s="525"/>
      <c r="M147" s="514">
        <f t="shared" si="70"/>
        <v>0</v>
      </c>
      <c r="N147" s="525"/>
      <c r="O147" s="514">
        <f t="shared" si="71"/>
        <v>0</v>
      </c>
      <c r="P147" s="514">
        <f t="shared" si="72"/>
        <v>0</v>
      </c>
      <c r="Q147" s="269"/>
    </row>
    <row r="148" spans="2:17" ht="12.5">
      <c r="B148" s="195" t="str">
        <f t="shared" si="7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4"/>
        <v>0</v>
      </c>
      <c r="G148" s="523">
        <f t="shared" si="66"/>
        <v>0</v>
      </c>
      <c r="H148" s="526">
        <f t="shared" si="67"/>
        <v>0</v>
      </c>
      <c r="I148" s="577">
        <f t="shared" si="68"/>
        <v>0</v>
      </c>
      <c r="J148" s="514">
        <f t="shared" si="69"/>
        <v>0</v>
      </c>
      <c r="K148" s="514"/>
      <c r="L148" s="525"/>
      <c r="M148" s="514">
        <f t="shared" si="70"/>
        <v>0</v>
      </c>
      <c r="N148" s="525"/>
      <c r="O148" s="514">
        <f t="shared" si="71"/>
        <v>0</v>
      </c>
      <c r="P148" s="514">
        <f t="shared" si="72"/>
        <v>0</v>
      </c>
      <c r="Q148" s="269"/>
    </row>
    <row r="149" spans="2:17" ht="12.5">
      <c r="B149" s="195" t="str">
        <f t="shared" si="7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4"/>
        <v>0</v>
      </c>
      <c r="G149" s="523">
        <f t="shared" si="66"/>
        <v>0</v>
      </c>
      <c r="H149" s="526">
        <f t="shared" si="67"/>
        <v>0</v>
      </c>
      <c r="I149" s="577">
        <f t="shared" si="68"/>
        <v>0</v>
      </c>
      <c r="J149" s="514">
        <f t="shared" si="69"/>
        <v>0</v>
      </c>
      <c r="K149" s="514"/>
      <c r="L149" s="525"/>
      <c r="M149" s="514">
        <f t="shared" si="70"/>
        <v>0</v>
      </c>
      <c r="N149" s="525"/>
      <c r="O149" s="514">
        <f t="shared" si="71"/>
        <v>0</v>
      </c>
      <c r="P149" s="514">
        <f t="shared" si="72"/>
        <v>0</v>
      </c>
      <c r="Q149" s="269"/>
    </row>
    <row r="150" spans="2:17" ht="12.5">
      <c r="B150" s="195" t="str">
        <f t="shared" si="7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4"/>
        <v>0</v>
      </c>
      <c r="G150" s="523">
        <f t="shared" si="66"/>
        <v>0</v>
      </c>
      <c r="H150" s="526">
        <f t="shared" si="67"/>
        <v>0</v>
      </c>
      <c r="I150" s="577">
        <f t="shared" si="68"/>
        <v>0</v>
      </c>
      <c r="J150" s="514">
        <f t="shared" si="69"/>
        <v>0</v>
      </c>
      <c r="K150" s="514"/>
      <c r="L150" s="525"/>
      <c r="M150" s="514">
        <f t="shared" si="70"/>
        <v>0</v>
      </c>
      <c r="N150" s="525"/>
      <c r="O150" s="514">
        <f t="shared" si="71"/>
        <v>0</v>
      </c>
      <c r="P150" s="514">
        <f t="shared" si="72"/>
        <v>0</v>
      </c>
      <c r="Q150" s="269"/>
    </row>
    <row r="151" spans="2:17" ht="12.5">
      <c r="B151" s="195" t="str">
        <f t="shared" si="7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4"/>
        <v>0</v>
      </c>
      <c r="G151" s="523">
        <f t="shared" si="66"/>
        <v>0</v>
      </c>
      <c r="H151" s="526">
        <f t="shared" si="67"/>
        <v>0</v>
      </c>
      <c r="I151" s="577">
        <f t="shared" si="68"/>
        <v>0</v>
      </c>
      <c r="J151" s="514">
        <f t="shared" si="69"/>
        <v>0</v>
      </c>
      <c r="K151" s="514"/>
      <c r="L151" s="525"/>
      <c r="M151" s="514">
        <f t="shared" si="70"/>
        <v>0</v>
      </c>
      <c r="N151" s="525"/>
      <c r="O151" s="514">
        <f t="shared" si="71"/>
        <v>0</v>
      </c>
      <c r="P151" s="514">
        <f t="shared" si="72"/>
        <v>0</v>
      </c>
      <c r="Q151" s="269"/>
    </row>
    <row r="152" spans="2:17" ht="12.5">
      <c r="B152" s="195" t="str">
        <f t="shared" si="7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4"/>
        <v>0</v>
      </c>
      <c r="G152" s="523">
        <f t="shared" si="66"/>
        <v>0</v>
      </c>
      <c r="H152" s="526">
        <f t="shared" si="67"/>
        <v>0</v>
      </c>
      <c r="I152" s="577">
        <f t="shared" si="68"/>
        <v>0</v>
      </c>
      <c r="J152" s="514">
        <f t="shared" si="69"/>
        <v>0</v>
      </c>
      <c r="K152" s="514"/>
      <c r="L152" s="525"/>
      <c r="M152" s="514">
        <f t="shared" si="70"/>
        <v>0</v>
      </c>
      <c r="N152" s="525"/>
      <c r="O152" s="514">
        <f t="shared" si="71"/>
        <v>0</v>
      </c>
      <c r="P152" s="514">
        <f t="shared" si="72"/>
        <v>0</v>
      </c>
      <c r="Q152" s="269"/>
    </row>
    <row r="153" spans="2:17" ht="12.5">
      <c r="B153" s="195" t="str">
        <f t="shared" si="7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4"/>
        <v>0</v>
      </c>
      <c r="G153" s="523">
        <f t="shared" si="66"/>
        <v>0</v>
      </c>
      <c r="H153" s="526">
        <f t="shared" si="67"/>
        <v>0</v>
      </c>
      <c r="I153" s="577">
        <f t="shared" si="68"/>
        <v>0</v>
      </c>
      <c r="J153" s="514">
        <f t="shared" si="69"/>
        <v>0</v>
      </c>
      <c r="K153" s="514"/>
      <c r="L153" s="525"/>
      <c r="M153" s="514">
        <f t="shared" si="70"/>
        <v>0</v>
      </c>
      <c r="N153" s="525"/>
      <c r="O153" s="514">
        <f t="shared" si="71"/>
        <v>0</v>
      </c>
      <c r="P153" s="514">
        <f t="shared" si="72"/>
        <v>0</v>
      </c>
      <c r="Q153" s="269"/>
    </row>
    <row r="154" spans="2:17" ht="13" thickBot="1">
      <c r="B154" s="195" t="str">
        <f t="shared" si="7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4"/>
        <v>0</v>
      </c>
      <c r="G154" s="528">
        <f t="shared" si="66"/>
        <v>0</v>
      </c>
      <c r="H154" s="530">
        <f t="shared" si="67"/>
        <v>0</v>
      </c>
      <c r="I154" s="579">
        <f t="shared" si="68"/>
        <v>0</v>
      </c>
      <c r="J154" s="533">
        <f t="shared" si="69"/>
        <v>0</v>
      </c>
      <c r="K154" s="514"/>
      <c r="L154" s="532"/>
      <c r="M154" s="533">
        <f t="shared" si="70"/>
        <v>0</v>
      </c>
      <c r="N154" s="532"/>
      <c r="O154" s="533">
        <f t="shared" si="71"/>
        <v>0</v>
      </c>
      <c r="P154" s="533">
        <f t="shared" si="72"/>
        <v>0</v>
      </c>
      <c r="Q154" s="269"/>
    </row>
    <row r="155" spans="2:17" ht="12.5">
      <c r="C155" s="374" t="s">
        <v>78</v>
      </c>
      <c r="D155" s="375"/>
      <c r="E155" s="375">
        <f>SUM(E99:E154)</f>
        <v>230749.99999999983</v>
      </c>
      <c r="F155" s="375"/>
      <c r="G155" s="375"/>
      <c r="H155" s="375">
        <f>SUM(H99:H154)</f>
        <v>846116.13656898669</v>
      </c>
      <c r="I155" s="375">
        <f>SUM(I99:I154)</f>
        <v>846116.13656898669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32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434403.33152280538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434403.33152280538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478" t="s">
        <v>496</v>
      </c>
      <c r="F9" s="672">
        <v>392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94888.863636363632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557048.43371456629</v>
      </c>
      <c r="H23" s="510">
        <v>557048.43371456629</v>
      </c>
      <c r="I23" s="511">
        <f t="shared" si="9"/>
        <v>0</v>
      </c>
      <c r="J23" s="511"/>
      <c r="K23" s="518">
        <f t="shared" ref="K23:K28" si="10">G23</f>
        <v>557048.43371456629</v>
      </c>
      <c r="L23" s="519">
        <f t="shared" si="6"/>
        <v>0</v>
      </c>
      <c r="M23" s="518">
        <f t="shared" ref="M23:M28" si="11">H23</f>
        <v>557048.43371456629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101831.95121951219</v>
      </c>
      <c r="F24" s="508">
        <v>3428979.9923561024</v>
      </c>
      <c r="G24" s="516">
        <v>544106.19363221596</v>
      </c>
      <c r="H24" s="510">
        <v>544106.19363221596</v>
      </c>
      <c r="I24" s="511">
        <f t="shared" si="9"/>
        <v>0</v>
      </c>
      <c r="J24" s="511"/>
      <c r="K24" s="518">
        <f t="shared" si="10"/>
        <v>544106.19363221596</v>
      </c>
      <c r="L24" s="519">
        <f t="shared" ref="L24" si="12">IF(K24&lt;&gt;0,+G24-K24,0)</f>
        <v>0</v>
      </c>
      <c r="M24" s="518">
        <f t="shared" si="11"/>
        <v>544106.19363221596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447527.67036121147</v>
      </c>
      <c r="H25" s="510">
        <v>447527.67036121147</v>
      </c>
      <c r="I25" s="511">
        <f t="shared" si="9"/>
        <v>0</v>
      </c>
      <c r="J25" s="511"/>
      <c r="K25" s="518">
        <f t="shared" si="10"/>
        <v>447527.67036121147</v>
      </c>
      <c r="L25" s="519">
        <f t="shared" ref="L25" si="13">IF(K25&lt;&gt;0,+G25-K25,0)</f>
        <v>0</v>
      </c>
      <c r="M25" s="518">
        <f t="shared" si="11"/>
        <v>447527.67036121147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3331884.4109607544</v>
      </c>
      <c r="E26" s="516">
        <v>99407.380952380947</v>
      </c>
      <c r="F26" s="508">
        <v>3232477.0300083733</v>
      </c>
      <c r="G26" s="516">
        <v>447333.45497501275</v>
      </c>
      <c r="H26" s="510">
        <v>447333.45497501275</v>
      </c>
      <c r="I26" s="511">
        <f t="shared" si="9"/>
        <v>0</v>
      </c>
      <c r="J26" s="511"/>
      <c r="K26" s="518">
        <f t="shared" si="10"/>
        <v>447333.45497501275</v>
      </c>
      <c r="L26" s="519">
        <f t="shared" ref="L26" si="14">IF(K26&lt;&gt;0,+G26-K26,0)</f>
        <v>0</v>
      </c>
      <c r="M26" s="518">
        <f t="shared" si="11"/>
        <v>447333.45497501275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3227740.6601842102</v>
      </c>
      <c r="E27" s="516">
        <v>99407.380952380947</v>
      </c>
      <c r="F27" s="508">
        <v>3128333.2792318291</v>
      </c>
      <c r="G27" s="516">
        <v>456758.87787220906</v>
      </c>
      <c r="H27" s="510">
        <v>456758.87787220906</v>
      </c>
      <c r="I27" s="511">
        <f t="shared" si="9"/>
        <v>0</v>
      </c>
      <c r="J27" s="511"/>
      <c r="K27" s="518">
        <f t="shared" si="10"/>
        <v>456758.87787220906</v>
      </c>
      <c r="L27" s="519">
        <f t="shared" ref="L27" si="15">IF(K27&lt;&gt;0,+G27-K27,0)</f>
        <v>0</v>
      </c>
      <c r="M27" s="518">
        <f t="shared" si="11"/>
        <v>456758.87787220906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08">
        <v>3128333.2792318291</v>
      </c>
      <c r="E28" s="516">
        <v>99407.380952380947</v>
      </c>
      <c r="F28" s="508">
        <v>3028925.898279448</v>
      </c>
      <c r="G28" s="516">
        <v>488320.76827892079</v>
      </c>
      <c r="H28" s="510">
        <v>488320.76827892079</v>
      </c>
      <c r="I28" s="511">
        <f t="shared" si="9"/>
        <v>0</v>
      </c>
      <c r="J28" s="511"/>
      <c r="K28" s="518">
        <f t="shared" si="10"/>
        <v>488320.76827892079</v>
      </c>
      <c r="L28" s="519">
        <f t="shared" ref="L28" si="16">IF(K28&lt;&gt;0,+G28-K28,0)</f>
        <v>0</v>
      </c>
      <c r="M28" s="518">
        <f t="shared" si="11"/>
        <v>488320.76827892079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08">
        <v>3028925.898279448</v>
      </c>
      <c r="E29" s="516">
        <v>99407.380952380947</v>
      </c>
      <c r="F29" s="508">
        <v>2929518.517327067</v>
      </c>
      <c r="G29" s="516">
        <v>434403.33152280538</v>
      </c>
      <c r="H29" s="510">
        <v>434403.33152280538</v>
      </c>
      <c r="I29" s="511">
        <f t="shared" si="9"/>
        <v>0</v>
      </c>
      <c r="J29" s="511"/>
      <c r="K29" s="518">
        <f t="shared" ref="K29" si="17">G29</f>
        <v>434403.33152280538</v>
      </c>
      <c r="L29" s="519">
        <f t="shared" ref="L29" si="18">IF(K29&lt;&gt;0,+G29-K29,0)</f>
        <v>0</v>
      </c>
      <c r="M29" s="518">
        <f t="shared" ref="M29" si="19">H29</f>
        <v>434403.33152280538</v>
      </c>
      <c r="N29" s="514">
        <f t="shared" ref="N29" si="20">IF(M29&lt;&gt;0,+H29-M29,0)</f>
        <v>0</v>
      </c>
      <c r="O29" s="514">
        <f t="shared" ref="O29" si="2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2929518.517327067</v>
      </c>
      <c r="E30" s="522">
        <f>IF(+I14&lt;F29,I14,D30)</f>
        <v>94888.863636363632</v>
      </c>
      <c r="F30" s="523">
        <f t="shared" ref="F30:F48" si="22">+D30-E30</f>
        <v>2834629.6536907032</v>
      </c>
      <c r="G30" s="524">
        <f t="shared" ref="G30:G53" si="23">+I$12*((D30+F30)/2)+E30</f>
        <v>439374.91229166795</v>
      </c>
      <c r="H30" s="491">
        <f t="shared" ref="H30:H53" si="24">+I$13*((D30+F30)/2)+E30</f>
        <v>439374.91229166795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2834629.6536907032</v>
      </c>
      <c r="E31" s="522">
        <f>IF(+I14&lt;F30,I14,D31)</f>
        <v>94888.863636363632</v>
      </c>
      <c r="F31" s="523">
        <f t="shared" si="22"/>
        <v>2739740.7900543394</v>
      </c>
      <c r="G31" s="524">
        <f t="shared" si="23"/>
        <v>428033.11859530251</v>
      </c>
      <c r="H31" s="491">
        <f t="shared" si="24"/>
        <v>428033.11859530251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2739740.7900543394</v>
      </c>
      <c r="E32" s="522">
        <f>IF(+I14&lt;F31,I14,D32)</f>
        <v>94888.863636363632</v>
      </c>
      <c r="F32" s="523">
        <f t="shared" si="22"/>
        <v>2644851.9264179757</v>
      </c>
      <c r="G32" s="524">
        <f t="shared" si="23"/>
        <v>416691.32489893702</v>
      </c>
      <c r="H32" s="491">
        <f t="shared" si="24"/>
        <v>416691.32489893702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2644851.9264179757</v>
      </c>
      <c r="E33" s="522">
        <f>IF(+I14&lt;F32,I14,D33)</f>
        <v>94888.863636363632</v>
      </c>
      <c r="F33" s="523">
        <f t="shared" si="22"/>
        <v>2549963.0627816119</v>
      </c>
      <c r="G33" s="524">
        <f t="shared" si="23"/>
        <v>405349.53120257158</v>
      </c>
      <c r="H33" s="491">
        <f t="shared" si="24"/>
        <v>405349.53120257158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2549963.0627816119</v>
      </c>
      <c r="E34" s="522">
        <f>IF(+I14&lt;F33,I14,D34)</f>
        <v>94888.863636363632</v>
      </c>
      <c r="F34" s="523">
        <f t="shared" si="22"/>
        <v>2455074.1991452482</v>
      </c>
      <c r="G34" s="524">
        <f t="shared" si="23"/>
        <v>394007.73750620609</v>
      </c>
      <c r="H34" s="491">
        <f t="shared" si="24"/>
        <v>394007.73750620609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2455074.1991452482</v>
      </c>
      <c r="E35" s="522">
        <f>IF(+I14&lt;F34,I14,D35)</f>
        <v>94888.863636363632</v>
      </c>
      <c r="F35" s="523">
        <f t="shared" si="22"/>
        <v>2360185.3355088844</v>
      </c>
      <c r="G35" s="524">
        <f t="shared" si="23"/>
        <v>382665.94380984065</v>
      </c>
      <c r="H35" s="491">
        <f t="shared" si="24"/>
        <v>382665.94380984065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2360185.3355088844</v>
      </c>
      <c r="E36" s="522">
        <f>IF(+I14&lt;F35,I14,D36)</f>
        <v>94888.863636363632</v>
      </c>
      <c r="F36" s="523">
        <f t="shared" si="22"/>
        <v>2265296.4718725206</v>
      </c>
      <c r="G36" s="524">
        <f t="shared" si="23"/>
        <v>371324.1501134751</v>
      </c>
      <c r="H36" s="491">
        <f t="shared" si="24"/>
        <v>371324.1501134751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2265296.4718725206</v>
      </c>
      <c r="E37" s="522">
        <f>IF(+I14&lt;F36,I14,D37)</f>
        <v>94888.863636363632</v>
      </c>
      <c r="F37" s="523">
        <f t="shared" si="22"/>
        <v>2170407.6082361569</v>
      </c>
      <c r="G37" s="524">
        <f t="shared" si="23"/>
        <v>359982.35641710972</v>
      </c>
      <c r="H37" s="491">
        <f t="shared" si="24"/>
        <v>359982.35641710972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2170407.6082361569</v>
      </c>
      <c r="E38" s="522">
        <f>IF(+I14&lt;F37,I14,D38)</f>
        <v>94888.863636363632</v>
      </c>
      <c r="F38" s="523">
        <f t="shared" si="22"/>
        <v>2075518.7445997933</v>
      </c>
      <c r="G38" s="524">
        <f t="shared" si="23"/>
        <v>348640.56272074423</v>
      </c>
      <c r="H38" s="491">
        <f t="shared" si="24"/>
        <v>348640.56272074423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2075518.7445997933</v>
      </c>
      <c r="E39" s="522">
        <f>IF(+I14&lt;F38,I14,D39)</f>
        <v>94888.863636363632</v>
      </c>
      <c r="F39" s="523">
        <f t="shared" si="22"/>
        <v>1980629.8809634298</v>
      </c>
      <c r="G39" s="524">
        <f t="shared" si="23"/>
        <v>337298.76902437879</v>
      </c>
      <c r="H39" s="491">
        <f t="shared" si="24"/>
        <v>337298.76902437879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1980629.8809634298</v>
      </c>
      <c r="E40" s="522">
        <f>IF(+I14&lt;F39,I14,D40)</f>
        <v>94888.863636363632</v>
      </c>
      <c r="F40" s="523">
        <f t="shared" si="22"/>
        <v>1885741.0173270663</v>
      </c>
      <c r="G40" s="524">
        <f t="shared" si="23"/>
        <v>325956.97532801336</v>
      </c>
      <c r="H40" s="491">
        <f t="shared" si="24"/>
        <v>325956.97532801336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1885741.0173270663</v>
      </c>
      <c r="E41" s="522">
        <f>IF(+I14&lt;F40,I14,D41)</f>
        <v>94888.863636363632</v>
      </c>
      <c r="F41" s="523">
        <f t="shared" si="22"/>
        <v>1790852.1536907027</v>
      </c>
      <c r="G41" s="524">
        <f t="shared" si="23"/>
        <v>314615.18163164787</v>
      </c>
      <c r="H41" s="491">
        <f t="shared" si="24"/>
        <v>314615.18163164787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1790852.1536907027</v>
      </c>
      <c r="E42" s="522">
        <f>IF(+I14&lt;F41,I14,D42)</f>
        <v>94888.863636363632</v>
      </c>
      <c r="F42" s="523">
        <f t="shared" si="22"/>
        <v>1695963.2900543392</v>
      </c>
      <c r="G42" s="524">
        <f t="shared" si="23"/>
        <v>303273.38793528249</v>
      </c>
      <c r="H42" s="491">
        <f t="shared" si="24"/>
        <v>303273.38793528249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1695963.2900543392</v>
      </c>
      <c r="E43" s="522">
        <f>IF(+I14&lt;F42,I14,D43)</f>
        <v>94888.863636363632</v>
      </c>
      <c r="F43" s="523">
        <f t="shared" si="22"/>
        <v>1601074.4264179757</v>
      </c>
      <c r="G43" s="524">
        <f t="shared" si="23"/>
        <v>291931.59423891699</v>
      </c>
      <c r="H43" s="491">
        <f t="shared" si="24"/>
        <v>291931.59423891699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1601074.4264179757</v>
      </c>
      <c r="E44" s="522">
        <f>IF(+I14&lt;F43,I14,D44)</f>
        <v>94888.863636363632</v>
      </c>
      <c r="F44" s="523">
        <f t="shared" si="22"/>
        <v>1506185.5627816122</v>
      </c>
      <c r="G44" s="524">
        <f t="shared" si="23"/>
        <v>280589.80054255162</v>
      </c>
      <c r="H44" s="491">
        <f t="shared" si="24"/>
        <v>280589.80054255162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1506185.5627816122</v>
      </c>
      <c r="E45" s="522">
        <f>IF(+I14&lt;F44,I14,D45)</f>
        <v>94888.863636363632</v>
      </c>
      <c r="F45" s="523">
        <f t="shared" si="22"/>
        <v>1411296.6991452486</v>
      </c>
      <c r="G45" s="524">
        <f t="shared" si="23"/>
        <v>269248.00684618612</v>
      </c>
      <c r="H45" s="491">
        <f t="shared" si="24"/>
        <v>269248.00684618612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1411296.6991452486</v>
      </c>
      <c r="E46" s="522">
        <f>IF(+I14&lt;F45,I14,D46)</f>
        <v>94888.863636363632</v>
      </c>
      <c r="F46" s="523">
        <f t="shared" si="22"/>
        <v>1316407.8355088851</v>
      </c>
      <c r="G46" s="524">
        <f t="shared" si="23"/>
        <v>257906.21314982069</v>
      </c>
      <c r="H46" s="491">
        <f t="shared" si="24"/>
        <v>257906.21314982069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1316407.8355088851</v>
      </c>
      <c r="E47" s="522">
        <f>IF(+I14&lt;F46,I14,D47)</f>
        <v>94888.863636363632</v>
      </c>
      <c r="F47" s="523">
        <f t="shared" si="22"/>
        <v>1221518.9718725216</v>
      </c>
      <c r="G47" s="524">
        <f t="shared" si="23"/>
        <v>246564.41945345525</v>
      </c>
      <c r="H47" s="491">
        <f t="shared" si="24"/>
        <v>246564.41945345525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1221518.9718725216</v>
      </c>
      <c r="E48" s="522">
        <f>IF(+I14&lt;F47,I14,D48)</f>
        <v>94888.863636363632</v>
      </c>
      <c r="F48" s="523">
        <f t="shared" si="22"/>
        <v>1126630.108236158</v>
      </c>
      <c r="G48" s="524">
        <f t="shared" si="23"/>
        <v>235222.62575708982</v>
      </c>
      <c r="H48" s="491">
        <f t="shared" si="24"/>
        <v>235222.62575708982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1126630.108236158</v>
      </c>
      <c r="E49" s="522">
        <f>IF(+I14&lt;F48,I14,D49)</f>
        <v>94888.863636363632</v>
      </c>
      <c r="F49" s="523">
        <f t="shared" ref="F49:F72" si="25">+D49-E49</f>
        <v>1031741.2445997944</v>
      </c>
      <c r="G49" s="524">
        <f t="shared" si="23"/>
        <v>223880.83206072438</v>
      </c>
      <c r="H49" s="491">
        <f t="shared" si="24"/>
        <v>223880.83206072438</v>
      </c>
      <c r="I49" s="511">
        <f t="shared" ref="I49:I72" si="26">H49-G49</f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</row>
    <row r="50" spans="2:17" ht="12.5">
      <c r="B50" s="195" t="str">
        <f t="shared" ref="B50:B72" si="30">IF(D50=F49,"","IU")</f>
        <v/>
      </c>
      <c r="C50" s="507">
        <f>IF(D11="","-",+C49+1)</f>
        <v>2045</v>
      </c>
      <c r="D50" s="523">
        <f>IF(F49+SUM(E$17:E49)=D$10,F49,D$10-SUM(E$17:E49))</f>
        <v>1031741.2445997944</v>
      </c>
      <c r="E50" s="522">
        <f>IF(+I14&lt;F49,I14,D50)</f>
        <v>94888.863636363632</v>
      </c>
      <c r="F50" s="523">
        <f t="shared" si="25"/>
        <v>936852.38096343074</v>
      </c>
      <c r="G50" s="524">
        <f t="shared" si="23"/>
        <v>212539.03836435894</v>
      </c>
      <c r="H50" s="491">
        <f t="shared" si="24"/>
        <v>212539.03836435894</v>
      </c>
      <c r="I50" s="511">
        <f t="shared" si="26"/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</row>
    <row r="51" spans="2:17" ht="12.5">
      <c r="B51" s="195" t="str">
        <f t="shared" si="30"/>
        <v/>
      </c>
      <c r="C51" s="507">
        <f>IF(D11="","-",+C50+1)</f>
        <v>2046</v>
      </c>
      <c r="D51" s="523">
        <f>IF(F50+SUM(E$17:E50)=D$10,F50,D$10-SUM(E$17:E50))</f>
        <v>936852.38096343074</v>
      </c>
      <c r="E51" s="522">
        <f>IF(+I14&lt;F50,I14,D51)</f>
        <v>94888.863636363632</v>
      </c>
      <c r="F51" s="523">
        <f t="shared" si="25"/>
        <v>841963.51732706709</v>
      </c>
      <c r="G51" s="524">
        <f t="shared" si="23"/>
        <v>201197.24466799345</v>
      </c>
      <c r="H51" s="491">
        <f t="shared" si="24"/>
        <v>201197.24466799345</v>
      </c>
      <c r="I51" s="511">
        <f t="shared" si="26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</row>
    <row r="52" spans="2:17" ht="12.5">
      <c r="B52" s="195" t="str">
        <f t="shared" si="30"/>
        <v/>
      </c>
      <c r="C52" s="507">
        <f>IF(D11="","-",+C51+1)</f>
        <v>2047</v>
      </c>
      <c r="D52" s="523">
        <f>IF(F51+SUM(E$17:E51)=D$10,F51,D$10-SUM(E$17:E51))</f>
        <v>841963.51732706709</v>
      </c>
      <c r="E52" s="522">
        <f>IF(+I14&lt;F51,I14,D52)</f>
        <v>94888.863636363632</v>
      </c>
      <c r="F52" s="523">
        <f t="shared" si="25"/>
        <v>747074.65369070345</v>
      </c>
      <c r="G52" s="524">
        <f t="shared" si="23"/>
        <v>189855.45097162802</v>
      </c>
      <c r="H52" s="491">
        <f t="shared" si="24"/>
        <v>189855.45097162802</v>
      </c>
      <c r="I52" s="511">
        <f t="shared" si="26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</row>
    <row r="53" spans="2:17" ht="12.5">
      <c r="B53" s="195" t="str">
        <f t="shared" si="30"/>
        <v/>
      </c>
      <c r="C53" s="507">
        <f>IF(D11="","-",+C52+1)</f>
        <v>2048</v>
      </c>
      <c r="D53" s="523">
        <f>IF(F52+SUM(E$17:E52)=D$10,F52,D$10-SUM(E$17:E52))</f>
        <v>747074.65369070345</v>
      </c>
      <c r="E53" s="522">
        <f>IF(+I14&lt;F52,I14,D53)</f>
        <v>94888.863636363632</v>
      </c>
      <c r="F53" s="523">
        <f t="shared" si="25"/>
        <v>652185.7900543398</v>
      </c>
      <c r="G53" s="524">
        <f t="shared" si="23"/>
        <v>178513.65727526255</v>
      </c>
      <c r="H53" s="491">
        <f t="shared" si="24"/>
        <v>178513.65727526255</v>
      </c>
      <c r="I53" s="511">
        <f t="shared" si="26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</row>
    <row r="54" spans="2:17" ht="12.5">
      <c r="B54" s="195" t="str">
        <f t="shared" si="30"/>
        <v/>
      </c>
      <c r="C54" s="507">
        <f>IF(D11="","-",+C53+1)</f>
        <v>2049</v>
      </c>
      <c r="D54" s="523">
        <f>IF(F53+SUM(E$17:E53)=D$10,F53,D$10-SUM(E$17:E53))</f>
        <v>652185.7900543398</v>
      </c>
      <c r="E54" s="522">
        <f>IF(+I14&lt;F53,I14,D54)</f>
        <v>94888.863636363632</v>
      </c>
      <c r="F54" s="523">
        <f t="shared" si="25"/>
        <v>557296.92641797615</v>
      </c>
      <c r="G54" s="524">
        <f t="shared" ref="G54:G72" si="31">+I$12*((D54+F54)/2)+E54</f>
        <v>167171.86357889709</v>
      </c>
      <c r="H54" s="491">
        <f t="shared" ref="H54:H72" si="32">+I$13*((D54+F54)/2)+E54</f>
        <v>167171.86357889709</v>
      </c>
      <c r="I54" s="511">
        <f t="shared" si="26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</row>
    <row r="55" spans="2:17" ht="12.5">
      <c r="B55" s="195" t="str">
        <f t="shared" si="30"/>
        <v/>
      </c>
      <c r="C55" s="507">
        <f>IF(D11="","-",+C54+1)</f>
        <v>2050</v>
      </c>
      <c r="D55" s="523">
        <f>IF(F54+SUM(E$17:E54)=D$10,F54,D$10-SUM(E$17:E54))</f>
        <v>557296.92641797615</v>
      </c>
      <c r="E55" s="522">
        <f>IF(+I14&lt;F54,I14,D55)</f>
        <v>94888.863636363632</v>
      </c>
      <c r="F55" s="523">
        <f t="shared" si="25"/>
        <v>462408.06278161251</v>
      </c>
      <c r="G55" s="524">
        <f t="shared" si="31"/>
        <v>155830.06988253165</v>
      </c>
      <c r="H55" s="491">
        <f t="shared" si="32"/>
        <v>155830.06988253165</v>
      </c>
      <c r="I55" s="511">
        <f t="shared" si="26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</row>
    <row r="56" spans="2:17" ht="12.5">
      <c r="B56" s="195" t="str">
        <f t="shared" si="30"/>
        <v/>
      </c>
      <c r="C56" s="507">
        <f>IF(D11="","-",+C55+1)</f>
        <v>2051</v>
      </c>
      <c r="D56" s="523">
        <f>IF(F55+SUM(E$17:E55)=D$10,F55,D$10-SUM(E$17:E55))</f>
        <v>462408.06278161251</v>
      </c>
      <c r="E56" s="522">
        <f>IF(+I14&lt;F55,I14,D56)</f>
        <v>94888.863636363632</v>
      </c>
      <c r="F56" s="523">
        <f t="shared" si="25"/>
        <v>367519.19914524886</v>
      </c>
      <c r="G56" s="524">
        <f t="shared" si="31"/>
        <v>144488.27618616619</v>
      </c>
      <c r="H56" s="491">
        <f t="shared" si="32"/>
        <v>144488.27618616619</v>
      </c>
      <c r="I56" s="511">
        <f t="shared" si="26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</row>
    <row r="57" spans="2:17" ht="12.5">
      <c r="B57" s="195" t="str">
        <f t="shared" si="30"/>
        <v/>
      </c>
      <c r="C57" s="507">
        <f>IF(D11="","-",+C56+1)</f>
        <v>2052</v>
      </c>
      <c r="D57" s="523">
        <f>IF(F56+SUM(E$17:E56)=D$10,F56,D$10-SUM(E$17:E56))</f>
        <v>367519.19914524886</v>
      </c>
      <c r="E57" s="522">
        <f>IF(+I14&lt;F56,I14,D57)</f>
        <v>94888.863636363632</v>
      </c>
      <c r="F57" s="523">
        <f t="shared" si="25"/>
        <v>272630.33550888521</v>
      </c>
      <c r="G57" s="524">
        <f t="shared" si="31"/>
        <v>133146.48248980072</v>
      </c>
      <c r="H57" s="491">
        <f t="shared" si="32"/>
        <v>133146.48248980072</v>
      </c>
      <c r="I57" s="511">
        <f t="shared" si="26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</row>
    <row r="58" spans="2:17" ht="12.5">
      <c r="B58" s="195" t="str">
        <f t="shared" si="30"/>
        <v/>
      </c>
      <c r="C58" s="507">
        <f>IF(D11="","-",+C57+1)</f>
        <v>2053</v>
      </c>
      <c r="D58" s="523">
        <f>IF(F57+SUM(E$17:E57)=D$10,F57,D$10-SUM(E$17:E57))</f>
        <v>272630.33550888521</v>
      </c>
      <c r="E58" s="522">
        <f>IF(+I14&lt;F57,I14,D58)</f>
        <v>94888.863636363632</v>
      </c>
      <c r="F58" s="523">
        <f t="shared" si="25"/>
        <v>177741.47187252156</v>
      </c>
      <c r="G58" s="524">
        <f t="shared" si="31"/>
        <v>121804.68879343529</v>
      </c>
      <c r="H58" s="491">
        <f t="shared" si="32"/>
        <v>121804.68879343529</v>
      </c>
      <c r="I58" s="511">
        <f t="shared" si="26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0"/>
        <v/>
      </c>
      <c r="C59" s="507">
        <f>IF(D11="","-",+C58+1)</f>
        <v>2054</v>
      </c>
      <c r="D59" s="523">
        <f>IF(F58+SUM(E$17:E58)=D$10,F58,D$10-SUM(E$17:E58))</f>
        <v>177741.47187252156</v>
      </c>
      <c r="E59" s="522">
        <f>IF(+I14&lt;F58,I14,D59)</f>
        <v>94888.863636363632</v>
      </c>
      <c r="F59" s="523">
        <f t="shared" si="25"/>
        <v>82852.608236157932</v>
      </c>
      <c r="G59" s="524">
        <f t="shared" si="31"/>
        <v>110462.89509706982</v>
      </c>
      <c r="H59" s="491">
        <f t="shared" si="32"/>
        <v>110462.89509706982</v>
      </c>
      <c r="I59" s="511">
        <f t="shared" si="26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</row>
    <row r="60" spans="2:17" ht="12.5">
      <c r="B60" s="195" t="str">
        <f t="shared" si="30"/>
        <v/>
      </c>
      <c r="C60" s="507">
        <f>IF(D11="","-",+C59+1)</f>
        <v>2055</v>
      </c>
      <c r="D60" s="523">
        <f>IF(F59+SUM(E$17:E59)=D$10,F59,D$10-SUM(E$17:E59))</f>
        <v>82852.608236157932</v>
      </c>
      <c r="E60" s="522">
        <f>IF(+I14&lt;F59,I14,D60)</f>
        <v>82852.608236157932</v>
      </c>
      <c r="F60" s="523">
        <f t="shared" si="25"/>
        <v>0</v>
      </c>
      <c r="G60" s="524">
        <f t="shared" si="31"/>
        <v>87804.17554241966</v>
      </c>
      <c r="H60" s="491">
        <f t="shared" si="32"/>
        <v>87804.17554241966</v>
      </c>
      <c r="I60" s="511">
        <f t="shared" si="26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</row>
    <row r="61" spans="2:17" ht="12.5">
      <c r="B61" s="195" t="str">
        <f t="shared" si="3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5"/>
        <v>0</v>
      </c>
      <c r="G61" s="526">
        <f t="shared" si="31"/>
        <v>0</v>
      </c>
      <c r="H61" s="491">
        <f t="shared" si="32"/>
        <v>0</v>
      </c>
      <c r="I61" s="511">
        <f t="shared" si="26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</row>
    <row r="62" spans="2:17" ht="12.5">
      <c r="B62" s="195" t="str">
        <f t="shared" si="3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5"/>
        <v>0</v>
      </c>
      <c r="G62" s="526">
        <f t="shared" si="31"/>
        <v>0</v>
      </c>
      <c r="H62" s="491">
        <f t="shared" si="32"/>
        <v>0</v>
      </c>
      <c r="I62" s="511">
        <f t="shared" si="26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</row>
    <row r="63" spans="2:17" ht="12.5">
      <c r="B63" s="195" t="str">
        <f t="shared" si="3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6">
        <f t="shared" si="31"/>
        <v>0</v>
      </c>
      <c r="H63" s="491">
        <f t="shared" si="32"/>
        <v>0</v>
      </c>
      <c r="I63" s="511">
        <f t="shared" si="26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</row>
    <row r="64" spans="2:17" ht="12.5">
      <c r="B64" s="195" t="str">
        <f t="shared" si="3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6">
        <f t="shared" si="31"/>
        <v>0</v>
      </c>
      <c r="H64" s="491">
        <f t="shared" si="32"/>
        <v>0</v>
      </c>
      <c r="I64" s="511">
        <f t="shared" si="26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</row>
    <row r="65" spans="1:16" ht="12.5">
      <c r="B65" s="195" t="str">
        <f t="shared" si="3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6">
        <f t="shared" si="31"/>
        <v>0</v>
      </c>
      <c r="H65" s="491">
        <f t="shared" si="32"/>
        <v>0</v>
      </c>
      <c r="I65" s="511">
        <f t="shared" si="26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</row>
    <row r="66" spans="1:16" ht="12.5">
      <c r="B66" s="195" t="str">
        <f t="shared" si="3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6">
        <f t="shared" si="31"/>
        <v>0</v>
      </c>
      <c r="H66" s="491">
        <f t="shared" si="32"/>
        <v>0</v>
      </c>
      <c r="I66" s="511">
        <f t="shared" si="26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</row>
    <row r="67" spans="1:16" ht="12.5">
      <c r="B67" s="195" t="str">
        <f t="shared" si="3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6">
        <f t="shared" si="31"/>
        <v>0</v>
      </c>
      <c r="H67" s="491">
        <f t="shared" si="32"/>
        <v>0</v>
      </c>
      <c r="I67" s="511">
        <f t="shared" si="26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</row>
    <row r="68" spans="1:16" ht="12.5">
      <c r="B68" s="195" t="str">
        <f t="shared" si="3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6">
        <f t="shared" si="31"/>
        <v>0</v>
      </c>
      <c r="H68" s="491">
        <f t="shared" si="32"/>
        <v>0</v>
      </c>
      <c r="I68" s="511">
        <f t="shared" si="26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</row>
    <row r="69" spans="1:16" ht="12.5">
      <c r="B69" s="195" t="str">
        <f t="shared" si="3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6">
        <f t="shared" si="31"/>
        <v>0</v>
      </c>
      <c r="H69" s="491">
        <f t="shared" si="32"/>
        <v>0</v>
      </c>
      <c r="I69" s="511">
        <f t="shared" si="26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</row>
    <row r="70" spans="1:16" ht="12.5">
      <c r="B70" s="195" t="str">
        <f t="shared" si="3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6">
        <f t="shared" si="31"/>
        <v>0</v>
      </c>
      <c r="H70" s="491">
        <f t="shared" si="32"/>
        <v>0</v>
      </c>
      <c r="I70" s="511">
        <f t="shared" si="26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</row>
    <row r="71" spans="1:16" ht="12.5">
      <c r="B71" s="195" t="str">
        <f t="shared" si="3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6">
        <f t="shared" si="31"/>
        <v>0</v>
      </c>
      <c r="H71" s="491">
        <f t="shared" si="32"/>
        <v>0</v>
      </c>
      <c r="I71" s="511">
        <f t="shared" si="26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</row>
    <row r="72" spans="1:16" ht="13" thickBot="1">
      <c r="B72" s="195" t="str">
        <f t="shared" si="3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30">
        <f t="shared" si="31"/>
        <v>0</v>
      </c>
      <c r="H72" s="471">
        <f t="shared" si="32"/>
        <v>0</v>
      </c>
      <c r="I72" s="531">
        <f t="shared" si="26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</row>
    <row r="73" spans="1:16" ht="12.5">
      <c r="C73" s="374" t="s">
        <v>78</v>
      </c>
      <c r="D73" s="375"/>
      <c r="E73" s="375">
        <f>SUM(E17:E72)</f>
        <v>4175110.0000000019</v>
      </c>
      <c r="F73" s="375"/>
      <c r="G73" s="375">
        <f>SUM(G17:G72)</f>
        <v>15380216.443930088</v>
      </c>
      <c r="H73" s="375">
        <f>SUM(H17:H72)</f>
        <v>15380216.443930088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434403.33152280538</v>
      </c>
      <c r="N87" s="546">
        <f>IF(J92&lt;D11,0,VLOOKUP(J92,C17:O72,11))</f>
        <v>434403.33152280538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467379.54181792389</v>
      </c>
      <c r="N88" s="550">
        <f>IF(J92&lt;D11,0,VLOOKUP(J92,C99:P154,7))</f>
        <v>467379.54181792389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32976.210295118508</v>
      </c>
      <c r="N89" s="555">
        <f>+N88-N87</f>
        <v>32976.210295118508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 t="str">
        <f>E9</f>
        <v>SPP Project ID =</v>
      </c>
      <c r="F91" s="674">
        <f>F9</f>
        <v>392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94888.863636363632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33">+I99-H99</f>
        <v>0</v>
      </c>
      <c r="K99" s="514"/>
      <c r="L99" s="512">
        <f t="shared" ref="L99:L104" si="34">H99</f>
        <v>355738.24852974305</v>
      </c>
      <c r="M99" s="597">
        <f t="shared" ref="M99:M130" si="35">IF(L99&lt;&gt;0,+H99-L99,0)</f>
        <v>0</v>
      </c>
      <c r="N99" s="512">
        <f t="shared" ref="N99:N104" si="36">I99</f>
        <v>355738.24852974305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 ht="12.5">
      <c r="B100" s="195" t="str">
        <f t="shared" ref="B100:B131" si="39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34"/>
        <v>648032.45637713163</v>
      </c>
      <c r="M100" s="519">
        <f t="shared" ref="M100:M105" si="40">IF(L100&lt;&gt;0,+H100-L100,0)</f>
        <v>0</v>
      </c>
      <c r="N100" s="518">
        <f t="shared" si="36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9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34"/>
        <v>639887.60268685024</v>
      </c>
      <c r="M101" s="519">
        <f t="shared" si="40"/>
        <v>0</v>
      </c>
      <c r="N101" s="518">
        <f t="shared" si="36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33"/>
        <v>0</v>
      </c>
      <c r="K102" s="514"/>
      <c r="L102" s="518">
        <f t="shared" si="34"/>
        <v>610268.70222496334</v>
      </c>
      <c r="M102" s="519">
        <f t="shared" si="40"/>
        <v>0</v>
      </c>
      <c r="N102" s="518">
        <f t="shared" si="36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33"/>
        <v>0</v>
      </c>
      <c r="K103" s="514"/>
      <c r="L103" s="518">
        <f t="shared" si="34"/>
        <v>576801.28539069893</v>
      </c>
      <c r="M103" s="519">
        <f t="shared" si="40"/>
        <v>0</v>
      </c>
      <c r="N103" s="518">
        <f t="shared" si="36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33"/>
        <v>0</v>
      </c>
      <c r="K104" s="514"/>
      <c r="L104" s="518">
        <f t="shared" si="34"/>
        <v>546476.62006900879</v>
      </c>
      <c r="M104" s="519">
        <f t="shared" si="40"/>
        <v>0</v>
      </c>
      <c r="N104" s="518">
        <f t="shared" si="36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33"/>
        <v>0</v>
      </c>
      <c r="K105" s="514"/>
      <c r="L105" s="518">
        <f t="shared" ref="L105" si="41">H105</f>
        <v>477581.56681566167</v>
      </c>
      <c r="M105" s="519">
        <f t="shared" si="40"/>
        <v>0</v>
      </c>
      <c r="N105" s="518">
        <f t="shared" ref="N105" si="42">I105</f>
        <v>477581.56681566167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2019</v>
      </c>
      <c r="D106" s="508">
        <v>3531335.7400332219</v>
      </c>
      <c r="E106" s="516">
        <v>97095.58139534884</v>
      </c>
      <c r="F106" s="515">
        <v>3434240.1586378729</v>
      </c>
      <c r="G106" s="515">
        <v>3482787.9493355472</v>
      </c>
      <c r="H106" s="575">
        <v>469895.10698233201</v>
      </c>
      <c r="I106" s="576">
        <v>469895.10698233201</v>
      </c>
      <c r="J106" s="514">
        <f t="shared" si="33"/>
        <v>0</v>
      </c>
      <c r="K106" s="514"/>
      <c r="L106" s="518">
        <f t="shared" ref="L106" si="43">H106</f>
        <v>469895.10698233201</v>
      </c>
      <c r="M106" s="519">
        <f t="shared" ref="M106" si="44">IF(L106&lt;&gt;0,+H106-L106,0)</f>
        <v>0</v>
      </c>
      <c r="N106" s="518">
        <f t="shared" ref="N106" si="45">I106</f>
        <v>469895.10698233201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2020</v>
      </c>
      <c r="D107" s="508">
        <v>3434240.1586378729</v>
      </c>
      <c r="E107" s="516">
        <v>99407.380952380947</v>
      </c>
      <c r="F107" s="515">
        <v>3334832.7776854918</v>
      </c>
      <c r="G107" s="515">
        <v>3384536.4681616826</v>
      </c>
      <c r="H107" s="575">
        <v>463494.94007104362</v>
      </c>
      <c r="I107" s="576">
        <v>463494.94007104362</v>
      </c>
      <c r="J107" s="514">
        <f t="shared" si="33"/>
        <v>0</v>
      </c>
      <c r="K107" s="514"/>
      <c r="L107" s="518">
        <f t="shared" ref="L107" si="46">H107</f>
        <v>463494.94007104362</v>
      </c>
      <c r="M107" s="519">
        <f t="shared" ref="M107" si="47">IF(L107&lt;&gt;0,+H107-L107,0)</f>
        <v>0</v>
      </c>
      <c r="N107" s="518">
        <f t="shared" ref="N107" si="48">I107</f>
        <v>463494.94007104362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2021</v>
      </c>
      <c r="D108" s="508">
        <v>3334832.7776854918</v>
      </c>
      <c r="E108" s="516">
        <v>101831.95121951219</v>
      </c>
      <c r="F108" s="515">
        <v>3233000.8264659797</v>
      </c>
      <c r="G108" s="515">
        <v>3283916.8020757358</v>
      </c>
      <c r="H108" s="575">
        <v>474603.22647649172</v>
      </c>
      <c r="I108" s="576">
        <v>474603.22647649172</v>
      </c>
      <c r="J108" s="514">
        <f t="shared" si="33"/>
        <v>0</v>
      </c>
      <c r="K108" s="514"/>
      <c r="L108" s="518">
        <f t="shared" ref="L108" si="49">H108</f>
        <v>474603.22647649172</v>
      </c>
      <c r="M108" s="519">
        <f t="shared" ref="M108" si="50">IF(L108&lt;&gt;0,+H108-L108,0)</f>
        <v>0</v>
      </c>
      <c r="N108" s="518">
        <f t="shared" ref="N108" si="51">I108</f>
        <v>474603.22647649172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2022</v>
      </c>
      <c r="D109" s="508">
        <v>3233000.8264659797</v>
      </c>
      <c r="E109" s="516">
        <v>99407.380952380947</v>
      </c>
      <c r="F109" s="515">
        <v>3133593.4455135986</v>
      </c>
      <c r="G109" s="515">
        <v>3183297.1359897889</v>
      </c>
      <c r="H109" s="575">
        <v>473310.59630882624</v>
      </c>
      <c r="I109" s="576">
        <v>473310.59630882624</v>
      </c>
      <c r="J109" s="514">
        <f t="shared" si="33"/>
        <v>0</v>
      </c>
      <c r="K109" s="514"/>
      <c r="L109" s="518">
        <f t="shared" ref="L109" si="52">H109</f>
        <v>473310.59630882624</v>
      </c>
      <c r="M109" s="519">
        <f t="shared" ref="M109" si="53">IF(L109&lt;&gt;0,+H109-L109,0)</f>
        <v>0</v>
      </c>
      <c r="N109" s="518">
        <f t="shared" ref="N109" si="54">I109</f>
        <v>473310.59630882624</v>
      </c>
      <c r="O109" s="514">
        <f t="shared" ref="O109" si="55">IF(N109&lt;&gt;0,+I109-N109,0)</f>
        <v>0</v>
      </c>
      <c r="P109" s="514">
        <f t="shared" ref="P109" si="56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2023</v>
      </c>
      <c r="D110" s="508">
        <v>3133593.4455135986</v>
      </c>
      <c r="E110" s="516">
        <v>94888.863636363632</v>
      </c>
      <c r="F110" s="515">
        <v>3038704.5818772349</v>
      </c>
      <c r="G110" s="515">
        <v>3086149.013695417</v>
      </c>
      <c r="H110" s="575">
        <v>475611.81019903114</v>
      </c>
      <c r="I110" s="576">
        <v>475611.81019903114</v>
      </c>
      <c r="J110" s="514">
        <f t="shared" si="33"/>
        <v>0</v>
      </c>
      <c r="K110" s="514"/>
      <c r="L110" s="518">
        <f t="shared" ref="L110" si="57">H110</f>
        <v>475611.81019903114</v>
      </c>
      <c r="M110" s="519">
        <f t="shared" ref="M110" si="58">IF(L110&lt;&gt;0,+H110-L110,0)</f>
        <v>0</v>
      </c>
      <c r="N110" s="518">
        <f t="shared" ref="N110" si="59">I110</f>
        <v>475611.81019903114</v>
      </c>
      <c r="O110" s="514">
        <f t="shared" ref="O110" si="60">IF(N110&lt;&gt;0,+I110-N110,0)</f>
        <v>0</v>
      </c>
      <c r="P110" s="514">
        <f t="shared" ref="P110" si="61">+O110-M110</f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2024</v>
      </c>
      <c r="D111" s="374">
        <f>IF(F110+SUM(E$99:E110)=D$92,F110,D$92-SUM(E$99:E110))</f>
        <v>3038704.5818772349</v>
      </c>
      <c r="E111" s="522">
        <f>IF(+J96&lt;F110,J96,D111)</f>
        <v>94888.863636363632</v>
      </c>
      <c r="F111" s="523">
        <f t="shared" ref="F111:F131" si="62">+D111-E111</f>
        <v>2943815.7182408711</v>
      </c>
      <c r="G111" s="523">
        <f t="shared" ref="G111:G130" si="63">+(F111+D111)/2</f>
        <v>2991260.1500590527</v>
      </c>
      <c r="H111" s="526">
        <f t="shared" ref="H111:H130" si="64">+J$94*G111+E111</f>
        <v>467379.54181792389</v>
      </c>
      <c r="I111" s="577">
        <f t="shared" ref="I111:I130" si="65">+J$95*G111+E111</f>
        <v>467379.54181792389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2025</v>
      </c>
      <c r="D112" s="374">
        <f>IF(F111+SUM(E$99:E111)=D$92,F111,D$92-SUM(E$99:E111))</f>
        <v>2943815.7182408711</v>
      </c>
      <c r="E112" s="522">
        <f>IF(+J96&lt;F111,J96,D112)</f>
        <v>94888.863636363632</v>
      </c>
      <c r="F112" s="523">
        <f t="shared" si="62"/>
        <v>2848926.8546045073</v>
      </c>
      <c r="G112" s="523">
        <f t="shared" si="63"/>
        <v>2896371.2864226894</v>
      </c>
      <c r="H112" s="526">
        <f t="shared" si="64"/>
        <v>455563.37893182761</v>
      </c>
      <c r="I112" s="577">
        <f t="shared" si="65"/>
        <v>455563.37893182761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2026</v>
      </c>
      <c r="D113" s="374">
        <f>IF(F112+SUM(E$99:E112)=D$92,F112,D$92-SUM(E$99:E112))</f>
        <v>2848926.8546045073</v>
      </c>
      <c r="E113" s="522">
        <f>IF(+J96&lt;F112,J96,D113)</f>
        <v>94888.863636363632</v>
      </c>
      <c r="F113" s="523">
        <f t="shared" si="62"/>
        <v>2754037.9909681436</v>
      </c>
      <c r="G113" s="523">
        <f t="shared" si="63"/>
        <v>2801482.4227863252</v>
      </c>
      <c r="H113" s="526">
        <f t="shared" si="64"/>
        <v>443747.21604573121</v>
      </c>
      <c r="I113" s="577">
        <f t="shared" si="65"/>
        <v>443747.21604573121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2027</v>
      </c>
      <c r="D114" s="374">
        <f>IF(F113+SUM(E$99:E113)=D$92,F113,D$92-SUM(E$99:E113))</f>
        <v>2754037.9909681436</v>
      </c>
      <c r="E114" s="522">
        <f>IF(+J96&lt;F113,J96,D114)</f>
        <v>94888.863636363632</v>
      </c>
      <c r="F114" s="523">
        <f t="shared" si="62"/>
        <v>2659149.1273317798</v>
      </c>
      <c r="G114" s="523">
        <f t="shared" si="63"/>
        <v>2706593.5591499619</v>
      </c>
      <c r="H114" s="526">
        <f t="shared" si="64"/>
        <v>431931.05315963493</v>
      </c>
      <c r="I114" s="577">
        <f t="shared" si="65"/>
        <v>431931.05315963493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2028</v>
      </c>
      <c r="D115" s="374">
        <f>IF(F114+SUM(E$99:E114)=D$92,F114,D$92-SUM(E$99:E114))</f>
        <v>2659149.1273317798</v>
      </c>
      <c r="E115" s="522">
        <f>IF(+J96&lt;F114,J96,D115)</f>
        <v>94888.863636363632</v>
      </c>
      <c r="F115" s="523">
        <f t="shared" si="62"/>
        <v>2564260.263695416</v>
      </c>
      <c r="G115" s="523">
        <f t="shared" si="63"/>
        <v>2611704.6955135977</v>
      </c>
      <c r="H115" s="526">
        <f t="shared" si="64"/>
        <v>420114.89027353853</v>
      </c>
      <c r="I115" s="577">
        <f t="shared" si="65"/>
        <v>420114.89027353853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2029</v>
      </c>
      <c r="D116" s="374">
        <f>IF(F115+SUM(E$99:E115)=D$92,F115,D$92-SUM(E$99:E115))</f>
        <v>2564260.263695416</v>
      </c>
      <c r="E116" s="522">
        <f>IF(+J96&lt;F115,J96,D116)</f>
        <v>94888.863636363632</v>
      </c>
      <c r="F116" s="523">
        <f t="shared" si="62"/>
        <v>2469371.4000590523</v>
      </c>
      <c r="G116" s="523">
        <f t="shared" si="63"/>
        <v>2516815.8318772344</v>
      </c>
      <c r="H116" s="526">
        <f t="shared" si="64"/>
        <v>408298.72738744225</v>
      </c>
      <c r="I116" s="577">
        <f t="shared" si="65"/>
        <v>408298.72738744225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2030</v>
      </c>
      <c r="D117" s="374">
        <f>IF(F116+SUM(E$99:E116)=D$92,F116,D$92-SUM(E$99:E116))</f>
        <v>2469371.4000590523</v>
      </c>
      <c r="E117" s="522">
        <f>IF(+J96&lt;F116,J96,D117)</f>
        <v>94888.863636363632</v>
      </c>
      <c r="F117" s="523">
        <f t="shared" si="62"/>
        <v>2374482.5364226885</v>
      </c>
      <c r="G117" s="523">
        <f t="shared" si="63"/>
        <v>2421926.9682408702</v>
      </c>
      <c r="H117" s="526">
        <f t="shared" si="64"/>
        <v>396482.56450134586</v>
      </c>
      <c r="I117" s="577">
        <f t="shared" si="65"/>
        <v>396482.56450134586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2031</v>
      </c>
      <c r="D118" s="374">
        <f>IF(F117+SUM(E$99:E117)=D$92,F117,D$92-SUM(E$99:E117))</f>
        <v>2374482.5364226885</v>
      </c>
      <c r="E118" s="522">
        <f>IF(+J96&lt;F117,J96,D118)</f>
        <v>94888.863636363632</v>
      </c>
      <c r="F118" s="523">
        <f t="shared" si="62"/>
        <v>2279593.6727863248</v>
      </c>
      <c r="G118" s="523">
        <f t="shared" si="63"/>
        <v>2327038.1046045069</v>
      </c>
      <c r="H118" s="526">
        <f t="shared" si="64"/>
        <v>384666.40161524958</v>
      </c>
      <c r="I118" s="577">
        <f t="shared" si="65"/>
        <v>384666.40161524958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2032</v>
      </c>
      <c r="D119" s="374">
        <f>IF(F118+SUM(E$99:E118)=D$92,F118,D$92-SUM(E$99:E118))</f>
        <v>2279593.6727863248</v>
      </c>
      <c r="E119" s="522">
        <f>IF(+J96&lt;F118,J96,D119)</f>
        <v>94888.863636363632</v>
      </c>
      <c r="F119" s="523">
        <f t="shared" si="62"/>
        <v>2184704.809149961</v>
      </c>
      <c r="G119" s="523">
        <f t="shared" si="63"/>
        <v>2232149.2409681426</v>
      </c>
      <c r="H119" s="526">
        <f t="shared" si="64"/>
        <v>372850.23872915318</v>
      </c>
      <c r="I119" s="577">
        <f t="shared" si="65"/>
        <v>372850.23872915318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2033</v>
      </c>
      <c r="D120" s="374">
        <f>IF(F119+SUM(E$99:E119)=D$92,F119,D$92-SUM(E$99:E119))</f>
        <v>2184704.809149961</v>
      </c>
      <c r="E120" s="522">
        <f>IF(+J96&lt;F119,J96,D120)</f>
        <v>94888.863636363632</v>
      </c>
      <c r="F120" s="523">
        <f t="shared" si="62"/>
        <v>2089815.9455135975</v>
      </c>
      <c r="G120" s="523">
        <f t="shared" si="63"/>
        <v>2137260.3773317793</v>
      </c>
      <c r="H120" s="526">
        <f t="shared" si="64"/>
        <v>361034.07584305695</v>
      </c>
      <c r="I120" s="577">
        <f t="shared" si="65"/>
        <v>361034.07584305695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2034</v>
      </c>
      <c r="D121" s="374">
        <f>IF(F120+SUM(E$99:E120)=D$92,F120,D$92-SUM(E$99:E120))</f>
        <v>2089815.9455135975</v>
      </c>
      <c r="E121" s="522">
        <f>IF(+J96&lt;F120,J96,D121)</f>
        <v>94888.863636363632</v>
      </c>
      <c r="F121" s="523">
        <f t="shared" si="62"/>
        <v>1994927.0818772339</v>
      </c>
      <c r="G121" s="523">
        <f t="shared" si="63"/>
        <v>2042371.5136954156</v>
      </c>
      <c r="H121" s="526">
        <f t="shared" si="64"/>
        <v>349217.91295696056</v>
      </c>
      <c r="I121" s="577">
        <f t="shared" si="65"/>
        <v>349217.91295696056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2035</v>
      </c>
      <c r="D122" s="374">
        <f>IF(F121+SUM(E$99:E121)=D$92,F121,D$92-SUM(E$99:E121))</f>
        <v>1994927.0818772339</v>
      </c>
      <c r="E122" s="522">
        <f>IF(+J96&lt;F121,J96,D122)</f>
        <v>94888.863636363632</v>
      </c>
      <c r="F122" s="523">
        <f t="shared" si="62"/>
        <v>1900038.2182408704</v>
      </c>
      <c r="G122" s="523">
        <f t="shared" si="63"/>
        <v>1947482.6500590523</v>
      </c>
      <c r="H122" s="526">
        <f t="shared" si="64"/>
        <v>337401.75007086433</v>
      </c>
      <c r="I122" s="577">
        <f t="shared" si="65"/>
        <v>337401.75007086433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2036</v>
      </c>
      <c r="D123" s="374">
        <f>IF(F122+SUM(E$99:E122)=D$92,F122,D$92-SUM(E$99:E122))</f>
        <v>1900038.2182408704</v>
      </c>
      <c r="E123" s="522">
        <f>IF(+J96&lt;F122,J96,D123)</f>
        <v>94888.863636363632</v>
      </c>
      <c r="F123" s="523">
        <f t="shared" si="62"/>
        <v>1805149.3546045069</v>
      </c>
      <c r="G123" s="523">
        <f t="shared" si="63"/>
        <v>1852593.7864226885</v>
      </c>
      <c r="H123" s="526">
        <f t="shared" si="64"/>
        <v>325585.587184768</v>
      </c>
      <c r="I123" s="577">
        <f t="shared" si="65"/>
        <v>325585.587184768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2037</v>
      </c>
      <c r="D124" s="374">
        <f>IF(F123+SUM(E$99:E123)=D$92,F123,D$92-SUM(E$99:E123))</f>
        <v>1805149.3546045069</v>
      </c>
      <c r="E124" s="522">
        <f>IF(+J96&lt;F123,J96,D124)</f>
        <v>94888.863636363632</v>
      </c>
      <c r="F124" s="523">
        <f t="shared" si="62"/>
        <v>1710260.4909681433</v>
      </c>
      <c r="G124" s="523">
        <f t="shared" si="63"/>
        <v>1757704.9227863252</v>
      </c>
      <c r="H124" s="526">
        <f t="shared" si="64"/>
        <v>313769.42429867171</v>
      </c>
      <c r="I124" s="577">
        <f t="shared" si="65"/>
        <v>313769.42429867171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2038</v>
      </c>
      <c r="D125" s="374">
        <f>IF(F124+SUM(E$99:E124)=D$92,F124,D$92-SUM(E$99:E124))</f>
        <v>1710260.4909681433</v>
      </c>
      <c r="E125" s="522">
        <f>IF(+J96&lt;F124,J96,D125)</f>
        <v>94888.863636363632</v>
      </c>
      <c r="F125" s="523">
        <f t="shared" si="62"/>
        <v>1615371.6273317798</v>
      </c>
      <c r="G125" s="523">
        <f t="shared" si="63"/>
        <v>1662816.0591499615</v>
      </c>
      <c r="H125" s="526">
        <f t="shared" si="64"/>
        <v>301953.26141257538</v>
      </c>
      <c r="I125" s="577">
        <f t="shared" si="65"/>
        <v>301953.26141257538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2039</v>
      </c>
      <c r="D126" s="374">
        <f>IF(F125+SUM(E$99:E125)=D$92,F125,D$92-SUM(E$99:E125))</f>
        <v>1615371.6273317798</v>
      </c>
      <c r="E126" s="522">
        <f>IF(+J96&lt;F125,J96,D126)</f>
        <v>94888.863636363632</v>
      </c>
      <c r="F126" s="523">
        <f t="shared" si="62"/>
        <v>1520482.7636954163</v>
      </c>
      <c r="G126" s="523">
        <f t="shared" si="63"/>
        <v>1567927.1955135982</v>
      </c>
      <c r="H126" s="526">
        <f t="shared" si="64"/>
        <v>290137.09852647909</v>
      </c>
      <c r="I126" s="577">
        <f t="shared" si="65"/>
        <v>290137.09852647909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2040</v>
      </c>
      <c r="D127" s="374">
        <f>IF(F126+SUM(E$99:E126)=D$92,F126,D$92-SUM(E$99:E126))</f>
        <v>1520482.7636954163</v>
      </c>
      <c r="E127" s="522">
        <f>IF(+J96&lt;F126,J96,D127)</f>
        <v>94888.863636363632</v>
      </c>
      <c r="F127" s="523">
        <f t="shared" si="62"/>
        <v>1425593.9000590527</v>
      </c>
      <c r="G127" s="523">
        <f t="shared" si="63"/>
        <v>1473038.3318772344</v>
      </c>
      <c r="H127" s="526">
        <f t="shared" si="64"/>
        <v>278320.93564038276</v>
      </c>
      <c r="I127" s="577">
        <f t="shared" si="65"/>
        <v>278320.93564038276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2041</v>
      </c>
      <c r="D128" s="374">
        <f>IF(F127+SUM(E$99:E127)=D$92,F127,D$92-SUM(E$99:E127))</f>
        <v>1425593.9000590527</v>
      </c>
      <c r="E128" s="522">
        <f>IF(+J96&lt;F127,J96,D128)</f>
        <v>94888.863636363632</v>
      </c>
      <c r="F128" s="523">
        <f t="shared" si="62"/>
        <v>1330705.0364226892</v>
      </c>
      <c r="G128" s="523">
        <f t="shared" si="63"/>
        <v>1378149.4682408711</v>
      </c>
      <c r="H128" s="526">
        <f t="shared" si="64"/>
        <v>266504.77275428647</v>
      </c>
      <c r="I128" s="577">
        <f t="shared" si="65"/>
        <v>266504.77275428647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2042</v>
      </c>
      <c r="D129" s="374">
        <f>IF(F128+SUM(E$99:E128)=D$92,F128,D$92-SUM(E$99:E128))</f>
        <v>1330705.0364226892</v>
      </c>
      <c r="E129" s="522">
        <f>IF(+J96&lt;F128,J96,D129)</f>
        <v>94888.863636363632</v>
      </c>
      <c r="F129" s="523">
        <f t="shared" si="62"/>
        <v>1235816.1727863257</v>
      </c>
      <c r="G129" s="523">
        <f t="shared" si="63"/>
        <v>1283260.6046045073</v>
      </c>
      <c r="H129" s="526">
        <f t="shared" si="64"/>
        <v>254688.60986819013</v>
      </c>
      <c r="I129" s="577">
        <f t="shared" si="65"/>
        <v>254688.60986819013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2043</v>
      </c>
      <c r="D130" s="374">
        <f>IF(F129+SUM(E$99:E129)=D$92,F129,D$92-SUM(E$99:E129))</f>
        <v>1235816.1727863257</v>
      </c>
      <c r="E130" s="522">
        <f>IF(+J96&lt;F129,J96,D130)</f>
        <v>94888.863636363632</v>
      </c>
      <c r="F130" s="523">
        <f t="shared" si="62"/>
        <v>1140927.3091499622</v>
      </c>
      <c r="G130" s="523">
        <f t="shared" si="63"/>
        <v>1188371.740968144</v>
      </c>
      <c r="H130" s="526">
        <f t="shared" si="64"/>
        <v>242872.44698209385</v>
      </c>
      <c r="I130" s="577">
        <f t="shared" si="65"/>
        <v>242872.44698209385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2044</v>
      </c>
      <c r="D131" s="374">
        <f>IF(F130+SUM(E$99:E130)=D$92,F130,D$92-SUM(E$99:E130))</f>
        <v>1140927.3091499622</v>
      </c>
      <c r="E131" s="522">
        <f>IF(+J96&lt;F130,J96,D131)</f>
        <v>94888.863636363632</v>
      </c>
      <c r="F131" s="523">
        <f t="shared" si="62"/>
        <v>1046038.4455135985</v>
      </c>
      <c r="G131" s="523">
        <f t="shared" ref="G131:G154" si="66">+(F131+D131)/2</f>
        <v>1093482.8773317803</v>
      </c>
      <c r="H131" s="526">
        <f t="shared" ref="H131:H154" si="67">+J$94*G131+E131</f>
        <v>231056.28409599751</v>
      </c>
      <c r="I131" s="577">
        <f t="shared" ref="I131:I154" si="68">+J$95*G131+E131</f>
        <v>231056.28409599751</v>
      </c>
      <c r="J131" s="514">
        <f t="shared" ref="J131:J154" si="69">+I131-H131</f>
        <v>0</v>
      </c>
      <c r="K131" s="514"/>
      <c r="L131" s="525"/>
      <c r="M131" s="514">
        <f t="shared" ref="M131:M154" si="70">IF(L131&lt;&gt;0,+H131-L131,0)</f>
        <v>0</v>
      </c>
      <c r="N131" s="525"/>
      <c r="O131" s="514">
        <f t="shared" ref="O131:O154" si="71">IF(N131&lt;&gt;0,+I131-N131,0)</f>
        <v>0</v>
      </c>
      <c r="P131" s="514">
        <f t="shared" ref="P131:P154" si="72">+O131-M131</f>
        <v>0</v>
      </c>
      <c r="Q131" s="269"/>
    </row>
    <row r="132" spans="2:17" ht="12.5">
      <c r="B132" s="195" t="str">
        <f t="shared" ref="B132:B154" si="73">IF(D132=F131,"","IU")</f>
        <v/>
      </c>
      <c r="C132" s="507">
        <f>IF(D93="","-",+C131+1)</f>
        <v>2045</v>
      </c>
      <c r="D132" s="374">
        <f>IF(F131+SUM(E$99:E131)=D$92,F131,D$92-SUM(E$99:E131))</f>
        <v>1046038.4455135985</v>
      </c>
      <c r="E132" s="522">
        <f>IF(+J96&lt;F131,J96,D132)</f>
        <v>94888.863636363632</v>
      </c>
      <c r="F132" s="523">
        <f t="shared" ref="F132:F154" si="74">+D132-E132</f>
        <v>951149.58187723486</v>
      </c>
      <c r="G132" s="523">
        <f t="shared" si="66"/>
        <v>998594.01369541674</v>
      </c>
      <c r="H132" s="526">
        <f t="shared" si="67"/>
        <v>219240.12120990123</v>
      </c>
      <c r="I132" s="577">
        <f t="shared" si="68"/>
        <v>219240.12120990123</v>
      </c>
      <c r="J132" s="514">
        <f t="shared" si="69"/>
        <v>0</v>
      </c>
      <c r="K132" s="514"/>
      <c r="L132" s="525"/>
      <c r="M132" s="514">
        <f t="shared" si="70"/>
        <v>0</v>
      </c>
      <c r="N132" s="525"/>
      <c r="O132" s="514">
        <f t="shared" si="71"/>
        <v>0</v>
      </c>
      <c r="P132" s="514">
        <f t="shared" si="72"/>
        <v>0</v>
      </c>
      <c r="Q132" s="269"/>
    </row>
    <row r="133" spans="2:17" ht="12.5">
      <c r="B133" s="195" t="str">
        <f t="shared" si="73"/>
        <v/>
      </c>
      <c r="C133" s="507">
        <f>IF(D93="","-",+C132+1)</f>
        <v>2046</v>
      </c>
      <c r="D133" s="374">
        <f>IF(F132+SUM(E$99:E132)=D$92,F132,D$92-SUM(E$99:E132))</f>
        <v>951149.58187723486</v>
      </c>
      <c r="E133" s="522">
        <f>IF(+J96&lt;F132,J96,D133)</f>
        <v>94888.863636363632</v>
      </c>
      <c r="F133" s="523">
        <f t="shared" si="74"/>
        <v>856260.71824087121</v>
      </c>
      <c r="G133" s="523">
        <f t="shared" si="66"/>
        <v>903705.15005905298</v>
      </c>
      <c r="H133" s="526">
        <f t="shared" si="67"/>
        <v>207423.95832380489</v>
      </c>
      <c r="I133" s="577">
        <f t="shared" si="68"/>
        <v>207423.95832380489</v>
      </c>
      <c r="J133" s="514">
        <f t="shared" si="69"/>
        <v>0</v>
      </c>
      <c r="K133" s="514"/>
      <c r="L133" s="525"/>
      <c r="M133" s="514">
        <f t="shared" si="70"/>
        <v>0</v>
      </c>
      <c r="N133" s="525"/>
      <c r="O133" s="514">
        <f t="shared" si="71"/>
        <v>0</v>
      </c>
      <c r="P133" s="514">
        <f t="shared" si="72"/>
        <v>0</v>
      </c>
      <c r="Q133" s="269"/>
    </row>
    <row r="134" spans="2:17" ht="12.5">
      <c r="B134" s="195" t="str">
        <f t="shared" si="73"/>
        <v/>
      </c>
      <c r="C134" s="507">
        <f>IF(D93="","-",+C133+1)</f>
        <v>2047</v>
      </c>
      <c r="D134" s="374">
        <f>IF(F133+SUM(E$99:E133)=D$92,F133,D$92-SUM(E$99:E133))</f>
        <v>856260.71824087121</v>
      </c>
      <c r="E134" s="522">
        <f>IF(+J96&lt;F133,J96,D134)</f>
        <v>94888.863636363632</v>
      </c>
      <c r="F134" s="523">
        <f t="shared" si="74"/>
        <v>761371.85460450756</v>
      </c>
      <c r="G134" s="523">
        <f t="shared" si="66"/>
        <v>808816.28642268945</v>
      </c>
      <c r="H134" s="526">
        <f t="shared" si="67"/>
        <v>195607.79543770861</v>
      </c>
      <c r="I134" s="577">
        <f t="shared" si="68"/>
        <v>195607.79543770861</v>
      </c>
      <c r="J134" s="514">
        <f t="shared" si="69"/>
        <v>0</v>
      </c>
      <c r="K134" s="514"/>
      <c r="L134" s="525"/>
      <c r="M134" s="514">
        <f t="shared" si="70"/>
        <v>0</v>
      </c>
      <c r="N134" s="525"/>
      <c r="O134" s="514">
        <f t="shared" si="71"/>
        <v>0</v>
      </c>
      <c r="P134" s="514">
        <f t="shared" si="72"/>
        <v>0</v>
      </c>
      <c r="Q134" s="269"/>
    </row>
    <row r="135" spans="2:17" ht="12.5">
      <c r="B135" s="195" t="str">
        <f t="shared" si="73"/>
        <v/>
      </c>
      <c r="C135" s="507">
        <f>IF(D93="","-",+C134+1)</f>
        <v>2048</v>
      </c>
      <c r="D135" s="374">
        <f>IF(F134+SUM(E$99:E134)=D$92,F134,D$92-SUM(E$99:E134))</f>
        <v>761371.85460450756</v>
      </c>
      <c r="E135" s="522">
        <f>IF(+J96&lt;F134,J96,D135)</f>
        <v>94888.863636363632</v>
      </c>
      <c r="F135" s="523">
        <f t="shared" si="74"/>
        <v>666482.99096814392</v>
      </c>
      <c r="G135" s="523">
        <f t="shared" si="66"/>
        <v>713927.42278632568</v>
      </c>
      <c r="H135" s="526">
        <f t="shared" si="67"/>
        <v>183791.63255161227</v>
      </c>
      <c r="I135" s="577">
        <f t="shared" si="68"/>
        <v>183791.63255161227</v>
      </c>
      <c r="J135" s="514">
        <f t="shared" si="69"/>
        <v>0</v>
      </c>
      <c r="K135" s="514"/>
      <c r="L135" s="525"/>
      <c r="M135" s="514">
        <f t="shared" si="70"/>
        <v>0</v>
      </c>
      <c r="N135" s="525"/>
      <c r="O135" s="514">
        <f t="shared" si="71"/>
        <v>0</v>
      </c>
      <c r="P135" s="514">
        <f t="shared" si="72"/>
        <v>0</v>
      </c>
      <c r="Q135" s="269"/>
    </row>
    <row r="136" spans="2:17" ht="12.5">
      <c r="B136" s="195" t="str">
        <f t="shared" si="73"/>
        <v/>
      </c>
      <c r="C136" s="507">
        <f>IF(D93="","-",+C135+1)</f>
        <v>2049</v>
      </c>
      <c r="D136" s="374">
        <f>IF(F135+SUM(E$99:E135)=D$92,F135,D$92-SUM(E$99:E135))</f>
        <v>666482.99096814392</v>
      </c>
      <c r="E136" s="522">
        <f>IF(+J96&lt;F135,J96,D136)</f>
        <v>94888.863636363632</v>
      </c>
      <c r="F136" s="523">
        <f t="shared" si="74"/>
        <v>571594.12733178027</v>
      </c>
      <c r="G136" s="523">
        <f t="shared" si="66"/>
        <v>619038.55914996215</v>
      </c>
      <c r="H136" s="526">
        <f t="shared" si="67"/>
        <v>171975.46966551596</v>
      </c>
      <c r="I136" s="577">
        <f t="shared" si="68"/>
        <v>171975.46966551596</v>
      </c>
      <c r="J136" s="514">
        <f t="shared" si="69"/>
        <v>0</v>
      </c>
      <c r="K136" s="514"/>
      <c r="L136" s="525"/>
      <c r="M136" s="514">
        <f t="shared" si="70"/>
        <v>0</v>
      </c>
      <c r="N136" s="525"/>
      <c r="O136" s="514">
        <f t="shared" si="71"/>
        <v>0</v>
      </c>
      <c r="P136" s="514">
        <f t="shared" si="72"/>
        <v>0</v>
      </c>
      <c r="Q136" s="269"/>
    </row>
    <row r="137" spans="2:17" ht="12.5">
      <c r="B137" s="195" t="str">
        <f t="shared" si="73"/>
        <v/>
      </c>
      <c r="C137" s="507">
        <f>IF(D93="","-",+C136+1)</f>
        <v>2050</v>
      </c>
      <c r="D137" s="374">
        <f>IF(F136+SUM(E$99:E136)=D$92,F136,D$92-SUM(E$99:E136))</f>
        <v>571594.12733178027</v>
      </c>
      <c r="E137" s="522">
        <f>IF(+J96&lt;F136,J96,D137)</f>
        <v>94888.863636363632</v>
      </c>
      <c r="F137" s="523">
        <f t="shared" si="74"/>
        <v>476705.26369541662</v>
      </c>
      <c r="G137" s="523">
        <f t="shared" si="66"/>
        <v>524149.69551359845</v>
      </c>
      <c r="H137" s="526">
        <f t="shared" si="67"/>
        <v>160159.30677941965</v>
      </c>
      <c r="I137" s="577">
        <f t="shared" si="68"/>
        <v>160159.30677941965</v>
      </c>
      <c r="J137" s="514">
        <f t="shared" si="69"/>
        <v>0</v>
      </c>
      <c r="K137" s="514"/>
      <c r="L137" s="525"/>
      <c r="M137" s="514">
        <f t="shared" si="70"/>
        <v>0</v>
      </c>
      <c r="N137" s="525"/>
      <c r="O137" s="514">
        <f t="shared" si="71"/>
        <v>0</v>
      </c>
      <c r="P137" s="514">
        <f t="shared" si="72"/>
        <v>0</v>
      </c>
      <c r="Q137" s="269"/>
    </row>
    <row r="138" spans="2:17" ht="12.5">
      <c r="B138" s="195" t="str">
        <f t="shared" si="73"/>
        <v/>
      </c>
      <c r="C138" s="507">
        <f>IF(D93="","-",+C137+1)</f>
        <v>2051</v>
      </c>
      <c r="D138" s="374">
        <f>IF(F137+SUM(E$99:E137)=D$92,F137,D$92-SUM(E$99:E137))</f>
        <v>476705.26369541662</v>
      </c>
      <c r="E138" s="522">
        <f>IF(+J96&lt;F137,J96,D138)</f>
        <v>94888.863636363632</v>
      </c>
      <c r="F138" s="523">
        <f t="shared" si="74"/>
        <v>381816.40005905298</v>
      </c>
      <c r="G138" s="523">
        <f t="shared" si="66"/>
        <v>429260.8318772348</v>
      </c>
      <c r="H138" s="526">
        <f t="shared" si="67"/>
        <v>148343.14389332331</v>
      </c>
      <c r="I138" s="577">
        <f t="shared" si="68"/>
        <v>148343.14389332331</v>
      </c>
      <c r="J138" s="514">
        <f t="shared" si="69"/>
        <v>0</v>
      </c>
      <c r="K138" s="514"/>
      <c r="L138" s="525"/>
      <c r="M138" s="514">
        <f t="shared" si="70"/>
        <v>0</v>
      </c>
      <c r="N138" s="525"/>
      <c r="O138" s="514">
        <f t="shared" si="71"/>
        <v>0</v>
      </c>
      <c r="P138" s="514">
        <f t="shared" si="72"/>
        <v>0</v>
      </c>
      <c r="Q138" s="269"/>
    </row>
    <row r="139" spans="2:17" ht="12.5">
      <c r="B139" s="195" t="str">
        <f t="shared" si="73"/>
        <v/>
      </c>
      <c r="C139" s="507">
        <f>IF(D93="","-",+C138+1)</f>
        <v>2052</v>
      </c>
      <c r="D139" s="374">
        <f>IF(F138+SUM(E$99:E138)=D$92,F138,D$92-SUM(E$99:E138))</f>
        <v>381816.40005905298</v>
      </c>
      <c r="E139" s="522">
        <f>IF(+J96&lt;F138,J96,D139)</f>
        <v>94888.863636363632</v>
      </c>
      <c r="F139" s="523">
        <f t="shared" si="74"/>
        <v>286927.53642268933</v>
      </c>
      <c r="G139" s="523">
        <f t="shared" si="66"/>
        <v>334371.96824087115</v>
      </c>
      <c r="H139" s="526">
        <f t="shared" si="67"/>
        <v>136526.981007227</v>
      </c>
      <c r="I139" s="577">
        <f t="shared" si="68"/>
        <v>136526.981007227</v>
      </c>
      <c r="J139" s="514">
        <f t="shared" si="69"/>
        <v>0</v>
      </c>
      <c r="K139" s="514"/>
      <c r="L139" s="525"/>
      <c r="M139" s="514">
        <f t="shared" si="70"/>
        <v>0</v>
      </c>
      <c r="N139" s="525"/>
      <c r="O139" s="514">
        <f t="shared" si="71"/>
        <v>0</v>
      </c>
      <c r="P139" s="514">
        <f t="shared" si="72"/>
        <v>0</v>
      </c>
      <c r="Q139" s="269"/>
    </row>
    <row r="140" spans="2:17" ht="12.5">
      <c r="B140" s="195" t="str">
        <f t="shared" si="73"/>
        <v/>
      </c>
      <c r="C140" s="507">
        <f>IF(D93="","-",+C139+1)</f>
        <v>2053</v>
      </c>
      <c r="D140" s="374">
        <f>IF(F139+SUM(E$99:E139)=D$92,F139,D$92-SUM(E$99:E139))</f>
        <v>286927.53642268933</v>
      </c>
      <c r="E140" s="522">
        <f>IF(+J96&lt;F139,J96,D140)</f>
        <v>94888.863636363632</v>
      </c>
      <c r="F140" s="523">
        <f t="shared" si="74"/>
        <v>192038.67278632568</v>
      </c>
      <c r="G140" s="523">
        <f t="shared" si="66"/>
        <v>239483.10460450751</v>
      </c>
      <c r="H140" s="526">
        <f t="shared" si="67"/>
        <v>124710.81812113068</v>
      </c>
      <c r="I140" s="577">
        <f t="shared" si="68"/>
        <v>124710.81812113068</v>
      </c>
      <c r="J140" s="514">
        <f t="shared" si="69"/>
        <v>0</v>
      </c>
      <c r="K140" s="514"/>
      <c r="L140" s="525"/>
      <c r="M140" s="514">
        <f t="shared" si="70"/>
        <v>0</v>
      </c>
      <c r="N140" s="525"/>
      <c r="O140" s="514">
        <f t="shared" si="71"/>
        <v>0</v>
      </c>
      <c r="P140" s="514">
        <f t="shared" si="72"/>
        <v>0</v>
      </c>
      <c r="Q140" s="269"/>
    </row>
    <row r="141" spans="2:17" ht="12.5">
      <c r="B141" s="195" t="str">
        <f t="shared" si="73"/>
        <v/>
      </c>
      <c r="C141" s="507">
        <f>IF(D93="","-",+C140+1)</f>
        <v>2054</v>
      </c>
      <c r="D141" s="374">
        <f>IF(F140+SUM(E$99:E140)=D$92,F140,D$92-SUM(E$99:E140))</f>
        <v>192038.67278632568</v>
      </c>
      <c r="E141" s="522">
        <f>IF(+J96&lt;F140,J96,D141)</f>
        <v>94888.863636363632</v>
      </c>
      <c r="F141" s="523">
        <f t="shared" si="74"/>
        <v>97149.80914996205</v>
      </c>
      <c r="G141" s="523">
        <f t="shared" si="66"/>
        <v>144594.24096814386</v>
      </c>
      <c r="H141" s="526">
        <f t="shared" si="67"/>
        <v>112894.65523503436</v>
      </c>
      <c r="I141" s="577">
        <f t="shared" si="68"/>
        <v>112894.65523503436</v>
      </c>
      <c r="J141" s="514">
        <f t="shared" si="69"/>
        <v>0</v>
      </c>
      <c r="K141" s="514"/>
      <c r="L141" s="525"/>
      <c r="M141" s="514">
        <f t="shared" si="70"/>
        <v>0</v>
      </c>
      <c r="N141" s="525"/>
      <c r="O141" s="514">
        <f t="shared" si="71"/>
        <v>0</v>
      </c>
      <c r="P141" s="514">
        <f t="shared" si="72"/>
        <v>0</v>
      </c>
      <c r="Q141" s="269"/>
    </row>
    <row r="142" spans="2:17" ht="12.5">
      <c r="B142" s="195" t="str">
        <f t="shared" si="73"/>
        <v/>
      </c>
      <c r="C142" s="507">
        <f>IF(D93="","-",+C141+1)</f>
        <v>2055</v>
      </c>
      <c r="D142" s="374">
        <f>IF(F141+SUM(E$99:E141)=D$92,F141,D$92-SUM(E$99:E141))</f>
        <v>97149.80914996205</v>
      </c>
      <c r="E142" s="522">
        <f>IF(+J96&lt;F141,J96,D142)</f>
        <v>94888.863636363632</v>
      </c>
      <c r="F142" s="523">
        <f t="shared" si="74"/>
        <v>2260.9455135984172</v>
      </c>
      <c r="G142" s="523">
        <f t="shared" si="66"/>
        <v>49705.377331780233</v>
      </c>
      <c r="H142" s="526">
        <f t="shared" si="67"/>
        <v>101078.49234893805</v>
      </c>
      <c r="I142" s="577">
        <f t="shared" si="68"/>
        <v>101078.49234893805</v>
      </c>
      <c r="J142" s="514">
        <f t="shared" si="69"/>
        <v>0</v>
      </c>
      <c r="K142" s="514"/>
      <c r="L142" s="525"/>
      <c r="M142" s="514">
        <f t="shared" si="70"/>
        <v>0</v>
      </c>
      <c r="N142" s="525"/>
      <c r="O142" s="514">
        <f t="shared" si="71"/>
        <v>0</v>
      </c>
      <c r="P142" s="514">
        <f t="shared" si="72"/>
        <v>0</v>
      </c>
      <c r="Q142" s="269"/>
    </row>
    <row r="143" spans="2:17" ht="12.5">
      <c r="B143" s="195" t="str">
        <f t="shared" si="73"/>
        <v/>
      </c>
      <c r="C143" s="507">
        <f>IF(D93="","-",+C142+1)</f>
        <v>2056</v>
      </c>
      <c r="D143" s="374">
        <f>IF(F142+SUM(E$99:E142)=D$92,F142,D$92-SUM(E$99:E142))</f>
        <v>2260.9455135984172</v>
      </c>
      <c r="E143" s="522">
        <f>IF(+J96&lt;F142,J96,D143)</f>
        <v>2260.9455135984172</v>
      </c>
      <c r="F143" s="523">
        <f t="shared" si="74"/>
        <v>0</v>
      </c>
      <c r="G143" s="523">
        <f t="shared" si="66"/>
        <v>1130.4727567992086</v>
      </c>
      <c r="H143" s="526">
        <f t="shared" si="67"/>
        <v>2401.7191483615461</v>
      </c>
      <c r="I143" s="577">
        <f t="shared" si="68"/>
        <v>2401.7191483615461</v>
      </c>
      <c r="J143" s="514">
        <f t="shared" si="69"/>
        <v>0</v>
      </c>
      <c r="K143" s="514"/>
      <c r="L143" s="525"/>
      <c r="M143" s="514">
        <f t="shared" si="70"/>
        <v>0</v>
      </c>
      <c r="N143" s="525"/>
      <c r="O143" s="514">
        <f t="shared" si="71"/>
        <v>0</v>
      </c>
      <c r="P143" s="514">
        <f t="shared" si="72"/>
        <v>0</v>
      </c>
      <c r="Q143" s="269"/>
    </row>
    <row r="144" spans="2:17" ht="12.5">
      <c r="B144" s="195" t="str">
        <f t="shared" si="7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74"/>
        <v>0</v>
      </c>
      <c r="G144" s="523">
        <f t="shared" si="66"/>
        <v>0</v>
      </c>
      <c r="H144" s="526">
        <f t="shared" si="67"/>
        <v>0</v>
      </c>
      <c r="I144" s="577">
        <f t="shared" si="68"/>
        <v>0</v>
      </c>
      <c r="J144" s="514">
        <f t="shared" si="69"/>
        <v>0</v>
      </c>
      <c r="K144" s="514"/>
      <c r="L144" s="525"/>
      <c r="M144" s="514">
        <f t="shared" si="70"/>
        <v>0</v>
      </c>
      <c r="N144" s="525"/>
      <c r="O144" s="514">
        <f t="shared" si="71"/>
        <v>0</v>
      </c>
      <c r="P144" s="514">
        <f t="shared" si="72"/>
        <v>0</v>
      </c>
      <c r="Q144" s="269"/>
    </row>
    <row r="145" spans="2:17" ht="12.5">
      <c r="B145" s="195" t="str">
        <f t="shared" si="7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4"/>
        <v>0</v>
      </c>
      <c r="G145" s="523">
        <f t="shared" si="66"/>
        <v>0</v>
      </c>
      <c r="H145" s="526">
        <f t="shared" si="67"/>
        <v>0</v>
      </c>
      <c r="I145" s="577">
        <f t="shared" si="68"/>
        <v>0</v>
      </c>
      <c r="J145" s="514">
        <f t="shared" si="69"/>
        <v>0</v>
      </c>
      <c r="K145" s="514"/>
      <c r="L145" s="525"/>
      <c r="M145" s="514">
        <f t="shared" si="70"/>
        <v>0</v>
      </c>
      <c r="N145" s="525"/>
      <c r="O145" s="514">
        <f t="shared" si="71"/>
        <v>0</v>
      </c>
      <c r="P145" s="514">
        <f t="shared" si="72"/>
        <v>0</v>
      </c>
      <c r="Q145" s="269"/>
    </row>
    <row r="146" spans="2:17" ht="12.5">
      <c r="B146" s="195" t="str">
        <f t="shared" si="7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4"/>
        <v>0</v>
      </c>
      <c r="G146" s="523">
        <f t="shared" si="66"/>
        <v>0</v>
      </c>
      <c r="H146" s="526">
        <f t="shared" si="67"/>
        <v>0</v>
      </c>
      <c r="I146" s="577">
        <f t="shared" si="68"/>
        <v>0</v>
      </c>
      <c r="J146" s="514">
        <f t="shared" si="69"/>
        <v>0</v>
      </c>
      <c r="K146" s="514"/>
      <c r="L146" s="525"/>
      <c r="M146" s="514">
        <f t="shared" si="70"/>
        <v>0</v>
      </c>
      <c r="N146" s="525"/>
      <c r="O146" s="514">
        <f t="shared" si="71"/>
        <v>0</v>
      </c>
      <c r="P146" s="514">
        <f t="shared" si="72"/>
        <v>0</v>
      </c>
      <c r="Q146" s="269"/>
    </row>
    <row r="147" spans="2:17" ht="12.5">
      <c r="B147" s="195" t="str">
        <f t="shared" si="7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4"/>
        <v>0</v>
      </c>
      <c r="G147" s="523">
        <f t="shared" si="66"/>
        <v>0</v>
      </c>
      <c r="H147" s="526">
        <f t="shared" si="67"/>
        <v>0</v>
      </c>
      <c r="I147" s="577">
        <f t="shared" si="68"/>
        <v>0</v>
      </c>
      <c r="J147" s="514">
        <f t="shared" si="69"/>
        <v>0</v>
      </c>
      <c r="K147" s="514"/>
      <c r="L147" s="525"/>
      <c r="M147" s="514">
        <f t="shared" si="70"/>
        <v>0</v>
      </c>
      <c r="N147" s="525"/>
      <c r="O147" s="514">
        <f t="shared" si="71"/>
        <v>0</v>
      </c>
      <c r="P147" s="514">
        <f t="shared" si="72"/>
        <v>0</v>
      </c>
      <c r="Q147" s="269"/>
    </row>
    <row r="148" spans="2:17" ht="12.5">
      <c r="B148" s="195" t="str">
        <f t="shared" si="7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4"/>
        <v>0</v>
      </c>
      <c r="G148" s="523">
        <f t="shared" si="66"/>
        <v>0</v>
      </c>
      <c r="H148" s="526">
        <f t="shared" si="67"/>
        <v>0</v>
      </c>
      <c r="I148" s="577">
        <f t="shared" si="68"/>
        <v>0</v>
      </c>
      <c r="J148" s="514">
        <f t="shared" si="69"/>
        <v>0</v>
      </c>
      <c r="K148" s="514"/>
      <c r="L148" s="525"/>
      <c r="M148" s="514">
        <f t="shared" si="70"/>
        <v>0</v>
      </c>
      <c r="N148" s="525"/>
      <c r="O148" s="514">
        <f t="shared" si="71"/>
        <v>0</v>
      </c>
      <c r="P148" s="514">
        <f t="shared" si="72"/>
        <v>0</v>
      </c>
      <c r="Q148" s="269"/>
    </row>
    <row r="149" spans="2:17" ht="12.5">
      <c r="B149" s="195" t="str">
        <f t="shared" si="7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4"/>
        <v>0</v>
      </c>
      <c r="G149" s="523">
        <f t="shared" si="66"/>
        <v>0</v>
      </c>
      <c r="H149" s="526">
        <f t="shared" si="67"/>
        <v>0</v>
      </c>
      <c r="I149" s="577">
        <f t="shared" si="68"/>
        <v>0</v>
      </c>
      <c r="J149" s="514">
        <f t="shared" si="69"/>
        <v>0</v>
      </c>
      <c r="K149" s="514"/>
      <c r="L149" s="525"/>
      <c r="M149" s="514">
        <f t="shared" si="70"/>
        <v>0</v>
      </c>
      <c r="N149" s="525"/>
      <c r="O149" s="514">
        <f t="shared" si="71"/>
        <v>0</v>
      </c>
      <c r="P149" s="514">
        <f t="shared" si="72"/>
        <v>0</v>
      </c>
      <c r="Q149" s="269"/>
    </row>
    <row r="150" spans="2:17" ht="12.5">
      <c r="B150" s="195" t="str">
        <f t="shared" si="7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4"/>
        <v>0</v>
      </c>
      <c r="G150" s="523">
        <f t="shared" si="66"/>
        <v>0</v>
      </c>
      <c r="H150" s="526">
        <f t="shared" si="67"/>
        <v>0</v>
      </c>
      <c r="I150" s="577">
        <f t="shared" si="68"/>
        <v>0</v>
      </c>
      <c r="J150" s="514">
        <f t="shared" si="69"/>
        <v>0</v>
      </c>
      <c r="K150" s="514"/>
      <c r="L150" s="525"/>
      <c r="M150" s="514">
        <f t="shared" si="70"/>
        <v>0</v>
      </c>
      <c r="N150" s="525"/>
      <c r="O150" s="514">
        <f t="shared" si="71"/>
        <v>0</v>
      </c>
      <c r="P150" s="514">
        <f t="shared" si="72"/>
        <v>0</v>
      </c>
      <c r="Q150" s="269"/>
    </row>
    <row r="151" spans="2:17" ht="12.5">
      <c r="B151" s="195" t="str">
        <f t="shared" si="7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4"/>
        <v>0</v>
      </c>
      <c r="G151" s="523">
        <f t="shared" si="66"/>
        <v>0</v>
      </c>
      <c r="H151" s="526">
        <f t="shared" si="67"/>
        <v>0</v>
      </c>
      <c r="I151" s="577">
        <f t="shared" si="68"/>
        <v>0</v>
      </c>
      <c r="J151" s="514">
        <f t="shared" si="69"/>
        <v>0</v>
      </c>
      <c r="K151" s="514"/>
      <c r="L151" s="525"/>
      <c r="M151" s="514">
        <f t="shared" si="70"/>
        <v>0</v>
      </c>
      <c r="N151" s="525"/>
      <c r="O151" s="514">
        <f t="shared" si="71"/>
        <v>0</v>
      </c>
      <c r="P151" s="514">
        <f t="shared" si="72"/>
        <v>0</v>
      </c>
      <c r="Q151" s="269"/>
    </row>
    <row r="152" spans="2:17" ht="12.5">
      <c r="B152" s="195" t="str">
        <f t="shared" si="7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4"/>
        <v>0</v>
      </c>
      <c r="G152" s="523">
        <f t="shared" si="66"/>
        <v>0</v>
      </c>
      <c r="H152" s="526">
        <f t="shared" si="67"/>
        <v>0</v>
      </c>
      <c r="I152" s="577">
        <f t="shared" si="68"/>
        <v>0</v>
      </c>
      <c r="J152" s="514">
        <f t="shared" si="69"/>
        <v>0</v>
      </c>
      <c r="K152" s="514"/>
      <c r="L152" s="525"/>
      <c r="M152" s="514">
        <f t="shared" si="70"/>
        <v>0</v>
      </c>
      <c r="N152" s="525"/>
      <c r="O152" s="514">
        <f t="shared" si="71"/>
        <v>0</v>
      </c>
      <c r="P152" s="514">
        <f t="shared" si="72"/>
        <v>0</v>
      </c>
      <c r="Q152" s="269"/>
    </row>
    <row r="153" spans="2:17" ht="12.5">
      <c r="B153" s="195" t="str">
        <f t="shared" si="7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4"/>
        <v>0</v>
      </c>
      <c r="G153" s="523">
        <f t="shared" si="66"/>
        <v>0</v>
      </c>
      <c r="H153" s="526">
        <f t="shared" si="67"/>
        <v>0</v>
      </c>
      <c r="I153" s="577">
        <f t="shared" si="68"/>
        <v>0</v>
      </c>
      <c r="J153" s="514">
        <f t="shared" si="69"/>
        <v>0</v>
      </c>
      <c r="K153" s="514"/>
      <c r="L153" s="525"/>
      <c r="M153" s="514">
        <f t="shared" si="70"/>
        <v>0</v>
      </c>
      <c r="N153" s="525"/>
      <c r="O153" s="514">
        <f t="shared" si="71"/>
        <v>0</v>
      </c>
      <c r="P153" s="514">
        <f t="shared" si="72"/>
        <v>0</v>
      </c>
      <c r="Q153" s="269"/>
    </row>
    <row r="154" spans="2:17" ht="13" thickBot="1">
      <c r="B154" s="195" t="str">
        <f t="shared" si="7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4"/>
        <v>0</v>
      </c>
      <c r="G154" s="528">
        <f t="shared" si="66"/>
        <v>0</v>
      </c>
      <c r="H154" s="530">
        <f t="shared" si="67"/>
        <v>0</v>
      </c>
      <c r="I154" s="579">
        <f t="shared" si="68"/>
        <v>0</v>
      </c>
      <c r="J154" s="533">
        <f t="shared" si="69"/>
        <v>0</v>
      </c>
      <c r="K154" s="514"/>
      <c r="L154" s="532"/>
      <c r="M154" s="533">
        <f t="shared" si="70"/>
        <v>0</v>
      </c>
      <c r="N154" s="532"/>
      <c r="O154" s="533">
        <f t="shared" si="71"/>
        <v>0</v>
      </c>
      <c r="P154" s="533">
        <f t="shared" si="72"/>
        <v>0</v>
      </c>
      <c r="Q154" s="269"/>
    </row>
    <row r="155" spans="2:17" ht="12.5">
      <c r="C155" s="374" t="s">
        <v>78</v>
      </c>
      <c r="D155" s="375"/>
      <c r="E155" s="375">
        <f>SUM(E99:E154)</f>
        <v>4175110.0000000005</v>
      </c>
      <c r="F155" s="375"/>
      <c r="G155" s="375"/>
      <c r="H155" s="375">
        <f>SUM(H99:H154)</f>
        <v>15309432.427949935</v>
      </c>
      <c r="I155" s="375">
        <f>SUM(I99:I154)</f>
        <v>15309432.427949935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3" priority="1" stopIfTrue="1" operator="equal">
      <formula>$I$10</formula>
    </cfRule>
  </conditionalFormatting>
  <conditionalFormatting sqref="C99:C154">
    <cfRule type="cellIs" dxfId="9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33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6383865.2530380348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6383865.2530380348</v>
      </c>
      <c r="O6" s="269"/>
      <c r="P6" s="269"/>
    </row>
    <row r="7" spans="1:17" ht="13.5" thickBot="1">
      <c r="C7" s="467" t="s">
        <v>48</v>
      </c>
      <c r="D7" s="620" t="s">
        <v>289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288</v>
      </c>
      <c r="E9" s="478" t="s">
        <v>494</v>
      </c>
      <c r="F9" s="672">
        <v>450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59295600.189999998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1347627.2770454546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53497548.051954597</v>
      </c>
      <c r="E23" s="516">
        <v>1446482.6341463414</v>
      </c>
      <c r="F23" s="508">
        <v>52051065.417808257</v>
      </c>
      <c r="G23" s="516">
        <v>8153785.5951796668</v>
      </c>
      <c r="H23" s="510">
        <v>8153785.5951796668</v>
      </c>
      <c r="I23" s="511">
        <f t="shared" si="9"/>
        <v>0</v>
      </c>
      <c r="J23" s="511"/>
      <c r="K23" s="518">
        <f t="shared" ref="K23:K28" si="10">G23</f>
        <v>8153785.5951796668</v>
      </c>
      <c r="L23" s="519">
        <f t="shared" si="6"/>
        <v>0</v>
      </c>
      <c r="M23" s="518">
        <f t="shared" ref="M23:M28" si="11">H23</f>
        <v>8153785.5951796668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52051065.417808257</v>
      </c>
      <c r="E24" s="516">
        <v>1446482.6341463414</v>
      </c>
      <c r="F24" s="508">
        <v>50604582.783661917</v>
      </c>
      <c r="G24" s="516">
        <v>7969946.1881774617</v>
      </c>
      <c r="H24" s="510">
        <v>7969946.1881774617</v>
      </c>
      <c r="I24" s="511">
        <f t="shared" si="9"/>
        <v>0</v>
      </c>
      <c r="J24" s="511"/>
      <c r="K24" s="518">
        <f t="shared" si="10"/>
        <v>7969946.1881774617</v>
      </c>
      <c r="L24" s="519">
        <f t="shared" ref="L24" si="12">IF(K24&lt;&gt;0,+G24-K24,0)</f>
        <v>0</v>
      </c>
      <c r="M24" s="518">
        <f t="shared" si="11"/>
        <v>7969946.1881774617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50604582.783661917</v>
      </c>
      <c r="E25" s="516">
        <v>1446482.6341463414</v>
      </c>
      <c r="F25" s="508">
        <v>49158100.149515577</v>
      </c>
      <c r="G25" s="516">
        <v>6551112.4234461179</v>
      </c>
      <c r="H25" s="510">
        <v>6551112.4234461179</v>
      </c>
      <c r="I25" s="511">
        <f t="shared" si="9"/>
        <v>0</v>
      </c>
      <c r="J25" s="511"/>
      <c r="K25" s="518">
        <f t="shared" si="10"/>
        <v>6551112.4234461179</v>
      </c>
      <c r="L25" s="519">
        <f t="shared" ref="L25" si="13">IF(K25&lt;&gt;0,+G25-K25,0)</f>
        <v>0</v>
      </c>
      <c r="M25" s="518">
        <f t="shared" si="11"/>
        <v>6551112.4234461179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49225378.411568888</v>
      </c>
      <c r="E26" s="516">
        <v>1412042.5714285714</v>
      </c>
      <c r="F26" s="508">
        <v>47813335.840140313</v>
      </c>
      <c r="G26" s="516">
        <v>6555314.9493152928</v>
      </c>
      <c r="H26" s="510">
        <v>6555314.9493152928</v>
      </c>
      <c r="I26" s="511">
        <f t="shared" si="9"/>
        <v>0</v>
      </c>
      <c r="J26" s="511"/>
      <c r="K26" s="518">
        <f t="shared" si="10"/>
        <v>6555314.9493152928</v>
      </c>
      <c r="L26" s="519">
        <f t="shared" ref="L26" si="14">IF(K26&lt;&gt;0,+G26-K26,0)</f>
        <v>0</v>
      </c>
      <c r="M26" s="518">
        <f t="shared" si="11"/>
        <v>6555314.9493152928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47746057.578087002</v>
      </c>
      <c r="E27" s="516">
        <v>1412042.5714285714</v>
      </c>
      <c r="F27" s="508">
        <v>46334015.006658427</v>
      </c>
      <c r="G27" s="516">
        <v>6701416.9696712773</v>
      </c>
      <c r="H27" s="510">
        <v>6701416.9696712773</v>
      </c>
      <c r="I27" s="511">
        <f t="shared" si="9"/>
        <v>0</v>
      </c>
      <c r="J27" s="511"/>
      <c r="K27" s="518">
        <f t="shared" si="10"/>
        <v>6701416.9696712773</v>
      </c>
      <c r="L27" s="519">
        <f t="shared" ref="L27" si="15">IF(K27&lt;&gt;0,+G27-K27,0)</f>
        <v>0</v>
      </c>
      <c r="M27" s="518">
        <f t="shared" si="11"/>
        <v>6701416.9696712773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2023</v>
      </c>
      <c r="D28" s="508">
        <v>46334014.906658441</v>
      </c>
      <c r="E28" s="516">
        <v>1412042.5690476194</v>
      </c>
      <c r="F28" s="508">
        <v>44921972.337610818</v>
      </c>
      <c r="G28" s="516">
        <v>7176080.4452867946</v>
      </c>
      <c r="H28" s="510">
        <v>7176080.4452867946</v>
      </c>
      <c r="I28" s="511">
        <f t="shared" si="9"/>
        <v>0</v>
      </c>
      <c r="J28" s="511"/>
      <c r="K28" s="518">
        <f t="shared" si="10"/>
        <v>7176080.4452867946</v>
      </c>
      <c r="L28" s="519">
        <f t="shared" ref="L28" si="16">IF(K28&lt;&gt;0,+G28-K28,0)</f>
        <v>0</v>
      </c>
      <c r="M28" s="518">
        <f t="shared" si="11"/>
        <v>7176080.4452867946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08">
        <v>44921972.337610818</v>
      </c>
      <c r="E29" s="516">
        <v>1412042.5690476194</v>
      </c>
      <c r="F29" s="508">
        <v>43509929.768563196</v>
      </c>
      <c r="G29" s="516">
        <v>6383865.2530380348</v>
      </c>
      <c r="H29" s="510">
        <v>6383865.2530380348</v>
      </c>
      <c r="I29" s="511">
        <f t="shared" si="9"/>
        <v>0</v>
      </c>
      <c r="J29" s="511"/>
      <c r="K29" s="518">
        <f t="shared" ref="K29" si="17">G29</f>
        <v>6383865.2530380348</v>
      </c>
      <c r="L29" s="519">
        <f t="shared" ref="L29" si="18">IF(K29&lt;&gt;0,+G29-K29,0)</f>
        <v>0</v>
      </c>
      <c r="M29" s="518">
        <f t="shared" ref="M29" si="19">H29</f>
        <v>6383865.2530380348</v>
      </c>
      <c r="N29" s="514">
        <f t="shared" ref="N29" si="20">IF(M29&lt;&gt;0,+H29-M29,0)</f>
        <v>0</v>
      </c>
      <c r="O29" s="514">
        <f t="shared" ref="O29" si="21">+N29-L29</f>
        <v>0</v>
      </c>
      <c r="P29" s="272"/>
    </row>
    <row r="30" spans="2:16" ht="12.5">
      <c r="B30" s="195" t="str">
        <f t="shared" si="5"/>
        <v>IU</v>
      </c>
      <c r="C30" s="507">
        <f>IF(D11="","-",+C29+1)</f>
        <v>2025</v>
      </c>
      <c r="D30" s="523">
        <f>IF(F29+SUM(E$17:E29)=D$10,F29,D$10-SUM(E$17:E29))</f>
        <v>43499742.058563188</v>
      </c>
      <c r="E30" s="522">
        <f>IF(+I14&lt;F29,I14,D30)</f>
        <v>1347627.2770454546</v>
      </c>
      <c r="F30" s="523">
        <f t="shared" ref="F30:F48" si="22">+D30-E30</f>
        <v>42152114.781517737</v>
      </c>
      <c r="G30" s="524">
        <f t="shared" ref="G30:G53" si="23">+I$12*((D30+F30)/2)+E30</f>
        <v>6466487.6615139293</v>
      </c>
      <c r="H30" s="491">
        <f t="shared" ref="H30:H53" si="24">+I$13*((D30+F30)/2)+E30</f>
        <v>6466487.6615139293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42152114.781517737</v>
      </c>
      <c r="E31" s="522">
        <f>IF(+I14&lt;F30,I14,D31)</f>
        <v>1347627.2770454546</v>
      </c>
      <c r="F31" s="523">
        <f t="shared" si="22"/>
        <v>40804487.504472286</v>
      </c>
      <c r="G31" s="524">
        <f t="shared" si="23"/>
        <v>6305409.638549949</v>
      </c>
      <c r="H31" s="491">
        <f t="shared" si="24"/>
        <v>6305409.638549949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40804487.504472286</v>
      </c>
      <c r="E32" s="522">
        <f>IF(+I14&lt;F31,I14,D32)</f>
        <v>1347627.2770454546</v>
      </c>
      <c r="F32" s="523">
        <f t="shared" si="22"/>
        <v>39456860.227426834</v>
      </c>
      <c r="G32" s="524">
        <f t="shared" si="23"/>
        <v>6144331.615585967</v>
      </c>
      <c r="H32" s="491">
        <f t="shared" si="24"/>
        <v>6144331.615585967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39456860.227426834</v>
      </c>
      <c r="E33" s="522">
        <f>IF(+I14&lt;F32,I14,D33)</f>
        <v>1347627.2770454546</v>
      </c>
      <c r="F33" s="523">
        <f t="shared" si="22"/>
        <v>38109232.950381383</v>
      </c>
      <c r="G33" s="524">
        <f t="shared" si="23"/>
        <v>5983253.5926219868</v>
      </c>
      <c r="H33" s="491">
        <f t="shared" si="24"/>
        <v>5983253.5926219868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38109232.950381383</v>
      </c>
      <c r="E34" s="522">
        <f>IF(+I14&lt;F33,I14,D34)</f>
        <v>1347627.2770454546</v>
      </c>
      <c r="F34" s="523">
        <f t="shared" si="22"/>
        <v>36761605.673335932</v>
      </c>
      <c r="G34" s="524">
        <f t="shared" si="23"/>
        <v>5822175.5696580056</v>
      </c>
      <c r="H34" s="491">
        <f t="shared" si="24"/>
        <v>5822175.5696580056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36761605.673335932</v>
      </c>
      <c r="E35" s="522">
        <f>IF(+I14&lt;F34,I14,D35)</f>
        <v>1347627.2770454546</v>
      </c>
      <c r="F35" s="523">
        <f t="shared" si="22"/>
        <v>35413978.396290481</v>
      </c>
      <c r="G35" s="524">
        <f t="shared" si="23"/>
        <v>5661097.5466940254</v>
      </c>
      <c r="H35" s="491">
        <f t="shared" si="24"/>
        <v>5661097.5466940254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35413978.396290481</v>
      </c>
      <c r="E36" s="522">
        <f>IF(+I14&lt;F35,I14,D36)</f>
        <v>1347627.2770454546</v>
      </c>
      <c r="F36" s="523">
        <f t="shared" si="22"/>
        <v>34066351.11924503</v>
      </c>
      <c r="G36" s="524">
        <f t="shared" si="23"/>
        <v>5500019.5237300433</v>
      </c>
      <c r="H36" s="491">
        <f t="shared" si="24"/>
        <v>5500019.5237300433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34066351.11924503</v>
      </c>
      <c r="E37" s="522">
        <f>IF(+I14&lt;F36,I14,D37)</f>
        <v>1347627.2770454546</v>
      </c>
      <c r="F37" s="523">
        <f t="shared" si="22"/>
        <v>32718723.842199575</v>
      </c>
      <c r="G37" s="524">
        <f t="shared" si="23"/>
        <v>5338941.5007660622</v>
      </c>
      <c r="H37" s="491">
        <f t="shared" si="24"/>
        <v>5338941.5007660622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32718723.842199575</v>
      </c>
      <c r="E38" s="522">
        <f>IF(+I14&lt;F37,I14,D38)</f>
        <v>1347627.2770454546</v>
      </c>
      <c r="F38" s="523">
        <f t="shared" si="22"/>
        <v>31371096.56515412</v>
      </c>
      <c r="G38" s="524">
        <f t="shared" si="23"/>
        <v>5177863.477802081</v>
      </c>
      <c r="H38" s="491">
        <f t="shared" si="24"/>
        <v>5177863.477802081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31371096.56515412</v>
      </c>
      <c r="E39" s="522">
        <f>IF(+I14&lt;F38,I14,D39)</f>
        <v>1347627.2770454546</v>
      </c>
      <c r="F39" s="523">
        <f t="shared" si="22"/>
        <v>30023469.288108665</v>
      </c>
      <c r="G39" s="524">
        <f t="shared" si="23"/>
        <v>5016785.454838099</v>
      </c>
      <c r="H39" s="491">
        <f t="shared" si="24"/>
        <v>5016785.454838099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30023469.288108665</v>
      </c>
      <c r="E40" s="522">
        <f>IF(+I14&lt;F39,I14,D40)</f>
        <v>1347627.2770454546</v>
      </c>
      <c r="F40" s="523">
        <f t="shared" si="22"/>
        <v>28675842.011063211</v>
      </c>
      <c r="G40" s="524">
        <f t="shared" si="23"/>
        <v>4855707.4318741187</v>
      </c>
      <c r="H40" s="491">
        <f t="shared" si="24"/>
        <v>4855707.4318741187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28675842.011063211</v>
      </c>
      <c r="E41" s="522">
        <f>IF(+I14&lt;F40,I14,D41)</f>
        <v>1347627.2770454546</v>
      </c>
      <c r="F41" s="523">
        <f t="shared" si="22"/>
        <v>27328214.734017756</v>
      </c>
      <c r="G41" s="524">
        <f t="shared" si="23"/>
        <v>4694629.4089101367</v>
      </c>
      <c r="H41" s="491">
        <f t="shared" si="24"/>
        <v>4694629.4089101367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27328214.734017756</v>
      </c>
      <c r="E42" s="522">
        <f>IF(+I14&lt;F41,I14,D42)</f>
        <v>1347627.2770454546</v>
      </c>
      <c r="F42" s="523">
        <f t="shared" si="22"/>
        <v>25980587.456972301</v>
      </c>
      <c r="G42" s="524">
        <f t="shared" si="23"/>
        <v>4533551.3859461555</v>
      </c>
      <c r="H42" s="491">
        <f t="shared" si="24"/>
        <v>4533551.3859461555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25980587.456972301</v>
      </c>
      <c r="E43" s="522">
        <f>IF(+I14&lt;F42,I14,D43)</f>
        <v>1347627.2770454546</v>
      </c>
      <c r="F43" s="523">
        <f t="shared" si="22"/>
        <v>24632960.179926846</v>
      </c>
      <c r="G43" s="524">
        <f t="shared" si="23"/>
        <v>4372473.3629821735</v>
      </c>
      <c r="H43" s="491">
        <f t="shared" si="24"/>
        <v>4372473.3629821735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24632960.179926846</v>
      </c>
      <c r="E44" s="522">
        <f>IF(+I14&lt;F43,I14,D44)</f>
        <v>1347627.2770454546</v>
      </c>
      <c r="F44" s="523">
        <f t="shared" si="22"/>
        <v>23285332.902881391</v>
      </c>
      <c r="G44" s="524">
        <f t="shared" si="23"/>
        <v>4211395.3400181932</v>
      </c>
      <c r="H44" s="491">
        <f t="shared" si="24"/>
        <v>4211395.3400181932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23285332.902881391</v>
      </c>
      <c r="E45" s="522">
        <f>IF(+I14&lt;F44,I14,D45)</f>
        <v>1347627.2770454546</v>
      </c>
      <c r="F45" s="523">
        <f t="shared" si="22"/>
        <v>21937705.625835937</v>
      </c>
      <c r="G45" s="524">
        <f t="shared" si="23"/>
        <v>4050317.3170542112</v>
      </c>
      <c r="H45" s="491">
        <f t="shared" si="24"/>
        <v>4050317.3170542112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21937705.625835937</v>
      </c>
      <c r="E46" s="522">
        <f>IF(+I14&lt;F45,I14,D46)</f>
        <v>1347627.2770454546</v>
      </c>
      <c r="F46" s="523">
        <f t="shared" si="22"/>
        <v>20590078.348790482</v>
      </c>
      <c r="G46" s="524">
        <f t="shared" si="23"/>
        <v>3889239.29409023</v>
      </c>
      <c r="H46" s="491">
        <f t="shared" si="24"/>
        <v>3889239.29409023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20590078.348790482</v>
      </c>
      <c r="E47" s="522">
        <f>IF(+I14&lt;F46,I14,D47)</f>
        <v>1347627.2770454546</v>
      </c>
      <c r="F47" s="523">
        <f t="shared" si="22"/>
        <v>19242451.071745027</v>
      </c>
      <c r="G47" s="524">
        <f t="shared" si="23"/>
        <v>3728161.2711262479</v>
      </c>
      <c r="H47" s="491">
        <f t="shared" si="24"/>
        <v>3728161.2711262479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19242451.071745027</v>
      </c>
      <c r="E48" s="522">
        <f>IF(+I14&lt;F47,I14,D48)</f>
        <v>1347627.2770454546</v>
      </c>
      <c r="F48" s="523">
        <f t="shared" si="22"/>
        <v>17894823.794699572</v>
      </c>
      <c r="G48" s="524">
        <f t="shared" si="23"/>
        <v>3567083.2481622677</v>
      </c>
      <c r="H48" s="491">
        <f t="shared" si="24"/>
        <v>3567083.2481622677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17894823.794699572</v>
      </c>
      <c r="E49" s="522">
        <f>IF(+I14&lt;F48,I14,D49)</f>
        <v>1347627.2770454546</v>
      </c>
      <c r="F49" s="523">
        <f t="shared" ref="F49:F72" si="25">+D49-E49</f>
        <v>16547196.517654117</v>
      </c>
      <c r="G49" s="524">
        <f t="shared" si="23"/>
        <v>3406005.2251982857</v>
      </c>
      <c r="H49" s="491">
        <f t="shared" si="24"/>
        <v>3406005.2251982857</v>
      </c>
      <c r="I49" s="511">
        <f t="shared" ref="I49:I72" si="26">H49-G49</f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</row>
    <row r="50" spans="2:17" ht="12.5">
      <c r="B50" s="195" t="str">
        <f t="shared" ref="B50:B72" si="30">IF(D50=F49,"","IU")</f>
        <v/>
      </c>
      <c r="C50" s="507">
        <f>IF(D11="","-",+C49+1)</f>
        <v>2045</v>
      </c>
      <c r="D50" s="523">
        <f>IF(F49+SUM(E$17:E49)=D$10,F49,D$10-SUM(E$17:E49))</f>
        <v>16547196.517654117</v>
      </c>
      <c r="E50" s="522">
        <f>IF(+I14&lt;F49,I14,D50)</f>
        <v>1347627.2770454546</v>
      </c>
      <c r="F50" s="523">
        <f t="shared" si="25"/>
        <v>15199569.240608662</v>
      </c>
      <c r="G50" s="524">
        <f t="shared" si="23"/>
        <v>3244927.2022343045</v>
      </c>
      <c r="H50" s="491">
        <f t="shared" si="24"/>
        <v>3244927.2022343045</v>
      </c>
      <c r="I50" s="511">
        <f t="shared" si="26"/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</row>
    <row r="51" spans="2:17" ht="12.5">
      <c r="B51" s="195" t="str">
        <f t="shared" si="30"/>
        <v/>
      </c>
      <c r="C51" s="507">
        <f>IF(D11="","-",+C50+1)</f>
        <v>2046</v>
      </c>
      <c r="D51" s="523">
        <f>IF(F50+SUM(E$17:E50)=D$10,F50,D$10-SUM(E$17:E50))</f>
        <v>15199569.240608662</v>
      </c>
      <c r="E51" s="522">
        <f>IF(+I14&lt;F50,I14,D51)</f>
        <v>1347627.2770454546</v>
      </c>
      <c r="F51" s="523">
        <f t="shared" si="25"/>
        <v>13851941.963563208</v>
      </c>
      <c r="G51" s="524">
        <f t="shared" si="23"/>
        <v>3083849.1792703234</v>
      </c>
      <c r="H51" s="491">
        <f t="shared" si="24"/>
        <v>3083849.1792703234</v>
      </c>
      <c r="I51" s="511">
        <f t="shared" si="26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</row>
    <row r="52" spans="2:17" ht="12.5">
      <c r="B52" s="195" t="str">
        <f t="shared" si="30"/>
        <v/>
      </c>
      <c r="C52" s="507">
        <f>IF(D11="","-",+C51+1)</f>
        <v>2047</v>
      </c>
      <c r="D52" s="523">
        <f>IF(F51+SUM(E$17:E51)=D$10,F51,D$10-SUM(E$17:E51))</f>
        <v>13851941.963563208</v>
      </c>
      <c r="E52" s="522">
        <f>IF(+I14&lt;F51,I14,D52)</f>
        <v>1347627.2770454546</v>
      </c>
      <c r="F52" s="523">
        <f t="shared" si="25"/>
        <v>12504314.686517753</v>
      </c>
      <c r="G52" s="524">
        <f t="shared" si="23"/>
        <v>2922771.1563063418</v>
      </c>
      <c r="H52" s="491">
        <f t="shared" si="24"/>
        <v>2922771.1563063418</v>
      </c>
      <c r="I52" s="511">
        <f t="shared" si="26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</row>
    <row r="53" spans="2:17" ht="12.5">
      <c r="B53" s="195" t="str">
        <f t="shared" si="30"/>
        <v/>
      </c>
      <c r="C53" s="507">
        <f>IF(D11="","-",+C52+1)</f>
        <v>2048</v>
      </c>
      <c r="D53" s="523">
        <f>IF(F52+SUM(E$17:E52)=D$10,F52,D$10-SUM(E$17:E52))</f>
        <v>12504314.686517753</v>
      </c>
      <c r="E53" s="522">
        <f>IF(+I14&lt;F52,I14,D53)</f>
        <v>1347627.2770454546</v>
      </c>
      <c r="F53" s="523">
        <f t="shared" si="25"/>
        <v>11156687.409472298</v>
      </c>
      <c r="G53" s="524">
        <f t="shared" si="23"/>
        <v>2761693.1333423601</v>
      </c>
      <c r="H53" s="491">
        <f t="shared" si="24"/>
        <v>2761693.1333423601</v>
      </c>
      <c r="I53" s="511">
        <f t="shared" si="26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</row>
    <row r="54" spans="2:17" ht="12.5">
      <c r="B54" s="195" t="str">
        <f t="shared" si="30"/>
        <v/>
      </c>
      <c r="C54" s="507">
        <f>IF(D11="","-",+C53+1)</f>
        <v>2049</v>
      </c>
      <c r="D54" s="523">
        <f>IF(F53+SUM(E$17:E53)=D$10,F53,D$10-SUM(E$17:E53))</f>
        <v>11156687.409472298</v>
      </c>
      <c r="E54" s="522">
        <f>IF(+I14&lt;F53,I14,D54)</f>
        <v>1347627.2770454546</v>
      </c>
      <c r="F54" s="523">
        <f t="shared" si="25"/>
        <v>9809060.132426843</v>
      </c>
      <c r="G54" s="524">
        <f t="shared" ref="G54:G72" si="31">+I$12*((D54+F54)/2)+E54</f>
        <v>2600615.110378379</v>
      </c>
      <c r="H54" s="491">
        <f t="shared" ref="H54:H72" si="32">+I$13*((D54+F54)/2)+E54</f>
        <v>2600615.110378379</v>
      </c>
      <c r="I54" s="511">
        <f t="shared" si="26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</row>
    <row r="55" spans="2:17" ht="12.5">
      <c r="B55" s="195" t="str">
        <f t="shared" si="30"/>
        <v/>
      </c>
      <c r="C55" s="507">
        <f>IF(D11="","-",+C54+1)</f>
        <v>2050</v>
      </c>
      <c r="D55" s="523">
        <f>IF(F54+SUM(E$17:E54)=D$10,F54,D$10-SUM(E$17:E54))</f>
        <v>9809060.132426843</v>
      </c>
      <c r="E55" s="522">
        <f>IF(+I14&lt;F54,I14,D55)</f>
        <v>1347627.2770454546</v>
      </c>
      <c r="F55" s="523">
        <f t="shared" si="25"/>
        <v>8461432.8553813882</v>
      </c>
      <c r="G55" s="524">
        <f t="shared" si="31"/>
        <v>2439537.0874143979</v>
      </c>
      <c r="H55" s="491">
        <f t="shared" si="32"/>
        <v>2439537.0874143979</v>
      </c>
      <c r="I55" s="511">
        <f t="shared" si="26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</row>
    <row r="56" spans="2:17" ht="12.5">
      <c r="B56" s="195" t="str">
        <f t="shared" si="30"/>
        <v/>
      </c>
      <c r="C56" s="507">
        <f>IF(D11="","-",+C55+1)</f>
        <v>2051</v>
      </c>
      <c r="D56" s="523">
        <f>IF(F55+SUM(E$17:E55)=D$10,F55,D$10-SUM(E$17:E55))</f>
        <v>8461432.8553813882</v>
      </c>
      <c r="E56" s="522">
        <f>IF(+I14&lt;F55,I14,D56)</f>
        <v>1347627.2770454546</v>
      </c>
      <c r="F56" s="523">
        <f t="shared" si="25"/>
        <v>7113805.5783359334</v>
      </c>
      <c r="G56" s="524">
        <f t="shared" si="31"/>
        <v>2278459.0644504162</v>
      </c>
      <c r="H56" s="491">
        <f t="shared" si="32"/>
        <v>2278459.0644504162</v>
      </c>
      <c r="I56" s="511">
        <f t="shared" si="26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</row>
    <row r="57" spans="2:17" ht="12.5">
      <c r="B57" s="195" t="str">
        <f t="shared" si="30"/>
        <v/>
      </c>
      <c r="C57" s="507">
        <f>IF(D11="","-",+C56+1)</f>
        <v>2052</v>
      </c>
      <c r="D57" s="523">
        <f>IF(F56+SUM(E$17:E56)=D$10,F56,D$10-SUM(E$17:E56))</f>
        <v>7113805.5783359334</v>
      </c>
      <c r="E57" s="522">
        <f>IF(+I14&lt;F56,I14,D57)</f>
        <v>1347627.2770454546</v>
      </c>
      <c r="F57" s="523">
        <f t="shared" si="25"/>
        <v>5766178.3012904786</v>
      </c>
      <c r="G57" s="524">
        <f t="shared" si="31"/>
        <v>2117381.0414864346</v>
      </c>
      <c r="H57" s="491">
        <f t="shared" si="32"/>
        <v>2117381.0414864346</v>
      </c>
      <c r="I57" s="511">
        <f t="shared" si="26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</row>
    <row r="58" spans="2:17" ht="12.5">
      <c r="B58" s="195" t="str">
        <f t="shared" si="30"/>
        <v/>
      </c>
      <c r="C58" s="507">
        <f>IF(D11="","-",+C57+1)</f>
        <v>2053</v>
      </c>
      <c r="D58" s="523">
        <f>IF(F57+SUM(E$17:E57)=D$10,F57,D$10-SUM(E$17:E57))</f>
        <v>5766178.3012904786</v>
      </c>
      <c r="E58" s="522">
        <f>IF(+I14&lt;F57,I14,D58)</f>
        <v>1347627.2770454546</v>
      </c>
      <c r="F58" s="523">
        <f t="shared" si="25"/>
        <v>4418551.0242450237</v>
      </c>
      <c r="G58" s="524">
        <f t="shared" si="31"/>
        <v>1956303.0185224535</v>
      </c>
      <c r="H58" s="491">
        <f t="shared" si="32"/>
        <v>1956303.0185224535</v>
      </c>
      <c r="I58" s="511">
        <f t="shared" si="26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30"/>
        <v/>
      </c>
      <c r="C59" s="507">
        <f>IF(D11="","-",+C58+1)</f>
        <v>2054</v>
      </c>
      <c r="D59" s="523">
        <f>IF(F58+SUM(E$17:E58)=D$10,F58,D$10-SUM(E$17:E58))</f>
        <v>4418551.0242450237</v>
      </c>
      <c r="E59" s="522">
        <f>IF(+I14&lt;F58,I14,D59)</f>
        <v>1347627.2770454546</v>
      </c>
      <c r="F59" s="523">
        <f t="shared" si="25"/>
        <v>3070923.7471995689</v>
      </c>
      <c r="G59" s="524">
        <f t="shared" si="31"/>
        <v>1795224.9955584719</v>
      </c>
      <c r="H59" s="491">
        <f t="shared" si="32"/>
        <v>1795224.9955584719</v>
      </c>
      <c r="I59" s="511">
        <f t="shared" si="26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</row>
    <row r="60" spans="2:17" ht="12.5">
      <c r="B60" s="195" t="str">
        <f t="shared" si="30"/>
        <v/>
      </c>
      <c r="C60" s="507">
        <f>IF(D11="","-",+C59+1)</f>
        <v>2055</v>
      </c>
      <c r="D60" s="523">
        <f>IF(F59+SUM(E$17:E59)=D$10,F59,D$10-SUM(E$17:E59))</f>
        <v>3070923.7471995689</v>
      </c>
      <c r="E60" s="522">
        <f>IF(+I14&lt;F59,I14,D60)</f>
        <v>1347627.2770454546</v>
      </c>
      <c r="F60" s="523">
        <f t="shared" si="25"/>
        <v>1723296.4701541143</v>
      </c>
      <c r="G60" s="524">
        <f t="shared" si="31"/>
        <v>1634146.9725944907</v>
      </c>
      <c r="H60" s="491">
        <f t="shared" si="32"/>
        <v>1634146.9725944907</v>
      </c>
      <c r="I60" s="511">
        <f t="shared" si="26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</row>
    <row r="61" spans="2:17" ht="12.5">
      <c r="B61" s="195" t="str">
        <f t="shared" si="30"/>
        <v/>
      </c>
      <c r="C61" s="507">
        <f>IF(D11="","-",+C60+1)</f>
        <v>2056</v>
      </c>
      <c r="D61" s="523">
        <f>IF(F60+SUM(E$17:E60)=D$10,F60,D$10-SUM(E$17:E60))</f>
        <v>1723296.4701541143</v>
      </c>
      <c r="E61" s="522">
        <f>IF(+I14&lt;F60,I14,D61)</f>
        <v>1347627.2770454546</v>
      </c>
      <c r="F61" s="523">
        <f t="shared" si="25"/>
        <v>375669.1931086597</v>
      </c>
      <c r="G61" s="526">
        <f t="shared" si="31"/>
        <v>1473068.9496305094</v>
      </c>
      <c r="H61" s="491">
        <f t="shared" si="32"/>
        <v>1473068.9496305094</v>
      </c>
      <c r="I61" s="511">
        <f t="shared" si="26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</row>
    <row r="62" spans="2:17" ht="12.5">
      <c r="B62" s="195" t="str">
        <f t="shared" si="30"/>
        <v/>
      </c>
      <c r="C62" s="507">
        <f>IF(D11="","-",+C61+1)</f>
        <v>2057</v>
      </c>
      <c r="D62" s="523">
        <f>IF(F61+SUM(E$17:E61)=D$10,F61,D$10-SUM(E$17:E61))</f>
        <v>375669.1931086597</v>
      </c>
      <c r="E62" s="522">
        <f>IF(+I14&lt;F61,I14,D62)</f>
        <v>375669.1931086597</v>
      </c>
      <c r="F62" s="523">
        <f t="shared" si="25"/>
        <v>0</v>
      </c>
      <c r="G62" s="526">
        <f t="shared" si="31"/>
        <v>398120.52366019174</v>
      </c>
      <c r="H62" s="491">
        <f t="shared" si="32"/>
        <v>398120.52366019174</v>
      </c>
      <c r="I62" s="511">
        <f t="shared" si="26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</row>
    <row r="63" spans="2:17" ht="12.5">
      <c r="B63" s="195" t="str">
        <f t="shared" si="3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6">
        <f t="shared" si="31"/>
        <v>0</v>
      </c>
      <c r="H63" s="491">
        <f t="shared" si="32"/>
        <v>0</v>
      </c>
      <c r="I63" s="511">
        <f t="shared" si="26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</row>
    <row r="64" spans="2:17" ht="12.5">
      <c r="B64" s="195" t="str">
        <f t="shared" si="3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6">
        <f t="shared" si="31"/>
        <v>0</v>
      </c>
      <c r="H64" s="491">
        <f t="shared" si="32"/>
        <v>0</v>
      </c>
      <c r="I64" s="511">
        <f t="shared" si="26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</row>
    <row r="65" spans="1:16" ht="12.5">
      <c r="B65" s="195" t="str">
        <f t="shared" si="3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6">
        <f t="shared" si="31"/>
        <v>0</v>
      </c>
      <c r="H65" s="491">
        <f t="shared" si="32"/>
        <v>0</v>
      </c>
      <c r="I65" s="511">
        <f t="shared" si="26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</row>
    <row r="66" spans="1:16" ht="12.5">
      <c r="B66" s="195" t="str">
        <f t="shared" si="3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6">
        <f t="shared" si="31"/>
        <v>0</v>
      </c>
      <c r="H66" s="491">
        <f t="shared" si="32"/>
        <v>0</v>
      </c>
      <c r="I66" s="511">
        <f t="shared" si="26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</row>
    <row r="67" spans="1:16" ht="12.5">
      <c r="B67" s="195" t="str">
        <f t="shared" si="3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6">
        <f t="shared" si="31"/>
        <v>0</v>
      </c>
      <c r="H67" s="491">
        <f t="shared" si="32"/>
        <v>0</v>
      </c>
      <c r="I67" s="511">
        <f t="shared" si="26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</row>
    <row r="68" spans="1:16" ht="12.5">
      <c r="B68" s="195" t="str">
        <f t="shared" si="3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6">
        <f t="shared" si="31"/>
        <v>0</v>
      </c>
      <c r="H68" s="491">
        <f t="shared" si="32"/>
        <v>0</v>
      </c>
      <c r="I68" s="511">
        <f t="shared" si="26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</row>
    <row r="69" spans="1:16" ht="12.5">
      <c r="B69" s="195" t="str">
        <f t="shared" si="3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6">
        <f t="shared" si="31"/>
        <v>0</v>
      </c>
      <c r="H69" s="491">
        <f t="shared" si="32"/>
        <v>0</v>
      </c>
      <c r="I69" s="511">
        <f t="shared" si="26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</row>
    <row r="70" spans="1:16" ht="12.5">
      <c r="B70" s="195" t="str">
        <f t="shared" si="3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6">
        <f t="shared" si="31"/>
        <v>0</v>
      </c>
      <c r="H70" s="491">
        <f t="shared" si="32"/>
        <v>0</v>
      </c>
      <c r="I70" s="511">
        <f t="shared" si="26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</row>
    <row r="71" spans="1:16" ht="12.5">
      <c r="B71" s="195" t="str">
        <f t="shared" si="3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6">
        <f t="shared" si="31"/>
        <v>0</v>
      </c>
      <c r="H71" s="491">
        <f t="shared" si="32"/>
        <v>0</v>
      </c>
      <c r="I71" s="511">
        <f t="shared" si="26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</row>
    <row r="72" spans="1:16" ht="13" thickBot="1">
      <c r="B72" s="195" t="str">
        <f t="shared" si="3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30">
        <f t="shared" si="31"/>
        <v>0</v>
      </c>
      <c r="H72" s="471">
        <f t="shared" si="32"/>
        <v>0</v>
      </c>
      <c r="I72" s="531">
        <f t="shared" si="26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</row>
    <row r="73" spans="1:16" ht="12.5">
      <c r="C73" s="374" t="s">
        <v>78</v>
      </c>
      <c r="D73" s="375"/>
      <c r="E73" s="375">
        <f>SUM(E17:E72)</f>
        <v>59295600.189999953</v>
      </c>
      <c r="F73" s="375"/>
      <c r="G73" s="375">
        <f>SUM(G17:G72)</f>
        <v>213020500.53080288</v>
      </c>
      <c r="H73" s="375">
        <f>SUM(H17:H72)</f>
        <v>213020500.53080288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6383865.2530380348</v>
      </c>
      <c r="N87" s="546">
        <f>IF(J92&lt;D11,0,VLOOKUP(J92,C17:O72,11))</f>
        <v>6383865.2530380348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6875570.2796145948</v>
      </c>
      <c r="N88" s="550">
        <f>IF(J92&lt;D11,0,VLOOKUP(J92,C99:P154,7))</f>
        <v>6875570.2796145948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491705.02657655999</v>
      </c>
      <c r="N89" s="555">
        <f>+N88-N87</f>
        <v>491705.02657655999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TP208126</v>
      </c>
      <c r="E91" s="560" t="str">
        <f>E9</f>
        <v xml:space="preserve">SPP Project ID = </v>
      </c>
      <c r="F91" s="674">
        <f>F9</f>
        <v>450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59295600.189999998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7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668">
        <f>IF(D11=I10,"",D12)</f>
        <v>4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1347627.2770454546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33">+I99-H99</f>
        <v>0</v>
      </c>
      <c r="K99" s="514"/>
      <c r="L99" s="512">
        <f t="shared" ref="L99:L104" si="34">H99</f>
        <v>347040.94031483348</v>
      </c>
      <c r="M99" s="597">
        <f t="shared" ref="M99:M130" si="35">IF(L99&lt;&gt;0,+H99-L99,0)</f>
        <v>0</v>
      </c>
      <c r="N99" s="512">
        <f t="shared" ref="N99:N104" si="36">I99</f>
        <v>347040.94031483348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 ht="12.5">
      <c r="B100" s="195" t="str">
        <f t="shared" ref="B100:B131" si="39">IF(D100=F99,"","IU")</f>
        <v>IU</v>
      </c>
      <c r="C100" s="507">
        <f>IF(D93="","-",+C99+1)</f>
        <v>2013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34"/>
        <v>1407885.0103828101</v>
      </c>
      <c r="M100" s="519">
        <f t="shared" ref="M100:M105" si="40">IF(L100&lt;&gt;0,+H100-L100,0)</f>
        <v>0</v>
      </c>
      <c r="N100" s="518">
        <f t="shared" si="36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9"/>
        <v>IU</v>
      </c>
      <c r="C101" s="507">
        <f>IF(D93="","-",+C100+1)</f>
        <v>2014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34"/>
        <v>9145377.6421220824</v>
      </c>
      <c r="M101" s="519">
        <f t="shared" si="40"/>
        <v>0</v>
      </c>
      <c r="N101" s="518">
        <f t="shared" si="36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>IU</v>
      </c>
      <c r="C102" s="507">
        <f>IF(D93="","-",+C101+1)</f>
        <v>2015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33"/>
        <v>0</v>
      </c>
      <c r="K102" s="514"/>
      <c r="L102" s="518">
        <f t="shared" si="34"/>
        <v>8734925.0443726294</v>
      </c>
      <c r="M102" s="519">
        <f t="shared" si="40"/>
        <v>0</v>
      </c>
      <c r="N102" s="518">
        <f t="shared" si="36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>IU</v>
      </c>
      <c r="C103" s="507">
        <f>IF(D93="","-",+C102+1)</f>
        <v>2016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33"/>
        <v>0</v>
      </c>
      <c r="K103" s="514"/>
      <c r="L103" s="518">
        <f t="shared" si="34"/>
        <v>8435983.0947099216</v>
      </c>
      <c r="M103" s="519">
        <f t="shared" si="40"/>
        <v>0</v>
      </c>
      <c r="N103" s="518">
        <f t="shared" si="36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2017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33"/>
        <v>0</v>
      </c>
      <c r="K104" s="514"/>
      <c r="L104" s="518">
        <f t="shared" si="34"/>
        <v>7994757.3762234207</v>
      </c>
      <c r="M104" s="519">
        <f t="shared" si="40"/>
        <v>0</v>
      </c>
      <c r="N104" s="518">
        <f t="shared" si="36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2018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33"/>
        <v>0</v>
      </c>
      <c r="K105" s="514"/>
      <c r="L105" s="518">
        <f t="shared" ref="L105" si="41">H105</f>
        <v>6985790.362479778</v>
      </c>
      <c r="M105" s="519">
        <f t="shared" si="40"/>
        <v>0</v>
      </c>
      <c r="N105" s="518">
        <f t="shared" ref="N105" si="42">I105</f>
        <v>6985790.362479778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2019</v>
      </c>
      <c r="D106" s="508">
        <v>52073389.265287921</v>
      </c>
      <c r="E106" s="516">
        <v>1379204.3720930233</v>
      </c>
      <c r="F106" s="515">
        <v>50694184.893194899</v>
      </c>
      <c r="G106" s="515">
        <v>51383787.07924141</v>
      </c>
      <c r="H106" s="575">
        <v>6879353.0244559515</v>
      </c>
      <c r="I106" s="576">
        <v>6879353.0244559515</v>
      </c>
      <c r="J106" s="514">
        <f t="shared" si="33"/>
        <v>0</v>
      </c>
      <c r="K106" s="514"/>
      <c r="L106" s="518">
        <f t="shared" ref="L106" si="43">H106</f>
        <v>6879353.0244559515</v>
      </c>
      <c r="M106" s="519">
        <f t="shared" ref="M106" si="44">IF(L106&lt;&gt;0,+H106-L106,0)</f>
        <v>0</v>
      </c>
      <c r="N106" s="518">
        <f t="shared" ref="N106" si="45">I106</f>
        <v>6879353.0244559515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2020</v>
      </c>
      <c r="D107" s="508">
        <v>50694184.893194899</v>
      </c>
      <c r="E107" s="516">
        <v>1412042.5714285714</v>
      </c>
      <c r="F107" s="515">
        <v>49282142.321766324</v>
      </c>
      <c r="G107" s="515">
        <v>49988163.607480615</v>
      </c>
      <c r="H107" s="575">
        <v>6789460.9103591554</v>
      </c>
      <c r="I107" s="576">
        <v>6789460.9103591554</v>
      </c>
      <c r="J107" s="514">
        <f t="shared" si="33"/>
        <v>0</v>
      </c>
      <c r="K107" s="514"/>
      <c r="L107" s="518">
        <f t="shared" ref="L107" si="46">H107</f>
        <v>6789460.9103591554</v>
      </c>
      <c r="M107" s="519">
        <f t="shared" ref="M107" si="47">IF(L107&lt;&gt;0,+H107-L107,0)</f>
        <v>0</v>
      </c>
      <c r="N107" s="518">
        <f t="shared" ref="N107" si="48">I107</f>
        <v>6789460.9103591554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2021</v>
      </c>
      <c r="D108" s="508">
        <v>49282142.321766324</v>
      </c>
      <c r="E108" s="516">
        <v>1446482.6341463414</v>
      </c>
      <c r="F108" s="515">
        <v>47835659.687619984</v>
      </c>
      <c r="G108" s="515">
        <v>48558901.004693151</v>
      </c>
      <c r="H108" s="575">
        <v>6958608.7151588602</v>
      </c>
      <c r="I108" s="576">
        <v>6958608.7151588602</v>
      </c>
      <c r="J108" s="514">
        <f t="shared" si="33"/>
        <v>0</v>
      </c>
      <c r="K108" s="514"/>
      <c r="L108" s="518">
        <f t="shared" ref="L108" si="49">H108</f>
        <v>6958608.7151588602</v>
      </c>
      <c r="M108" s="519">
        <f t="shared" ref="M108" si="50">IF(L108&lt;&gt;0,+H108-L108,0)</f>
        <v>0</v>
      </c>
      <c r="N108" s="518">
        <f t="shared" ref="N108" si="51">I108</f>
        <v>6958608.7151588602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2022</v>
      </c>
      <c r="D109" s="508">
        <v>47835659.687619984</v>
      </c>
      <c r="E109" s="516">
        <v>1412042.5714285714</v>
      </c>
      <c r="F109" s="515">
        <v>46423617.11619141</v>
      </c>
      <c r="G109" s="515">
        <v>47129638.401905701</v>
      </c>
      <c r="H109" s="575">
        <v>6947788.241485199</v>
      </c>
      <c r="I109" s="576">
        <v>6947788.241485199</v>
      </c>
      <c r="J109" s="514">
        <f t="shared" si="33"/>
        <v>0</v>
      </c>
      <c r="K109" s="514"/>
      <c r="L109" s="518">
        <f t="shared" ref="L109" si="52">H109</f>
        <v>6947788.241485199</v>
      </c>
      <c r="M109" s="519">
        <f t="shared" ref="M109" si="53">IF(L109&lt;&gt;0,+H109-L109,0)</f>
        <v>0</v>
      </c>
      <c r="N109" s="518">
        <f t="shared" ref="N109" si="54">I109</f>
        <v>6947788.241485199</v>
      </c>
      <c r="O109" s="514">
        <f t="shared" ref="O109" si="55">IF(N109&lt;&gt;0,+I109-N109,0)</f>
        <v>0</v>
      </c>
      <c r="P109" s="514">
        <f t="shared" ref="P109" si="56">+O109-M109</f>
        <v>0</v>
      </c>
      <c r="Q109" s="269"/>
    </row>
    <row r="110" spans="1:17" ht="12.5">
      <c r="B110" s="195" t="str">
        <f t="shared" si="39"/>
        <v>IU</v>
      </c>
      <c r="C110" s="507">
        <f>IF(D93="","-",+C109+1)</f>
        <v>2023</v>
      </c>
      <c r="D110" s="508">
        <v>46423617.016191438</v>
      </c>
      <c r="E110" s="516">
        <v>1347858.8159090912</v>
      </c>
      <c r="F110" s="515">
        <v>45075758.20028235</v>
      </c>
      <c r="G110" s="515">
        <v>45749687.608236894</v>
      </c>
      <c r="H110" s="575">
        <v>6991771.5995218614</v>
      </c>
      <c r="I110" s="576">
        <v>6991771.5995218614</v>
      </c>
      <c r="J110" s="514">
        <f t="shared" si="33"/>
        <v>0</v>
      </c>
      <c r="K110" s="514"/>
      <c r="L110" s="518">
        <f t="shared" ref="L110" si="57">H110</f>
        <v>6991771.5995218614</v>
      </c>
      <c r="M110" s="519">
        <f t="shared" ref="M110" si="58">IF(L110&lt;&gt;0,+H110-L110,0)</f>
        <v>0</v>
      </c>
      <c r="N110" s="518">
        <f t="shared" ref="N110" si="59">I110</f>
        <v>6991771.5995218614</v>
      </c>
      <c r="O110" s="514">
        <f t="shared" ref="O110" si="60">IF(N110&lt;&gt;0,+I110-N110,0)</f>
        <v>0</v>
      </c>
      <c r="P110" s="514">
        <f t="shared" ref="P110" si="61">+O110-M110</f>
        <v>0</v>
      </c>
      <c r="Q110" s="269"/>
    </row>
    <row r="111" spans="1:17" ht="12.5">
      <c r="B111" s="195" t="str">
        <f t="shared" si="39"/>
        <v>IU</v>
      </c>
      <c r="C111" s="507">
        <f>IF(D93="","-",+C110+1)</f>
        <v>2024</v>
      </c>
      <c r="D111" s="374">
        <f>IF(F110+SUM(E$99:E110)=D$92,F110,D$92-SUM(E$99:E110))</f>
        <v>45065570.490282327</v>
      </c>
      <c r="E111" s="522">
        <f>IF(+J96&lt;F110,J96,D111)</f>
        <v>1347627.2770454546</v>
      </c>
      <c r="F111" s="523">
        <f t="shared" ref="F111:F131" si="62">+D111-E111</f>
        <v>43717943.213236876</v>
      </c>
      <c r="G111" s="523">
        <f t="shared" ref="G111:G130" si="63">+(F111+D111)/2</f>
        <v>44391756.851759598</v>
      </c>
      <c r="H111" s="526">
        <f t="shared" ref="H111:H130" si="64">+J$94*G111+E111</f>
        <v>6875570.2796145948</v>
      </c>
      <c r="I111" s="577">
        <f t="shared" ref="I111:I130" si="65">+J$95*G111+E111</f>
        <v>6875570.2796145948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2025</v>
      </c>
      <c r="D112" s="374">
        <f>IF(F111+SUM(E$99:E111)=D$92,F111,D$92-SUM(E$99:E111))</f>
        <v>43717943.213236876</v>
      </c>
      <c r="E112" s="522">
        <f>IF(+J96&lt;F111,J96,D112)</f>
        <v>1347627.2770454546</v>
      </c>
      <c r="F112" s="523">
        <f t="shared" si="62"/>
        <v>42370315.936191425</v>
      </c>
      <c r="G112" s="523">
        <f t="shared" si="63"/>
        <v>43044129.574714154</v>
      </c>
      <c r="H112" s="526">
        <f t="shared" si="64"/>
        <v>6707755.187252027</v>
      </c>
      <c r="I112" s="577">
        <f t="shared" si="65"/>
        <v>6707755.187252027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2026</v>
      </c>
      <c r="D113" s="374">
        <f>IF(F112+SUM(E$99:E112)=D$92,F112,D$92-SUM(E$99:E112))</f>
        <v>42370315.936191425</v>
      </c>
      <c r="E113" s="522">
        <f>IF(+J96&lt;F112,J96,D113)</f>
        <v>1347627.2770454546</v>
      </c>
      <c r="F113" s="523">
        <f t="shared" si="62"/>
        <v>41022688.659145974</v>
      </c>
      <c r="G113" s="523">
        <f t="shared" si="63"/>
        <v>41696502.297668695</v>
      </c>
      <c r="H113" s="526">
        <f t="shared" si="64"/>
        <v>6539940.0948894583</v>
      </c>
      <c r="I113" s="577">
        <f t="shared" si="65"/>
        <v>6539940.0948894583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2027</v>
      </c>
      <c r="D114" s="374">
        <f>IF(F113+SUM(E$99:E113)=D$92,F113,D$92-SUM(E$99:E113))</f>
        <v>41022688.659145974</v>
      </c>
      <c r="E114" s="522">
        <f>IF(+J96&lt;F113,J96,D114)</f>
        <v>1347627.2770454546</v>
      </c>
      <c r="F114" s="523">
        <f t="shared" si="62"/>
        <v>39675061.382100523</v>
      </c>
      <c r="G114" s="523">
        <f t="shared" si="63"/>
        <v>40348875.020623252</v>
      </c>
      <c r="H114" s="526">
        <f t="shared" si="64"/>
        <v>6372125.0025268905</v>
      </c>
      <c r="I114" s="577">
        <f t="shared" si="65"/>
        <v>6372125.0025268905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2028</v>
      </c>
      <c r="D115" s="374">
        <f>IF(F114+SUM(E$99:E114)=D$92,F114,D$92-SUM(E$99:E114))</f>
        <v>39675061.382100523</v>
      </c>
      <c r="E115" s="522">
        <f>IF(+J96&lt;F114,J96,D115)</f>
        <v>1347627.2770454546</v>
      </c>
      <c r="F115" s="523">
        <f t="shared" si="62"/>
        <v>38327434.105055071</v>
      </c>
      <c r="G115" s="523">
        <f t="shared" si="63"/>
        <v>39001247.743577793</v>
      </c>
      <c r="H115" s="526">
        <f t="shared" si="64"/>
        <v>6204309.9101643218</v>
      </c>
      <c r="I115" s="577">
        <f t="shared" si="65"/>
        <v>6204309.9101643218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2029</v>
      </c>
      <c r="D116" s="374">
        <f>IF(F115+SUM(E$99:E115)=D$92,F115,D$92-SUM(E$99:E115))</f>
        <v>38327434.105055071</v>
      </c>
      <c r="E116" s="522">
        <f>IF(+J96&lt;F115,J96,D116)</f>
        <v>1347627.2770454546</v>
      </c>
      <c r="F116" s="523">
        <f t="shared" si="62"/>
        <v>36979806.82800962</v>
      </c>
      <c r="G116" s="523">
        <f t="shared" si="63"/>
        <v>37653620.46653235</v>
      </c>
      <c r="H116" s="526">
        <f t="shared" si="64"/>
        <v>6036494.8178017549</v>
      </c>
      <c r="I116" s="577">
        <f t="shared" si="65"/>
        <v>6036494.8178017549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2030</v>
      </c>
      <c r="D117" s="374">
        <f>IF(F116+SUM(E$99:E116)=D$92,F116,D$92-SUM(E$99:E116))</f>
        <v>36979806.82800962</v>
      </c>
      <c r="E117" s="522">
        <f>IF(+J96&lt;F116,J96,D117)</f>
        <v>1347627.2770454546</v>
      </c>
      <c r="F117" s="523">
        <f t="shared" si="62"/>
        <v>35632179.550964169</v>
      </c>
      <c r="G117" s="523">
        <f t="shared" si="63"/>
        <v>36305993.189486891</v>
      </c>
      <c r="H117" s="526">
        <f t="shared" si="64"/>
        <v>5868679.7254391853</v>
      </c>
      <c r="I117" s="577">
        <f t="shared" si="65"/>
        <v>5868679.7254391853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2031</v>
      </c>
      <c r="D118" s="374">
        <f>IF(F117+SUM(E$99:E117)=D$92,F117,D$92-SUM(E$99:E117))</f>
        <v>35632179.550964169</v>
      </c>
      <c r="E118" s="522">
        <f>IF(+J96&lt;F117,J96,D118)</f>
        <v>1347627.2770454546</v>
      </c>
      <c r="F118" s="523">
        <f t="shared" si="62"/>
        <v>34284552.273918718</v>
      </c>
      <c r="G118" s="523">
        <f t="shared" si="63"/>
        <v>34958365.912441447</v>
      </c>
      <c r="H118" s="526">
        <f t="shared" si="64"/>
        <v>5700864.6330766184</v>
      </c>
      <c r="I118" s="577">
        <f t="shared" si="65"/>
        <v>5700864.6330766184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2032</v>
      </c>
      <c r="D119" s="374">
        <f>IF(F118+SUM(E$99:E118)=D$92,F118,D$92-SUM(E$99:E118))</f>
        <v>34284552.273918718</v>
      </c>
      <c r="E119" s="522">
        <f>IF(+J96&lt;F118,J96,D119)</f>
        <v>1347627.2770454546</v>
      </c>
      <c r="F119" s="523">
        <f t="shared" si="62"/>
        <v>32936924.996873263</v>
      </c>
      <c r="G119" s="523">
        <f t="shared" si="63"/>
        <v>33610738.635395989</v>
      </c>
      <c r="H119" s="526">
        <f t="shared" si="64"/>
        <v>5533049.5407140488</v>
      </c>
      <c r="I119" s="577">
        <f t="shared" si="65"/>
        <v>5533049.5407140488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2033</v>
      </c>
      <c r="D120" s="374">
        <f>IF(F119+SUM(E$99:E119)=D$92,F119,D$92-SUM(E$99:E119))</f>
        <v>32936924.996873263</v>
      </c>
      <c r="E120" s="522">
        <f>IF(+J96&lt;F119,J96,D120)</f>
        <v>1347627.2770454546</v>
      </c>
      <c r="F120" s="523">
        <f t="shared" si="62"/>
        <v>31589297.719827808</v>
      </c>
      <c r="G120" s="523">
        <f t="shared" si="63"/>
        <v>32263111.358350538</v>
      </c>
      <c r="H120" s="526">
        <f t="shared" si="64"/>
        <v>5365234.448351481</v>
      </c>
      <c r="I120" s="577">
        <f t="shared" si="65"/>
        <v>5365234.448351481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2034</v>
      </c>
      <c r="D121" s="374">
        <f>IF(F120+SUM(E$99:E120)=D$92,F120,D$92-SUM(E$99:E120))</f>
        <v>31589297.719827808</v>
      </c>
      <c r="E121" s="522">
        <f>IF(+J96&lt;F120,J96,D121)</f>
        <v>1347627.2770454546</v>
      </c>
      <c r="F121" s="523">
        <f t="shared" si="62"/>
        <v>30241670.442782354</v>
      </c>
      <c r="G121" s="523">
        <f t="shared" si="63"/>
        <v>30915484.081305079</v>
      </c>
      <c r="H121" s="526">
        <f t="shared" si="64"/>
        <v>5197419.3559889114</v>
      </c>
      <c r="I121" s="577">
        <f t="shared" si="65"/>
        <v>5197419.3559889114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2035</v>
      </c>
      <c r="D122" s="374">
        <f>IF(F121+SUM(E$99:E121)=D$92,F121,D$92-SUM(E$99:E121))</f>
        <v>30241670.442782354</v>
      </c>
      <c r="E122" s="522">
        <f>IF(+J96&lt;F121,J96,D122)</f>
        <v>1347627.2770454546</v>
      </c>
      <c r="F122" s="523">
        <f t="shared" si="62"/>
        <v>28894043.165736899</v>
      </c>
      <c r="G122" s="523">
        <f t="shared" si="63"/>
        <v>29567856.804259628</v>
      </c>
      <c r="H122" s="526">
        <f t="shared" si="64"/>
        <v>5029604.2636263436</v>
      </c>
      <c r="I122" s="577">
        <f t="shared" si="65"/>
        <v>5029604.2636263436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2036</v>
      </c>
      <c r="D123" s="374">
        <f>IF(F122+SUM(E$99:E122)=D$92,F122,D$92-SUM(E$99:E122))</f>
        <v>28894043.165736899</v>
      </c>
      <c r="E123" s="522">
        <f>IF(+J96&lt;F122,J96,D123)</f>
        <v>1347627.2770454546</v>
      </c>
      <c r="F123" s="523">
        <f t="shared" si="62"/>
        <v>27546415.888691444</v>
      </c>
      <c r="G123" s="523">
        <f t="shared" si="63"/>
        <v>28220229.52721417</v>
      </c>
      <c r="H123" s="526">
        <f t="shared" si="64"/>
        <v>4861789.1712637749</v>
      </c>
      <c r="I123" s="577">
        <f t="shared" si="65"/>
        <v>4861789.1712637749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2037</v>
      </c>
      <c r="D124" s="374">
        <f>IF(F123+SUM(E$99:E123)=D$92,F123,D$92-SUM(E$99:E123))</f>
        <v>27546415.888691444</v>
      </c>
      <c r="E124" s="522">
        <f>IF(+J96&lt;F123,J96,D124)</f>
        <v>1347627.2770454546</v>
      </c>
      <c r="F124" s="523">
        <f t="shared" si="62"/>
        <v>26198788.611645989</v>
      </c>
      <c r="G124" s="523">
        <f t="shared" si="63"/>
        <v>26872602.250168718</v>
      </c>
      <c r="H124" s="526">
        <f t="shared" si="64"/>
        <v>4693974.0789012061</v>
      </c>
      <c r="I124" s="577">
        <f t="shared" si="65"/>
        <v>4693974.0789012061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2038</v>
      </c>
      <c r="D125" s="374">
        <f>IF(F124+SUM(E$99:E124)=D$92,F124,D$92-SUM(E$99:E124))</f>
        <v>26198788.611645989</v>
      </c>
      <c r="E125" s="522">
        <f>IF(+J96&lt;F124,J96,D125)</f>
        <v>1347627.2770454546</v>
      </c>
      <c r="F125" s="523">
        <f t="shared" si="62"/>
        <v>24851161.334600534</v>
      </c>
      <c r="G125" s="523">
        <f t="shared" si="63"/>
        <v>25524974.97312326</v>
      </c>
      <c r="H125" s="526">
        <f t="shared" si="64"/>
        <v>4526158.9865386374</v>
      </c>
      <c r="I125" s="577">
        <f t="shared" si="65"/>
        <v>4526158.9865386374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2039</v>
      </c>
      <c r="D126" s="374">
        <f>IF(F125+SUM(E$99:E125)=D$92,F125,D$92-SUM(E$99:E125))</f>
        <v>24851161.334600534</v>
      </c>
      <c r="E126" s="522">
        <f>IF(+J96&lt;F125,J96,D126)</f>
        <v>1347627.2770454546</v>
      </c>
      <c r="F126" s="523">
        <f t="shared" si="62"/>
        <v>23503534.057555079</v>
      </c>
      <c r="G126" s="523">
        <f t="shared" si="63"/>
        <v>24177347.696077809</v>
      </c>
      <c r="H126" s="526">
        <f t="shared" si="64"/>
        <v>4358343.8941760687</v>
      </c>
      <c r="I126" s="577">
        <f t="shared" si="65"/>
        <v>4358343.8941760687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2040</v>
      </c>
      <c r="D127" s="374">
        <f>IF(F126+SUM(E$99:E126)=D$92,F126,D$92-SUM(E$99:E126))</f>
        <v>23503534.057555079</v>
      </c>
      <c r="E127" s="522">
        <f>IF(+J96&lt;F126,J96,D127)</f>
        <v>1347627.2770454546</v>
      </c>
      <c r="F127" s="523">
        <f t="shared" si="62"/>
        <v>22155906.780509625</v>
      </c>
      <c r="G127" s="523">
        <f t="shared" si="63"/>
        <v>22829720.41903235</v>
      </c>
      <c r="H127" s="526">
        <f t="shared" si="64"/>
        <v>4190528.8018135</v>
      </c>
      <c r="I127" s="577">
        <f t="shared" si="65"/>
        <v>4190528.8018135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2041</v>
      </c>
      <c r="D128" s="374">
        <f>IF(F127+SUM(E$99:E127)=D$92,F127,D$92-SUM(E$99:E127))</f>
        <v>22155906.780509625</v>
      </c>
      <c r="E128" s="522">
        <f>IF(+J96&lt;F127,J96,D128)</f>
        <v>1347627.2770454546</v>
      </c>
      <c r="F128" s="523">
        <f t="shared" si="62"/>
        <v>20808279.50346417</v>
      </c>
      <c r="G128" s="523">
        <f t="shared" si="63"/>
        <v>21482093.141986899</v>
      </c>
      <c r="H128" s="526">
        <f t="shared" si="64"/>
        <v>4022713.7094509322</v>
      </c>
      <c r="I128" s="577">
        <f t="shared" si="65"/>
        <v>4022713.7094509322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2042</v>
      </c>
      <c r="D129" s="374">
        <f>IF(F128+SUM(E$99:E128)=D$92,F128,D$92-SUM(E$99:E128))</f>
        <v>20808279.50346417</v>
      </c>
      <c r="E129" s="522">
        <f>IF(+J96&lt;F128,J96,D129)</f>
        <v>1347627.2770454546</v>
      </c>
      <c r="F129" s="523">
        <f t="shared" si="62"/>
        <v>19460652.226418715</v>
      </c>
      <c r="G129" s="523">
        <f t="shared" si="63"/>
        <v>20134465.864941441</v>
      </c>
      <c r="H129" s="526">
        <f t="shared" si="64"/>
        <v>3854898.6170883626</v>
      </c>
      <c r="I129" s="577">
        <f t="shared" si="65"/>
        <v>3854898.6170883626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2043</v>
      </c>
      <c r="D130" s="374">
        <f>IF(F129+SUM(E$99:E129)=D$92,F129,D$92-SUM(E$99:E129))</f>
        <v>19460652.226418715</v>
      </c>
      <c r="E130" s="522">
        <f>IF(+J96&lt;F129,J96,D130)</f>
        <v>1347627.2770454546</v>
      </c>
      <c r="F130" s="523">
        <f t="shared" si="62"/>
        <v>18113024.94937326</v>
      </c>
      <c r="G130" s="523">
        <f t="shared" si="63"/>
        <v>18786838.587895989</v>
      </c>
      <c r="H130" s="526">
        <f t="shared" si="64"/>
        <v>3687083.5247257948</v>
      </c>
      <c r="I130" s="577">
        <f t="shared" si="65"/>
        <v>3687083.5247257948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2044</v>
      </c>
      <c r="D131" s="374">
        <f>IF(F130+SUM(E$99:E130)=D$92,F130,D$92-SUM(E$99:E130))</f>
        <v>18113024.94937326</v>
      </c>
      <c r="E131" s="522">
        <f>IF(+J96&lt;F130,J96,D131)</f>
        <v>1347627.2770454546</v>
      </c>
      <c r="F131" s="523">
        <f t="shared" si="62"/>
        <v>16765397.672327805</v>
      </c>
      <c r="G131" s="523">
        <f t="shared" ref="G131:G154" si="66">+(F131+D131)/2</f>
        <v>17439211.310850531</v>
      </c>
      <c r="H131" s="526">
        <f t="shared" ref="H131:H154" si="67">+J$94*G131+E131</f>
        <v>3519268.4323632251</v>
      </c>
      <c r="I131" s="577">
        <f t="shared" ref="I131:I154" si="68">+J$95*G131+E131</f>
        <v>3519268.4323632251</v>
      </c>
      <c r="J131" s="514">
        <f t="shared" ref="J131:J154" si="69">+I131-H131</f>
        <v>0</v>
      </c>
      <c r="K131" s="514"/>
      <c r="L131" s="525"/>
      <c r="M131" s="514">
        <f t="shared" ref="M131:M154" si="70">IF(L131&lt;&gt;0,+H131-L131,0)</f>
        <v>0</v>
      </c>
      <c r="N131" s="525"/>
      <c r="O131" s="514">
        <f t="shared" ref="O131:O154" si="71">IF(N131&lt;&gt;0,+I131-N131,0)</f>
        <v>0</v>
      </c>
      <c r="P131" s="514">
        <f t="shared" ref="P131:P154" si="72">+O131-M131</f>
        <v>0</v>
      </c>
      <c r="Q131" s="269"/>
    </row>
    <row r="132" spans="2:17" ht="12.5">
      <c r="B132" s="195" t="str">
        <f t="shared" ref="B132:B154" si="73">IF(D132=F131,"","IU")</f>
        <v/>
      </c>
      <c r="C132" s="507">
        <f>IF(D93="","-",+C131+1)</f>
        <v>2045</v>
      </c>
      <c r="D132" s="374">
        <f>IF(F131+SUM(E$99:E131)=D$92,F131,D$92-SUM(E$99:E131))</f>
        <v>16765397.672327805</v>
      </c>
      <c r="E132" s="522">
        <f>IF(+J96&lt;F131,J96,D132)</f>
        <v>1347627.2770454546</v>
      </c>
      <c r="F132" s="523">
        <f t="shared" ref="F132:F154" si="74">+D132-E132</f>
        <v>15417770.39528235</v>
      </c>
      <c r="G132" s="523">
        <f t="shared" si="66"/>
        <v>16091584.033805078</v>
      </c>
      <c r="H132" s="526">
        <f t="shared" si="67"/>
        <v>3351453.3400006574</v>
      </c>
      <c r="I132" s="577">
        <f t="shared" si="68"/>
        <v>3351453.3400006574</v>
      </c>
      <c r="J132" s="514">
        <f t="shared" si="69"/>
        <v>0</v>
      </c>
      <c r="K132" s="514"/>
      <c r="L132" s="525"/>
      <c r="M132" s="514">
        <f t="shared" si="70"/>
        <v>0</v>
      </c>
      <c r="N132" s="525"/>
      <c r="O132" s="514">
        <f t="shared" si="71"/>
        <v>0</v>
      </c>
      <c r="P132" s="514">
        <f t="shared" si="72"/>
        <v>0</v>
      </c>
      <c r="Q132" s="269"/>
    </row>
    <row r="133" spans="2:17" ht="12.5">
      <c r="B133" s="195" t="str">
        <f t="shared" si="73"/>
        <v/>
      </c>
      <c r="C133" s="507">
        <f>IF(D93="","-",+C132+1)</f>
        <v>2046</v>
      </c>
      <c r="D133" s="374">
        <f>IF(F132+SUM(E$99:E132)=D$92,F132,D$92-SUM(E$99:E132))</f>
        <v>15417770.39528235</v>
      </c>
      <c r="E133" s="522">
        <f>IF(+J96&lt;F132,J96,D133)</f>
        <v>1347627.2770454546</v>
      </c>
      <c r="F133" s="523">
        <f t="shared" si="74"/>
        <v>14070143.118236896</v>
      </c>
      <c r="G133" s="523">
        <f t="shared" si="66"/>
        <v>14743956.756759623</v>
      </c>
      <c r="H133" s="526">
        <f t="shared" si="67"/>
        <v>3183638.2476380887</v>
      </c>
      <c r="I133" s="577">
        <f t="shared" si="68"/>
        <v>3183638.2476380887</v>
      </c>
      <c r="J133" s="514">
        <f t="shared" si="69"/>
        <v>0</v>
      </c>
      <c r="K133" s="514"/>
      <c r="L133" s="525"/>
      <c r="M133" s="514">
        <f t="shared" si="70"/>
        <v>0</v>
      </c>
      <c r="N133" s="525"/>
      <c r="O133" s="514">
        <f t="shared" si="71"/>
        <v>0</v>
      </c>
      <c r="P133" s="514">
        <f t="shared" si="72"/>
        <v>0</v>
      </c>
      <c r="Q133" s="269"/>
    </row>
    <row r="134" spans="2:17" ht="12.5">
      <c r="B134" s="195" t="str">
        <f t="shared" si="73"/>
        <v/>
      </c>
      <c r="C134" s="507">
        <f>IF(D93="","-",+C133+1)</f>
        <v>2047</v>
      </c>
      <c r="D134" s="374">
        <f>IF(F133+SUM(E$99:E133)=D$92,F133,D$92-SUM(E$99:E133))</f>
        <v>14070143.118236896</v>
      </c>
      <c r="E134" s="522">
        <f>IF(+J96&lt;F133,J96,D134)</f>
        <v>1347627.2770454546</v>
      </c>
      <c r="F134" s="523">
        <f t="shared" si="74"/>
        <v>12722515.841191441</v>
      </c>
      <c r="G134" s="523">
        <f t="shared" si="66"/>
        <v>13396329.479714168</v>
      </c>
      <c r="H134" s="526">
        <f t="shared" si="67"/>
        <v>3015823.1552755199</v>
      </c>
      <c r="I134" s="577">
        <f t="shared" si="68"/>
        <v>3015823.1552755199</v>
      </c>
      <c r="J134" s="514">
        <f t="shared" si="69"/>
        <v>0</v>
      </c>
      <c r="K134" s="514"/>
      <c r="L134" s="525"/>
      <c r="M134" s="514">
        <f t="shared" si="70"/>
        <v>0</v>
      </c>
      <c r="N134" s="525"/>
      <c r="O134" s="514">
        <f t="shared" si="71"/>
        <v>0</v>
      </c>
      <c r="P134" s="514">
        <f t="shared" si="72"/>
        <v>0</v>
      </c>
      <c r="Q134" s="269"/>
    </row>
    <row r="135" spans="2:17" ht="12.5">
      <c r="B135" s="195" t="str">
        <f t="shared" si="73"/>
        <v/>
      </c>
      <c r="C135" s="507">
        <f>IF(D93="","-",+C134+1)</f>
        <v>2048</v>
      </c>
      <c r="D135" s="374">
        <f>IF(F134+SUM(E$99:E134)=D$92,F134,D$92-SUM(E$99:E134))</f>
        <v>12722515.841191441</v>
      </c>
      <c r="E135" s="522">
        <f>IF(+J96&lt;F134,J96,D135)</f>
        <v>1347627.2770454546</v>
      </c>
      <c r="F135" s="523">
        <f t="shared" si="74"/>
        <v>11374888.564145986</v>
      </c>
      <c r="G135" s="523">
        <f t="shared" si="66"/>
        <v>12048702.202668713</v>
      </c>
      <c r="H135" s="526">
        <f t="shared" si="67"/>
        <v>2848008.0629129512</v>
      </c>
      <c r="I135" s="577">
        <f t="shared" si="68"/>
        <v>2848008.0629129512</v>
      </c>
      <c r="J135" s="514">
        <f t="shared" si="69"/>
        <v>0</v>
      </c>
      <c r="K135" s="514"/>
      <c r="L135" s="525"/>
      <c r="M135" s="514">
        <f t="shared" si="70"/>
        <v>0</v>
      </c>
      <c r="N135" s="525"/>
      <c r="O135" s="514">
        <f t="shared" si="71"/>
        <v>0</v>
      </c>
      <c r="P135" s="514">
        <f t="shared" si="72"/>
        <v>0</v>
      </c>
      <c r="Q135" s="269"/>
    </row>
    <row r="136" spans="2:17" ht="12.5">
      <c r="B136" s="195" t="str">
        <f t="shared" si="73"/>
        <v/>
      </c>
      <c r="C136" s="507">
        <f>IF(D93="","-",+C135+1)</f>
        <v>2049</v>
      </c>
      <c r="D136" s="374">
        <f>IF(F135+SUM(E$99:E135)=D$92,F135,D$92-SUM(E$99:E135))</f>
        <v>11374888.564145986</v>
      </c>
      <c r="E136" s="522">
        <f>IF(+J96&lt;F135,J96,D136)</f>
        <v>1347627.2770454546</v>
      </c>
      <c r="F136" s="523">
        <f t="shared" si="74"/>
        <v>10027261.287100531</v>
      </c>
      <c r="G136" s="523">
        <f t="shared" si="66"/>
        <v>10701074.925623259</v>
      </c>
      <c r="H136" s="526">
        <f t="shared" si="67"/>
        <v>2680192.9705503825</v>
      </c>
      <c r="I136" s="577">
        <f t="shared" si="68"/>
        <v>2680192.9705503825</v>
      </c>
      <c r="J136" s="514">
        <f t="shared" si="69"/>
        <v>0</v>
      </c>
      <c r="K136" s="514"/>
      <c r="L136" s="525"/>
      <c r="M136" s="514">
        <f t="shared" si="70"/>
        <v>0</v>
      </c>
      <c r="N136" s="525"/>
      <c r="O136" s="514">
        <f t="shared" si="71"/>
        <v>0</v>
      </c>
      <c r="P136" s="514">
        <f t="shared" si="72"/>
        <v>0</v>
      </c>
      <c r="Q136" s="269"/>
    </row>
    <row r="137" spans="2:17" ht="12.5">
      <c r="B137" s="195" t="str">
        <f t="shared" si="73"/>
        <v/>
      </c>
      <c r="C137" s="507">
        <f>IF(D93="","-",+C136+1)</f>
        <v>2050</v>
      </c>
      <c r="D137" s="374">
        <f>IF(F136+SUM(E$99:E136)=D$92,F136,D$92-SUM(E$99:E136))</f>
        <v>10027261.287100531</v>
      </c>
      <c r="E137" s="522">
        <f>IF(+J96&lt;F136,J96,D137)</f>
        <v>1347627.2770454546</v>
      </c>
      <c r="F137" s="523">
        <f t="shared" si="74"/>
        <v>8679634.0100550763</v>
      </c>
      <c r="G137" s="523">
        <f t="shared" si="66"/>
        <v>9353447.6485778037</v>
      </c>
      <c r="H137" s="526">
        <f t="shared" si="67"/>
        <v>2512377.8781878138</v>
      </c>
      <c r="I137" s="577">
        <f t="shared" si="68"/>
        <v>2512377.8781878138</v>
      </c>
      <c r="J137" s="514">
        <f t="shared" si="69"/>
        <v>0</v>
      </c>
      <c r="K137" s="514"/>
      <c r="L137" s="525"/>
      <c r="M137" s="514">
        <f t="shared" si="70"/>
        <v>0</v>
      </c>
      <c r="N137" s="525"/>
      <c r="O137" s="514">
        <f t="shared" si="71"/>
        <v>0</v>
      </c>
      <c r="P137" s="514">
        <f t="shared" si="72"/>
        <v>0</v>
      </c>
      <c r="Q137" s="269"/>
    </row>
    <row r="138" spans="2:17" ht="12.5">
      <c r="B138" s="195" t="str">
        <f t="shared" si="73"/>
        <v/>
      </c>
      <c r="C138" s="507">
        <f>IF(D93="","-",+C137+1)</f>
        <v>2051</v>
      </c>
      <c r="D138" s="374">
        <f>IF(F137+SUM(E$99:E137)=D$92,F137,D$92-SUM(E$99:E137))</f>
        <v>8679634.0100550763</v>
      </c>
      <c r="E138" s="522">
        <f>IF(+J96&lt;F137,J96,D138)</f>
        <v>1347627.2770454546</v>
      </c>
      <c r="F138" s="523">
        <f t="shared" si="74"/>
        <v>7332006.7330096215</v>
      </c>
      <c r="G138" s="523">
        <f t="shared" si="66"/>
        <v>8005820.3715323489</v>
      </c>
      <c r="H138" s="526">
        <f t="shared" si="67"/>
        <v>2344562.7858252455</v>
      </c>
      <c r="I138" s="577">
        <f t="shared" si="68"/>
        <v>2344562.7858252455</v>
      </c>
      <c r="J138" s="514">
        <f t="shared" si="69"/>
        <v>0</v>
      </c>
      <c r="K138" s="514"/>
      <c r="L138" s="525"/>
      <c r="M138" s="514">
        <f t="shared" si="70"/>
        <v>0</v>
      </c>
      <c r="N138" s="525"/>
      <c r="O138" s="514">
        <f t="shared" si="71"/>
        <v>0</v>
      </c>
      <c r="P138" s="514">
        <f t="shared" si="72"/>
        <v>0</v>
      </c>
      <c r="Q138" s="269"/>
    </row>
    <row r="139" spans="2:17" ht="12.5">
      <c r="B139" s="195" t="str">
        <f t="shared" si="73"/>
        <v/>
      </c>
      <c r="C139" s="507">
        <f>IF(D93="","-",+C138+1)</f>
        <v>2052</v>
      </c>
      <c r="D139" s="374">
        <f>IF(F138+SUM(E$99:E138)=D$92,F138,D$92-SUM(E$99:E138))</f>
        <v>7332006.7330096215</v>
      </c>
      <c r="E139" s="522">
        <f>IF(+J96&lt;F138,J96,D139)</f>
        <v>1347627.2770454546</v>
      </c>
      <c r="F139" s="523">
        <f t="shared" si="74"/>
        <v>5984379.4559641667</v>
      </c>
      <c r="G139" s="523">
        <f t="shared" si="66"/>
        <v>6658193.0944868941</v>
      </c>
      <c r="H139" s="526">
        <f t="shared" si="67"/>
        <v>2176747.6934626768</v>
      </c>
      <c r="I139" s="577">
        <f t="shared" si="68"/>
        <v>2176747.6934626768</v>
      </c>
      <c r="J139" s="514">
        <f t="shared" si="69"/>
        <v>0</v>
      </c>
      <c r="K139" s="514"/>
      <c r="L139" s="525"/>
      <c r="M139" s="514">
        <f t="shared" si="70"/>
        <v>0</v>
      </c>
      <c r="N139" s="525"/>
      <c r="O139" s="514">
        <f t="shared" si="71"/>
        <v>0</v>
      </c>
      <c r="P139" s="514">
        <f t="shared" si="72"/>
        <v>0</v>
      </c>
      <c r="Q139" s="269"/>
    </row>
    <row r="140" spans="2:17" ht="12.5">
      <c r="B140" s="195" t="str">
        <f t="shared" si="73"/>
        <v/>
      </c>
      <c r="C140" s="507">
        <f>IF(D93="","-",+C139+1)</f>
        <v>2053</v>
      </c>
      <c r="D140" s="374">
        <f>IF(F139+SUM(E$99:E139)=D$92,F139,D$92-SUM(E$99:E139))</f>
        <v>5984379.4559641667</v>
      </c>
      <c r="E140" s="522">
        <f>IF(+J96&lt;F139,J96,D140)</f>
        <v>1347627.2770454546</v>
      </c>
      <c r="F140" s="523">
        <f t="shared" si="74"/>
        <v>4636752.1789187118</v>
      </c>
      <c r="G140" s="523">
        <f t="shared" si="66"/>
        <v>5310565.8174414393</v>
      </c>
      <c r="H140" s="526">
        <f t="shared" si="67"/>
        <v>2008932.6011001081</v>
      </c>
      <c r="I140" s="577">
        <f t="shared" si="68"/>
        <v>2008932.6011001081</v>
      </c>
      <c r="J140" s="514">
        <f t="shared" si="69"/>
        <v>0</v>
      </c>
      <c r="K140" s="514"/>
      <c r="L140" s="525"/>
      <c r="M140" s="514">
        <f t="shared" si="70"/>
        <v>0</v>
      </c>
      <c r="N140" s="525"/>
      <c r="O140" s="514">
        <f t="shared" si="71"/>
        <v>0</v>
      </c>
      <c r="P140" s="514">
        <f t="shared" si="72"/>
        <v>0</v>
      </c>
      <c r="Q140" s="269"/>
    </row>
    <row r="141" spans="2:17" ht="12.5">
      <c r="B141" s="195" t="str">
        <f t="shared" si="73"/>
        <v/>
      </c>
      <c r="C141" s="507">
        <f>IF(D93="","-",+C140+1)</f>
        <v>2054</v>
      </c>
      <c r="D141" s="374">
        <f>IF(F140+SUM(E$99:E140)=D$92,F140,D$92-SUM(E$99:E140))</f>
        <v>4636752.1789187118</v>
      </c>
      <c r="E141" s="522">
        <f>IF(+J96&lt;F140,J96,D141)</f>
        <v>1347627.2770454546</v>
      </c>
      <c r="F141" s="523">
        <f t="shared" si="74"/>
        <v>3289124.901873257</v>
      </c>
      <c r="G141" s="523">
        <f t="shared" si="66"/>
        <v>3962938.5403959844</v>
      </c>
      <c r="H141" s="526">
        <f t="shared" si="67"/>
        <v>1841117.5087375394</v>
      </c>
      <c r="I141" s="577">
        <f t="shared" si="68"/>
        <v>1841117.5087375394</v>
      </c>
      <c r="J141" s="514">
        <f t="shared" si="69"/>
        <v>0</v>
      </c>
      <c r="K141" s="514"/>
      <c r="L141" s="525"/>
      <c r="M141" s="514">
        <f t="shared" si="70"/>
        <v>0</v>
      </c>
      <c r="N141" s="525"/>
      <c r="O141" s="514">
        <f t="shared" si="71"/>
        <v>0</v>
      </c>
      <c r="P141" s="514">
        <f t="shared" si="72"/>
        <v>0</v>
      </c>
      <c r="Q141" s="269"/>
    </row>
    <row r="142" spans="2:17" ht="12.5">
      <c r="B142" s="195" t="str">
        <f t="shared" si="73"/>
        <v/>
      </c>
      <c r="C142" s="507">
        <f>IF(D93="","-",+C141+1)</f>
        <v>2055</v>
      </c>
      <c r="D142" s="374">
        <f>IF(F141+SUM(E$99:E141)=D$92,F141,D$92-SUM(E$99:E141))</f>
        <v>3289124.901873257</v>
      </c>
      <c r="E142" s="522">
        <f>IF(+J96&lt;F141,J96,D142)</f>
        <v>1347627.2770454546</v>
      </c>
      <c r="F142" s="523">
        <f t="shared" si="74"/>
        <v>1941497.6248278024</v>
      </c>
      <c r="G142" s="523">
        <f t="shared" si="66"/>
        <v>2615311.2633505296</v>
      </c>
      <c r="H142" s="526">
        <f t="shared" si="67"/>
        <v>1673302.4163749709</v>
      </c>
      <c r="I142" s="577">
        <f t="shared" si="68"/>
        <v>1673302.4163749709</v>
      </c>
      <c r="J142" s="514">
        <f t="shared" si="69"/>
        <v>0</v>
      </c>
      <c r="K142" s="514"/>
      <c r="L142" s="525"/>
      <c r="M142" s="514">
        <f t="shared" si="70"/>
        <v>0</v>
      </c>
      <c r="N142" s="525"/>
      <c r="O142" s="514">
        <f t="shared" si="71"/>
        <v>0</v>
      </c>
      <c r="P142" s="514">
        <f t="shared" si="72"/>
        <v>0</v>
      </c>
      <c r="Q142" s="269"/>
    </row>
    <row r="143" spans="2:17" ht="12.5">
      <c r="B143" s="195" t="str">
        <f t="shared" si="73"/>
        <v/>
      </c>
      <c r="C143" s="507">
        <f>IF(D93="","-",+C142+1)</f>
        <v>2056</v>
      </c>
      <c r="D143" s="374">
        <f>IF(F142+SUM(E$99:E142)=D$92,F142,D$92-SUM(E$99:E142))</f>
        <v>1941497.6248278024</v>
      </c>
      <c r="E143" s="522">
        <f>IF(+J96&lt;F142,J96,D143)</f>
        <v>1347627.2770454546</v>
      </c>
      <c r="F143" s="523">
        <f t="shared" si="74"/>
        <v>593870.34778234782</v>
      </c>
      <c r="G143" s="523">
        <f t="shared" si="66"/>
        <v>1267683.9863050752</v>
      </c>
      <c r="H143" s="526">
        <f t="shared" si="67"/>
        <v>1505487.3240124024</v>
      </c>
      <c r="I143" s="577">
        <f t="shared" si="68"/>
        <v>1505487.3240124024</v>
      </c>
      <c r="J143" s="514">
        <f t="shared" si="69"/>
        <v>0</v>
      </c>
      <c r="K143" s="514"/>
      <c r="L143" s="525"/>
      <c r="M143" s="514">
        <f t="shared" si="70"/>
        <v>0</v>
      </c>
      <c r="N143" s="525"/>
      <c r="O143" s="514">
        <f t="shared" si="71"/>
        <v>0</v>
      </c>
      <c r="P143" s="514">
        <f t="shared" si="72"/>
        <v>0</v>
      </c>
      <c r="Q143" s="269"/>
    </row>
    <row r="144" spans="2:17" ht="12.5">
      <c r="B144" s="195" t="str">
        <f t="shared" si="73"/>
        <v/>
      </c>
      <c r="C144" s="507">
        <f>IF(D93="","-",+C143+1)</f>
        <v>2057</v>
      </c>
      <c r="D144" s="374">
        <f>IF(F143+SUM(E$99:E143)=D$92,F143,D$92-SUM(E$99:E143))</f>
        <v>593870.34778234782</v>
      </c>
      <c r="E144" s="522">
        <f>IF(+J96&lt;F143,J96,D144)</f>
        <v>593870.34778234782</v>
      </c>
      <c r="F144" s="523">
        <f t="shared" si="74"/>
        <v>0</v>
      </c>
      <c r="G144" s="523">
        <f t="shared" si="66"/>
        <v>296935.17389117391</v>
      </c>
      <c r="H144" s="526">
        <f t="shared" si="67"/>
        <v>630846.59817517956</v>
      </c>
      <c r="I144" s="577">
        <f t="shared" si="68"/>
        <v>630846.59817517956</v>
      </c>
      <c r="J144" s="514">
        <f t="shared" si="69"/>
        <v>0</v>
      </c>
      <c r="K144" s="514"/>
      <c r="L144" s="525"/>
      <c r="M144" s="514">
        <f t="shared" si="70"/>
        <v>0</v>
      </c>
      <c r="N144" s="525"/>
      <c r="O144" s="514">
        <f t="shared" si="71"/>
        <v>0</v>
      </c>
      <c r="P144" s="514">
        <f t="shared" si="72"/>
        <v>0</v>
      </c>
      <c r="Q144" s="269"/>
    </row>
    <row r="145" spans="2:17" ht="12.5">
      <c r="B145" s="195" t="str">
        <f t="shared" si="7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74"/>
        <v>0</v>
      </c>
      <c r="G145" s="523">
        <f t="shared" si="66"/>
        <v>0</v>
      </c>
      <c r="H145" s="526">
        <f t="shared" si="67"/>
        <v>0</v>
      </c>
      <c r="I145" s="577">
        <f t="shared" si="68"/>
        <v>0</v>
      </c>
      <c r="J145" s="514">
        <f t="shared" si="69"/>
        <v>0</v>
      </c>
      <c r="K145" s="514"/>
      <c r="L145" s="525"/>
      <c r="M145" s="514">
        <f t="shared" si="70"/>
        <v>0</v>
      </c>
      <c r="N145" s="525"/>
      <c r="O145" s="514">
        <f t="shared" si="71"/>
        <v>0</v>
      </c>
      <c r="P145" s="514">
        <f t="shared" si="72"/>
        <v>0</v>
      </c>
      <c r="Q145" s="269"/>
    </row>
    <row r="146" spans="2:17" ht="12.5">
      <c r="B146" s="195" t="str">
        <f t="shared" si="7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74"/>
        <v>0</v>
      </c>
      <c r="G146" s="523">
        <f t="shared" si="66"/>
        <v>0</v>
      </c>
      <c r="H146" s="526">
        <f t="shared" si="67"/>
        <v>0</v>
      </c>
      <c r="I146" s="577">
        <f t="shared" si="68"/>
        <v>0</v>
      </c>
      <c r="J146" s="514">
        <f t="shared" si="69"/>
        <v>0</v>
      </c>
      <c r="K146" s="514"/>
      <c r="L146" s="525"/>
      <c r="M146" s="514">
        <f t="shared" si="70"/>
        <v>0</v>
      </c>
      <c r="N146" s="525"/>
      <c r="O146" s="514">
        <f t="shared" si="71"/>
        <v>0</v>
      </c>
      <c r="P146" s="514">
        <f t="shared" si="72"/>
        <v>0</v>
      </c>
      <c r="Q146" s="269"/>
    </row>
    <row r="147" spans="2:17" ht="12.5">
      <c r="B147" s="195" t="str">
        <f t="shared" si="7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74"/>
        <v>0</v>
      </c>
      <c r="G147" s="523">
        <f t="shared" si="66"/>
        <v>0</v>
      </c>
      <c r="H147" s="526">
        <f t="shared" si="67"/>
        <v>0</v>
      </c>
      <c r="I147" s="577">
        <f t="shared" si="68"/>
        <v>0</v>
      </c>
      <c r="J147" s="514">
        <f t="shared" si="69"/>
        <v>0</v>
      </c>
      <c r="K147" s="514"/>
      <c r="L147" s="525"/>
      <c r="M147" s="514">
        <f t="shared" si="70"/>
        <v>0</v>
      </c>
      <c r="N147" s="525"/>
      <c r="O147" s="514">
        <f t="shared" si="71"/>
        <v>0</v>
      </c>
      <c r="P147" s="514">
        <f t="shared" si="72"/>
        <v>0</v>
      </c>
      <c r="Q147" s="269"/>
    </row>
    <row r="148" spans="2:17" ht="12.5">
      <c r="B148" s="195" t="str">
        <f t="shared" si="7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74"/>
        <v>0</v>
      </c>
      <c r="G148" s="523">
        <f t="shared" si="66"/>
        <v>0</v>
      </c>
      <c r="H148" s="526">
        <f t="shared" si="67"/>
        <v>0</v>
      </c>
      <c r="I148" s="577">
        <f t="shared" si="68"/>
        <v>0</v>
      </c>
      <c r="J148" s="514">
        <f t="shared" si="69"/>
        <v>0</v>
      </c>
      <c r="K148" s="514"/>
      <c r="L148" s="525"/>
      <c r="M148" s="514">
        <f t="shared" si="70"/>
        <v>0</v>
      </c>
      <c r="N148" s="525"/>
      <c r="O148" s="514">
        <f t="shared" si="71"/>
        <v>0</v>
      </c>
      <c r="P148" s="514">
        <f t="shared" si="72"/>
        <v>0</v>
      </c>
      <c r="Q148" s="269"/>
    </row>
    <row r="149" spans="2:17" ht="12.5">
      <c r="B149" s="195" t="str">
        <f t="shared" si="7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74"/>
        <v>0</v>
      </c>
      <c r="G149" s="523">
        <f t="shared" si="66"/>
        <v>0</v>
      </c>
      <c r="H149" s="526">
        <f t="shared" si="67"/>
        <v>0</v>
      </c>
      <c r="I149" s="577">
        <f t="shared" si="68"/>
        <v>0</v>
      </c>
      <c r="J149" s="514">
        <f t="shared" si="69"/>
        <v>0</v>
      </c>
      <c r="K149" s="514"/>
      <c r="L149" s="525"/>
      <c r="M149" s="514">
        <f t="shared" si="70"/>
        <v>0</v>
      </c>
      <c r="N149" s="525"/>
      <c r="O149" s="514">
        <f t="shared" si="71"/>
        <v>0</v>
      </c>
      <c r="P149" s="514">
        <f t="shared" si="72"/>
        <v>0</v>
      </c>
      <c r="Q149" s="269"/>
    </row>
    <row r="150" spans="2:17" ht="12.5">
      <c r="B150" s="195" t="str">
        <f t="shared" si="7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74"/>
        <v>0</v>
      </c>
      <c r="G150" s="523">
        <f t="shared" si="66"/>
        <v>0</v>
      </c>
      <c r="H150" s="526">
        <f t="shared" si="67"/>
        <v>0</v>
      </c>
      <c r="I150" s="577">
        <f t="shared" si="68"/>
        <v>0</v>
      </c>
      <c r="J150" s="514">
        <f t="shared" si="69"/>
        <v>0</v>
      </c>
      <c r="K150" s="514"/>
      <c r="L150" s="525"/>
      <c r="M150" s="514">
        <f t="shared" si="70"/>
        <v>0</v>
      </c>
      <c r="N150" s="525"/>
      <c r="O150" s="514">
        <f t="shared" si="71"/>
        <v>0</v>
      </c>
      <c r="P150" s="514">
        <f t="shared" si="72"/>
        <v>0</v>
      </c>
      <c r="Q150" s="269"/>
    </row>
    <row r="151" spans="2:17" ht="12.5">
      <c r="B151" s="195" t="str">
        <f t="shared" si="7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74"/>
        <v>0</v>
      </c>
      <c r="G151" s="523">
        <f t="shared" si="66"/>
        <v>0</v>
      </c>
      <c r="H151" s="526">
        <f t="shared" si="67"/>
        <v>0</v>
      </c>
      <c r="I151" s="577">
        <f t="shared" si="68"/>
        <v>0</v>
      </c>
      <c r="J151" s="514">
        <f t="shared" si="69"/>
        <v>0</v>
      </c>
      <c r="K151" s="514"/>
      <c r="L151" s="525"/>
      <c r="M151" s="514">
        <f t="shared" si="70"/>
        <v>0</v>
      </c>
      <c r="N151" s="525"/>
      <c r="O151" s="514">
        <f t="shared" si="71"/>
        <v>0</v>
      </c>
      <c r="P151" s="514">
        <f t="shared" si="72"/>
        <v>0</v>
      </c>
      <c r="Q151" s="269"/>
    </row>
    <row r="152" spans="2:17" ht="12.5">
      <c r="B152" s="195" t="str">
        <f t="shared" si="7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74"/>
        <v>0</v>
      </c>
      <c r="G152" s="523">
        <f t="shared" si="66"/>
        <v>0</v>
      </c>
      <c r="H152" s="526">
        <f t="shared" si="67"/>
        <v>0</v>
      </c>
      <c r="I152" s="577">
        <f t="shared" si="68"/>
        <v>0</v>
      </c>
      <c r="J152" s="514">
        <f t="shared" si="69"/>
        <v>0</v>
      </c>
      <c r="K152" s="514"/>
      <c r="L152" s="525"/>
      <c r="M152" s="514">
        <f t="shared" si="70"/>
        <v>0</v>
      </c>
      <c r="N152" s="525"/>
      <c r="O152" s="514">
        <f t="shared" si="71"/>
        <v>0</v>
      </c>
      <c r="P152" s="514">
        <f t="shared" si="72"/>
        <v>0</v>
      </c>
      <c r="Q152" s="269"/>
    </row>
    <row r="153" spans="2:17" ht="12.5">
      <c r="B153" s="195" t="str">
        <f t="shared" si="7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74"/>
        <v>0</v>
      </c>
      <c r="G153" s="523">
        <f t="shared" si="66"/>
        <v>0</v>
      </c>
      <c r="H153" s="526">
        <f t="shared" si="67"/>
        <v>0</v>
      </c>
      <c r="I153" s="577">
        <f t="shared" si="68"/>
        <v>0</v>
      </c>
      <c r="J153" s="514">
        <f t="shared" si="69"/>
        <v>0</v>
      </c>
      <c r="K153" s="514"/>
      <c r="L153" s="525"/>
      <c r="M153" s="514">
        <f t="shared" si="70"/>
        <v>0</v>
      </c>
      <c r="N153" s="525"/>
      <c r="O153" s="514">
        <f t="shared" si="71"/>
        <v>0</v>
      </c>
      <c r="P153" s="514">
        <f t="shared" si="72"/>
        <v>0</v>
      </c>
      <c r="Q153" s="269"/>
    </row>
    <row r="154" spans="2:17" ht="13" thickBot="1">
      <c r="B154" s="195" t="str">
        <f t="shared" si="7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74"/>
        <v>0</v>
      </c>
      <c r="G154" s="528">
        <f t="shared" si="66"/>
        <v>0</v>
      </c>
      <c r="H154" s="530">
        <f t="shared" si="67"/>
        <v>0</v>
      </c>
      <c r="I154" s="579">
        <f t="shared" si="68"/>
        <v>0</v>
      </c>
      <c r="J154" s="533">
        <f t="shared" si="69"/>
        <v>0</v>
      </c>
      <c r="K154" s="514"/>
      <c r="L154" s="532"/>
      <c r="M154" s="533">
        <f t="shared" si="70"/>
        <v>0</v>
      </c>
      <c r="N154" s="532"/>
      <c r="O154" s="533">
        <f t="shared" si="71"/>
        <v>0</v>
      </c>
      <c r="P154" s="533">
        <f t="shared" si="72"/>
        <v>0</v>
      </c>
      <c r="Q154" s="269"/>
    </row>
    <row r="155" spans="2:17" ht="12.5">
      <c r="C155" s="374" t="s">
        <v>78</v>
      </c>
      <c r="D155" s="375"/>
      <c r="E155" s="375">
        <f>SUM(E99:E154)</f>
        <v>59295600.18999996</v>
      </c>
      <c r="F155" s="375"/>
      <c r="G155" s="375"/>
      <c r="H155" s="375">
        <f>SUM(H99:H154)</f>
        <v>216537039.01960719</v>
      </c>
      <c r="I155" s="375">
        <f>SUM(I99:I154)</f>
        <v>216537039.01960719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1" priority="1" stopIfTrue="1" operator="equal">
      <formula>$I$10</formula>
    </cfRule>
  </conditionalFormatting>
  <conditionalFormatting sqref="C99:C154">
    <cfRule type="cellIs" dxfId="9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.453125" style="183" customWidth="1"/>
    <col min="13" max="13" width="17.7265625" style="183" customWidth="1"/>
    <col min="14" max="14" width="19.1796875" style="183" customWidth="1"/>
    <col min="15" max="15" width="20.179687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34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917816.96823639981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917816.96823639981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297</v>
      </c>
      <c r="E9" s="478" t="s">
        <v>494</v>
      </c>
      <c r="F9" s="672">
        <v>1081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195427.90909090909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1173425.4227286456</v>
      </c>
      <c r="H22" s="610">
        <v>1173425.4227286456</v>
      </c>
      <c r="I22" s="511">
        <f t="shared" si="6"/>
        <v>0</v>
      </c>
      <c r="J22" s="511"/>
      <c r="K22" s="518">
        <f t="shared" si="0"/>
        <v>1173425.4227286456</v>
      </c>
      <c r="L22" s="519">
        <f t="shared" si="1"/>
        <v>0</v>
      </c>
      <c r="M22" s="518">
        <f t="shared" si="2"/>
        <v>1173425.4227286456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209727.51219512196</v>
      </c>
      <c r="F23" s="626">
        <v>7267963.0647570435</v>
      </c>
      <c r="G23" s="609">
        <v>1146770.2935457411</v>
      </c>
      <c r="H23" s="610">
        <v>1146770.2935457411</v>
      </c>
      <c r="I23" s="511">
        <f t="shared" si="6"/>
        <v>0</v>
      </c>
      <c r="J23" s="511"/>
      <c r="K23" s="518">
        <f t="shared" ref="K23" si="7">G23</f>
        <v>1146770.2935457411</v>
      </c>
      <c r="L23" s="519">
        <f t="shared" ref="L23" si="8">IF(K23&lt;&gt;0,+G23-K23,0)</f>
        <v>0</v>
      </c>
      <c r="M23" s="518">
        <f t="shared" ref="M23" si="9">H23</f>
        <v>1146770.2935457411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942766.54121136409</v>
      </c>
      <c r="H24" s="610">
        <v>942766.54121136409</v>
      </c>
      <c r="I24" s="511">
        <f t="shared" si="6"/>
        <v>0</v>
      </c>
      <c r="J24" s="511"/>
      <c r="K24" s="518">
        <f t="shared" ref="K24" si="12">G24</f>
        <v>942766.54121136409</v>
      </c>
      <c r="L24" s="519">
        <f t="shared" ref="L24" si="13">IF(K24&lt;&gt;0,+G24-K24,0)</f>
        <v>0</v>
      </c>
      <c r="M24" s="518">
        <f t="shared" ref="M24" si="14">H24</f>
        <v>942766.54121136409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7067990.320570996</v>
      </c>
      <c r="E25" s="609">
        <v>204734</v>
      </c>
      <c r="F25" s="626">
        <v>6863256.320570996</v>
      </c>
      <c r="G25" s="609">
        <v>943121.73103540705</v>
      </c>
      <c r="H25" s="610">
        <v>943121.73103540705</v>
      </c>
      <c r="I25" s="511">
        <f t="shared" si="6"/>
        <v>0</v>
      </c>
      <c r="J25" s="511"/>
      <c r="K25" s="518">
        <f t="shared" ref="K25" si="15">G25</f>
        <v>943121.73103540705</v>
      </c>
      <c r="L25" s="519">
        <f t="shared" ref="L25" si="16">IF(K25&lt;&gt;0,+G25-K25,0)</f>
        <v>0</v>
      </c>
      <c r="M25" s="518">
        <f t="shared" ref="M25" si="17">H25</f>
        <v>943121.73103540705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6853501.5525619211</v>
      </c>
      <c r="E26" s="609">
        <v>204734</v>
      </c>
      <c r="F26" s="626">
        <v>6648767.5525619211</v>
      </c>
      <c r="G26" s="609">
        <v>963859.22769891692</v>
      </c>
      <c r="H26" s="610">
        <v>963859.22769891692</v>
      </c>
      <c r="I26" s="511">
        <f t="shared" si="6"/>
        <v>0</v>
      </c>
      <c r="J26" s="511"/>
      <c r="K26" s="518">
        <f t="shared" ref="K26" si="18">G26</f>
        <v>963859.22769891692</v>
      </c>
      <c r="L26" s="519">
        <f t="shared" ref="L26" si="19">IF(K26&lt;&gt;0,+G26-K26,0)</f>
        <v>0</v>
      </c>
      <c r="M26" s="518">
        <f t="shared" ref="M26" si="20">H26</f>
        <v>963859.22769891692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6648767.5525619211</v>
      </c>
      <c r="E27" s="609">
        <v>204734</v>
      </c>
      <c r="F27" s="626">
        <v>6444033.5525619211</v>
      </c>
      <c r="G27" s="609">
        <v>1031719.7546332029</v>
      </c>
      <c r="H27" s="610">
        <v>1031719.7546332029</v>
      </c>
      <c r="I27" s="511">
        <f t="shared" si="6"/>
        <v>0</v>
      </c>
      <c r="J27" s="511"/>
      <c r="K27" s="518">
        <f t="shared" ref="K27" si="21">G27</f>
        <v>1031719.7546332029</v>
      </c>
      <c r="L27" s="519">
        <f t="shared" ref="L27" si="22">IF(K27&lt;&gt;0,+G27-K27,0)</f>
        <v>0</v>
      </c>
      <c r="M27" s="518">
        <f t="shared" ref="M27" si="23">H27</f>
        <v>1031719.7546332029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626">
        <v>6444033.5525619211</v>
      </c>
      <c r="E28" s="609">
        <v>204734</v>
      </c>
      <c r="F28" s="626">
        <v>6239299.5525619211</v>
      </c>
      <c r="G28" s="609">
        <v>917816.96823639981</v>
      </c>
      <c r="H28" s="610">
        <v>917816.96823639981</v>
      </c>
      <c r="I28" s="511">
        <f t="shared" si="6"/>
        <v>0</v>
      </c>
      <c r="J28" s="511"/>
      <c r="K28" s="518">
        <f t="shared" ref="K28" si="24">G28</f>
        <v>917816.96823639981</v>
      </c>
      <c r="L28" s="519">
        <f t="shared" ref="L28" si="25">IF(K28&lt;&gt;0,+G28-K28,0)</f>
        <v>0</v>
      </c>
      <c r="M28" s="518">
        <f t="shared" ref="M28" si="26">H28</f>
        <v>917816.96823639981</v>
      </c>
      <c r="N28" s="514">
        <f t="shared" ref="N28" si="27">IF(M28&lt;&gt;0,+H28-M28,0)</f>
        <v>0</v>
      </c>
      <c r="O28" s="514">
        <f t="shared" ref="O28" si="28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6239299.5525619211</v>
      </c>
      <c r="E29" s="522">
        <f t="shared" ref="E29:E72" si="29">IF(+$I$14&lt;F28,$I$14,D29)</f>
        <v>195427.90909090909</v>
      </c>
      <c r="F29" s="523">
        <f t="shared" ref="F29:F72" si="30">+D29-E29</f>
        <v>6043871.6434710119</v>
      </c>
      <c r="G29" s="524">
        <f t="shared" ref="G29:G52" si="31">+I$12*((D29+F29)/2)+E29</f>
        <v>929514.01942955132</v>
      </c>
      <c r="H29" s="491">
        <f t="shared" ref="H29:H52" si="32">+I$13*((D29+F29)/2)+E29</f>
        <v>929514.01942955132</v>
      </c>
      <c r="I29" s="511">
        <f t="shared" si="6"/>
        <v>0</v>
      </c>
      <c r="J29" s="511"/>
      <c r="K29" s="525"/>
      <c r="L29" s="514">
        <f t="shared" ref="L29:L72" si="33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6043871.6434710119</v>
      </c>
      <c r="E30" s="522">
        <f t="shared" si="29"/>
        <v>195427.90909090909</v>
      </c>
      <c r="F30" s="523">
        <f t="shared" si="30"/>
        <v>5848443.7343801027</v>
      </c>
      <c r="G30" s="524">
        <f t="shared" si="31"/>
        <v>906155.08201076929</v>
      </c>
      <c r="H30" s="491">
        <f t="shared" si="32"/>
        <v>906155.08201076929</v>
      </c>
      <c r="I30" s="511">
        <f t="shared" si="6"/>
        <v>0</v>
      </c>
      <c r="J30" s="511"/>
      <c r="K30" s="525"/>
      <c r="L30" s="514">
        <f t="shared" si="33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5848443.7343801027</v>
      </c>
      <c r="E31" s="522">
        <f t="shared" si="29"/>
        <v>195427.90909090909</v>
      </c>
      <c r="F31" s="523">
        <f t="shared" si="30"/>
        <v>5653015.8252891935</v>
      </c>
      <c r="G31" s="524">
        <f t="shared" si="31"/>
        <v>882796.14459198737</v>
      </c>
      <c r="H31" s="491">
        <f t="shared" si="32"/>
        <v>882796.14459198737</v>
      </c>
      <c r="I31" s="511">
        <f t="shared" si="6"/>
        <v>0</v>
      </c>
      <c r="J31" s="511"/>
      <c r="K31" s="525"/>
      <c r="L31" s="514">
        <f t="shared" si="33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5653015.8252891935</v>
      </c>
      <c r="E32" s="522">
        <f t="shared" si="29"/>
        <v>195427.90909090909</v>
      </c>
      <c r="F32" s="523">
        <f t="shared" si="30"/>
        <v>5457587.9161982844</v>
      </c>
      <c r="G32" s="524">
        <f t="shared" si="31"/>
        <v>859437.20717320533</v>
      </c>
      <c r="H32" s="491">
        <f t="shared" si="32"/>
        <v>859437.20717320533</v>
      </c>
      <c r="I32" s="511">
        <f t="shared" si="6"/>
        <v>0</v>
      </c>
      <c r="J32" s="511"/>
      <c r="K32" s="525"/>
      <c r="L32" s="514">
        <f t="shared" si="33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5457587.9161982844</v>
      </c>
      <c r="E33" s="522">
        <f t="shared" si="29"/>
        <v>195427.90909090909</v>
      </c>
      <c r="F33" s="523">
        <f t="shared" si="30"/>
        <v>5262160.0071073752</v>
      </c>
      <c r="G33" s="524">
        <f t="shared" si="31"/>
        <v>836078.26975442341</v>
      </c>
      <c r="H33" s="491">
        <f t="shared" si="32"/>
        <v>836078.26975442341</v>
      </c>
      <c r="I33" s="511">
        <f t="shared" si="6"/>
        <v>0</v>
      </c>
      <c r="J33" s="511"/>
      <c r="K33" s="525"/>
      <c r="L33" s="514">
        <f t="shared" si="33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5262160.0071073752</v>
      </c>
      <c r="E34" s="522">
        <f t="shared" si="29"/>
        <v>195427.90909090909</v>
      </c>
      <c r="F34" s="523">
        <f t="shared" si="30"/>
        <v>5066732.098016466</v>
      </c>
      <c r="G34" s="524">
        <f t="shared" si="31"/>
        <v>812719.33233564137</v>
      </c>
      <c r="H34" s="491">
        <f t="shared" si="32"/>
        <v>812719.33233564137</v>
      </c>
      <c r="I34" s="511">
        <f t="shared" si="6"/>
        <v>0</v>
      </c>
      <c r="J34" s="511"/>
      <c r="K34" s="525"/>
      <c r="L34" s="514">
        <f t="shared" si="33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5066732.098016466</v>
      </c>
      <c r="E35" s="522">
        <f t="shared" si="29"/>
        <v>195427.90909090909</v>
      </c>
      <c r="F35" s="523">
        <f t="shared" si="30"/>
        <v>4871304.1889255568</v>
      </c>
      <c r="G35" s="524">
        <f t="shared" si="31"/>
        <v>789360.39491685946</v>
      </c>
      <c r="H35" s="491">
        <f t="shared" si="32"/>
        <v>789360.39491685946</v>
      </c>
      <c r="I35" s="511">
        <f t="shared" si="6"/>
        <v>0</v>
      </c>
      <c r="J35" s="511"/>
      <c r="K35" s="525"/>
      <c r="L35" s="514">
        <f t="shared" si="33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4871304.1889255568</v>
      </c>
      <c r="E36" s="522">
        <f t="shared" si="29"/>
        <v>195427.90909090909</v>
      </c>
      <c r="F36" s="523">
        <f t="shared" si="30"/>
        <v>4675876.2798346477</v>
      </c>
      <c r="G36" s="524">
        <f t="shared" si="31"/>
        <v>766001.45749807742</v>
      </c>
      <c r="H36" s="491">
        <f t="shared" si="32"/>
        <v>766001.45749807742</v>
      </c>
      <c r="I36" s="511">
        <f t="shared" si="6"/>
        <v>0</v>
      </c>
      <c r="J36" s="511"/>
      <c r="K36" s="525"/>
      <c r="L36" s="514">
        <f t="shared" si="33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4675876.2798346477</v>
      </c>
      <c r="E37" s="522">
        <f t="shared" si="29"/>
        <v>195427.90909090909</v>
      </c>
      <c r="F37" s="523">
        <f t="shared" si="30"/>
        <v>4480448.3707437385</v>
      </c>
      <c r="G37" s="524">
        <f t="shared" si="31"/>
        <v>742642.5200792955</v>
      </c>
      <c r="H37" s="491">
        <f t="shared" si="32"/>
        <v>742642.5200792955</v>
      </c>
      <c r="I37" s="511">
        <f t="shared" si="6"/>
        <v>0</v>
      </c>
      <c r="J37" s="511"/>
      <c r="K37" s="525"/>
      <c r="L37" s="514">
        <f t="shared" si="33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4480448.3707437385</v>
      </c>
      <c r="E38" s="522">
        <f t="shared" si="29"/>
        <v>195427.90909090909</v>
      </c>
      <c r="F38" s="523">
        <f t="shared" si="30"/>
        <v>4285020.4616528293</v>
      </c>
      <c r="G38" s="524">
        <f t="shared" si="31"/>
        <v>719283.58266051346</v>
      </c>
      <c r="H38" s="491">
        <f t="shared" si="32"/>
        <v>719283.58266051346</v>
      </c>
      <c r="I38" s="511">
        <f t="shared" si="6"/>
        <v>0</v>
      </c>
      <c r="J38" s="511"/>
      <c r="K38" s="525"/>
      <c r="L38" s="514">
        <f t="shared" si="33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4285020.4616528293</v>
      </c>
      <c r="E39" s="522">
        <f t="shared" si="29"/>
        <v>195427.90909090909</v>
      </c>
      <c r="F39" s="523">
        <f t="shared" si="30"/>
        <v>4089592.5525619201</v>
      </c>
      <c r="G39" s="524">
        <f t="shared" si="31"/>
        <v>695924.64524173154</v>
      </c>
      <c r="H39" s="491">
        <f t="shared" si="32"/>
        <v>695924.64524173154</v>
      </c>
      <c r="I39" s="511">
        <f t="shared" si="6"/>
        <v>0</v>
      </c>
      <c r="J39" s="511"/>
      <c r="K39" s="525"/>
      <c r="L39" s="514">
        <f t="shared" si="33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4089592.5525619201</v>
      </c>
      <c r="E40" s="522">
        <f t="shared" si="29"/>
        <v>195427.90909090909</v>
      </c>
      <c r="F40" s="523">
        <f t="shared" si="30"/>
        <v>3894164.643471011</v>
      </c>
      <c r="G40" s="524">
        <f t="shared" si="31"/>
        <v>672565.70782294963</v>
      </c>
      <c r="H40" s="491">
        <f t="shared" si="32"/>
        <v>672565.70782294963</v>
      </c>
      <c r="I40" s="511">
        <f t="shared" si="6"/>
        <v>0</v>
      </c>
      <c r="J40" s="511"/>
      <c r="K40" s="525"/>
      <c r="L40" s="514">
        <f t="shared" si="33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3894164.643471011</v>
      </c>
      <c r="E41" s="522">
        <f t="shared" si="29"/>
        <v>195427.90909090909</v>
      </c>
      <c r="F41" s="523">
        <f t="shared" si="30"/>
        <v>3698736.7343801018</v>
      </c>
      <c r="G41" s="524">
        <f t="shared" si="31"/>
        <v>649206.77040416759</v>
      </c>
      <c r="H41" s="491">
        <f t="shared" si="32"/>
        <v>649206.77040416759</v>
      </c>
      <c r="I41" s="511">
        <f t="shared" si="6"/>
        <v>0</v>
      </c>
      <c r="J41" s="511"/>
      <c r="K41" s="525"/>
      <c r="L41" s="514">
        <f t="shared" si="33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3698736.7343801018</v>
      </c>
      <c r="E42" s="522">
        <f t="shared" si="29"/>
        <v>195427.90909090909</v>
      </c>
      <c r="F42" s="523">
        <f t="shared" si="30"/>
        <v>3503308.8252891926</v>
      </c>
      <c r="G42" s="524">
        <f t="shared" si="31"/>
        <v>625847.83298538567</v>
      </c>
      <c r="H42" s="491">
        <f t="shared" si="32"/>
        <v>625847.83298538567</v>
      </c>
      <c r="I42" s="511">
        <f t="shared" si="6"/>
        <v>0</v>
      </c>
      <c r="J42" s="511"/>
      <c r="K42" s="525"/>
      <c r="L42" s="514">
        <f t="shared" si="33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3503308.8252891926</v>
      </c>
      <c r="E43" s="522">
        <f t="shared" si="29"/>
        <v>195427.90909090909</v>
      </c>
      <c r="F43" s="523">
        <f t="shared" si="30"/>
        <v>3307880.9161982834</v>
      </c>
      <c r="G43" s="524">
        <f t="shared" si="31"/>
        <v>602488.89556660363</v>
      </c>
      <c r="H43" s="491">
        <f t="shared" si="32"/>
        <v>602488.89556660363</v>
      </c>
      <c r="I43" s="511">
        <f t="shared" si="6"/>
        <v>0</v>
      </c>
      <c r="J43" s="511"/>
      <c r="K43" s="525"/>
      <c r="L43" s="514">
        <f t="shared" si="33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3307880.9161982834</v>
      </c>
      <c r="E44" s="522">
        <f t="shared" si="29"/>
        <v>195427.90909090909</v>
      </c>
      <c r="F44" s="523">
        <f t="shared" si="30"/>
        <v>3112453.0071073743</v>
      </c>
      <c r="G44" s="524">
        <f t="shared" si="31"/>
        <v>579129.95814782172</v>
      </c>
      <c r="H44" s="491">
        <f t="shared" si="32"/>
        <v>579129.95814782172</v>
      </c>
      <c r="I44" s="511">
        <f t="shared" si="6"/>
        <v>0</v>
      </c>
      <c r="J44" s="511"/>
      <c r="K44" s="525"/>
      <c r="L44" s="514">
        <f t="shared" si="33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3112453.0071073743</v>
      </c>
      <c r="E45" s="522">
        <f t="shared" si="29"/>
        <v>195427.90909090909</v>
      </c>
      <c r="F45" s="523">
        <f t="shared" si="30"/>
        <v>2917025.0980164651</v>
      </c>
      <c r="G45" s="524">
        <f t="shared" si="31"/>
        <v>555771.0207290398</v>
      </c>
      <c r="H45" s="491">
        <f t="shared" si="32"/>
        <v>555771.0207290398</v>
      </c>
      <c r="I45" s="511">
        <f t="shared" si="6"/>
        <v>0</v>
      </c>
      <c r="J45" s="511"/>
      <c r="K45" s="525"/>
      <c r="L45" s="514">
        <f t="shared" si="33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2917025.0980164651</v>
      </c>
      <c r="E46" s="522">
        <f t="shared" si="29"/>
        <v>195427.90909090909</v>
      </c>
      <c r="F46" s="523">
        <f t="shared" si="30"/>
        <v>2721597.1889255559</v>
      </c>
      <c r="G46" s="524">
        <f t="shared" si="31"/>
        <v>532412.08331025776</v>
      </c>
      <c r="H46" s="491">
        <f t="shared" si="32"/>
        <v>532412.08331025776</v>
      </c>
      <c r="I46" s="511">
        <f t="shared" si="6"/>
        <v>0</v>
      </c>
      <c r="J46" s="511"/>
      <c r="K46" s="525"/>
      <c r="L46" s="514">
        <f t="shared" si="33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2721597.1889255559</v>
      </c>
      <c r="E47" s="522">
        <f t="shared" si="29"/>
        <v>195427.90909090909</v>
      </c>
      <c r="F47" s="523">
        <f t="shared" si="30"/>
        <v>2526169.2798346467</v>
      </c>
      <c r="G47" s="524">
        <f t="shared" si="31"/>
        <v>509053.14589147584</v>
      </c>
      <c r="H47" s="491">
        <f t="shared" si="32"/>
        <v>509053.14589147584</v>
      </c>
      <c r="I47" s="511">
        <f t="shared" si="6"/>
        <v>0</v>
      </c>
      <c r="J47" s="511"/>
      <c r="K47" s="525"/>
      <c r="L47" s="514">
        <f t="shared" si="33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2526169.2798346467</v>
      </c>
      <c r="E48" s="522">
        <f t="shared" si="29"/>
        <v>195427.90909090909</v>
      </c>
      <c r="F48" s="523">
        <f t="shared" si="30"/>
        <v>2330741.3707437376</v>
      </c>
      <c r="G48" s="524">
        <f t="shared" si="31"/>
        <v>485694.2084726938</v>
      </c>
      <c r="H48" s="491">
        <f t="shared" si="32"/>
        <v>485694.2084726938</v>
      </c>
      <c r="I48" s="511">
        <f t="shared" si="6"/>
        <v>0</v>
      </c>
      <c r="J48" s="511"/>
      <c r="K48" s="525"/>
      <c r="L48" s="514">
        <f t="shared" si="33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2330741.3707437376</v>
      </c>
      <c r="E49" s="522">
        <f t="shared" si="29"/>
        <v>195427.90909090909</v>
      </c>
      <c r="F49" s="523">
        <f t="shared" si="30"/>
        <v>2135313.4616528284</v>
      </c>
      <c r="G49" s="524">
        <f t="shared" si="31"/>
        <v>462335.27105391189</v>
      </c>
      <c r="H49" s="491">
        <f t="shared" si="32"/>
        <v>462335.27105391189</v>
      </c>
      <c r="I49" s="511">
        <f t="shared" si="6"/>
        <v>0</v>
      </c>
      <c r="J49" s="511"/>
      <c r="K49" s="525"/>
      <c r="L49" s="514">
        <f t="shared" si="33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2135313.4616528284</v>
      </c>
      <c r="E50" s="522">
        <f t="shared" si="29"/>
        <v>195427.90909090909</v>
      </c>
      <c r="F50" s="523">
        <f t="shared" si="30"/>
        <v>1939885.5525619192</v>
      </c>
      <c r="G50" s="524">
        <f t="shared" si="31"/>
        <v>438976.33363512985</v>
      </c>
      <c r="H50" s="491">
        <f t="shared" si="32"/>
        <v>438976.33363512985</v>
      </c>
      <c r="I50" s="511">
        <f t="shared" si="6"/>
        <v>0</v>
      </c>
      <c r="J50" s="511"/>
      <c r="K50" s="525"/>
      <c r="L50" s="514">
        <f t="shared" si="33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1939885.5525619192</v>
      </c>
      <c r="E51" s="522">
        <f t="shared" si="29"/>
        <v>195427.90909090909</v>
      </c>
      <c r="F51" s="523">
        <f t="shared" si="30"/>
        <v>1744457.64347101</v>
      </c>
      <c r="G51" s="524">
        <f t="shared" si="31"/>
        <v>415617.39621634793</v>
      </c>
      <c r="H51" s="491">
        <f t="shared" si="32"/>
        <v>415617.39621634793</v>
      </c>
      <c r="I51" s="511">
        <f t="shared" si="6"/>
        <v>0</v>
      </c>
      <c r="J51" s="511"/>
      <c r="K51" s="525"/>
      <c r="L51" s="514">
        <f t="shared" si="33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1744457.64347101</v>
      </c>
      <c r="E52" s="522">
        <f t="shared" si="29"/>
        <v>195427.90909090909</v>
      </c>
      <c r="F52" s="523">
        <f t="shared" si="30"/>
        <v>1549029.7343801009</v>
      </c>
      <c r="G52" s="524">
        <f t="shared" si="31"/>
        <v>392258.45879756595</v>
      </c>
      <c r="H52" s="491">
        <f t="shared" si="32"/>
        <v>392258.45879756595</v>
      </c>
      <c r="I52" s="511">
        <f t="shared" si="6"/>
        <v>0</v>
      </c>
      <c r="J52" s="511"/>
      <c r="K52" s="525"/>
      <c r="L52" s="514">
        <f t="shared" si="33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1549029.7343801009</v>
      </c>
      <c r="E53" s="522">
        <f t="shared" si="29"/>
        <v>195427.90909090909</v>
      </c>
      <c r="F53" s="523">
        <f t="shared" si="30"/>
        <v>1353601.8252891917</v>
      </c>
      <c r="G53" s="524">
        <f t="shared" ref="G53:G72" si="34">+I$12*((D53+F53)/2)+E53</f>
        <v>368899.52137878397</v>
      </c>
      <c r="H53" s="491">
        <f t="shared" ref="H53:H72" si="35">+I$13*((D53+F53)/2)+E53</f>
        <v>368899.52137878397</v>
      </c>
      <c r="I53" s="511">
        <f t="shared" si="6"/>
        <v>0</v>
      </c>
      <c r="J53" s="511"/>
      <c r="K53" s="525"/>
      <c r="L53" s="514">
        <f t="shared" si="33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1353601.8252891917</v>
      </c>
      <c r="E54" s="522">
        <f t="shared" si="29"/>
        <v>195427.90909090909</v>
      </c>
      <c r="F54" s="523">
        <f t="shared" si="30"/>
        <v>1158173.9161982825</v>
      </c>
      <c r="G54" s="524">
        <f t="shared" si="34"/>
        <v>345540.583960002</v>
      </c>
      <c r="H54" s="491">
        <f t="shared" si="35"/>
        <v>345540.583960002</v>
      </c>
      <c r="I54" s="511">
        <f t="shared" si="6"/>
        <v>0</v>
      </c>
      <c r="J54" s="511"/>
      <c r="K54" s="525"/>
      <c r="L54" s="514">
        <f t="shared" si="33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1158173.9161982825</v>
      </c>
      <c r="E55" s="522">
        <f t="shared" si="29"/>
        <v>195427.90909090909</v>
      </c>
      <c r="F55" s="523">
        <f t="shared" si="30"/>
        <v>962746.00710737344</v>
      </c>
      <c r="G55" s="524">
        <f t="shared" si="34"/>
        <v>322181.64654122002</v>
      </c>
      <c r="H55" s="491">
        <f t="shared" si="35"/>
        <v>322181.64654122002</v>
      </c>
      <c r="I55" s="511">
        <f t="shared" si="6"/>
        <v>0</v>
      </c>
      <c r="J55" s="511"/>
      <c r="K55" s="525"/>
      <c r="L55" s="514">
        <f t="shared" si="33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962746.00710737344</v>
      </c>
      <c r="E56" s="522">
        <f t="shared" si="29"/>
        <v>195427.90909090909</v>
      </c>
      <c r="F56" s="523">
        <f t="shared" si="30"/>
        <v>767318.09801646438</v>
      </c>
      <c r="G56" s="524">
        <f t="shared" si="34"/>
        <v>298822.7091224381</v>
      </c>
      <c r="H56" s="491">
        <f t="shared" si="35"/>
        <v>298822.7091224381</v>
      </c>
      <c r="I56" s="511">
        <f t="shared" si="6"/>
        <v>0</v>
      </c>
      <c r="J56" s="511"/>
      <c r="K56" s="525"/>
      <c r="L56" s="514">
        <f t="shared" si="33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767318.09801646438</v>
      </c>
      <c r="E57" s="522">
        <f t="shared" si="29"/>
        <v>195427.90909090909</v>
      </c>
      <c r="F57" s="523">
        <f t="shared" si="30"/>
        <v>571890.18892555533</v>
      </c>
      <c r="G57" s="524">
        <f t="shared" si="34"/>
        <v>275463.77170365612</v>
      </c>
      <c r="H57" s="491">
        <f t="shared" si="35"/>
        <v>275463.77170365612</v>
      </c>
      <c r="I57" s="511">
        <f t="shared" si="6"/>
        <v>0</v>
      </c>
      <c r="J57" s="511"/>
      <c r="K57" s="525"/>
      <c r="L57" s="514">
        <f t="shared" si="33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571890.18892555533</v>
      </c>
      <c r="E58" s="522">
        <f t="shared" si="29"/>
        <v>195427.90909090909</v>
      </c>
      <c r="F58" s="523">
        <f t="shared" si="30"/>
        <v>376462.27983464627</v>
      </c>
      <c r="G58" s="524">
        <f t="shared" si="34"/>
        <v>252104.83428487417</v>
      </c>
      <c r="H58" s="491">
        <f t="shared" si="35"/>
        <v>252104.83428487417</v>
      </c>
      <c r="I58" s="511">
        <f t="shared" si="6"/>
        <v>0</v>
      </c>
      <c r="J58" s="511"/>
      <c r="K58" s="525"/>
      <c r="L58" s="514">
        <f t="shared" si="33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376462.27983464627</v>
      </c>
      <c r="E59" s="522">
        <f t="shared" si="29"/>
        <v>195427.90909090909</v>
      </c>
      <c r="F59" s="523">
        <f t="shared" si="30"/>
        <v>181034.37074373718</v>
      </c>
      <c r="G59" s="524">
        <f t="shared" si="34"/>
        <v>228745.8968660922</v>
      </c>
      <c r="H59" s="491">
        <f t="shared" si="35"/>
        <v>228745.8968660922</v>
      </c>
      <c r="I59" s="511">
        <f t="shared" si="6"/>
        <v>0</v>
      </c>
      <c r="J59" s="511"/>
      <c r="K59" s="525"/>
      <c r="L59" s="514">
        <f t="shared" si="33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181034.37074373718</v>
      </c>
      <c r="E60" s="522">
        <f t="shared" si="29"/>
        <v>181034.37074373718</v>
      </c>
      <c r="F60" s="523">
        <f t="shared" si="30"/>
        <v>0</v>
      </c>
      <c r="G60" s="524">
        <f t="shared" si="34"/>
        <v>191853.63027663325</v>
      </c>
      <c r="H60" s="491">
        <f t="shared" si="35"/>
        <v>191853.63027663325</v>
      </c>
      <c r="I60" s="511">
        <f t="shared" si="6"/>
        <v>0</v>
      </c>
      <c r="J60" s="511"/>
      <c r="K60" s="525"/>
      <c r="L60" s="514">
        <f t="shared" si="33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9"/>
        <v>0</v>
      </c>
      <c r="F61" s="523">
        <f t="shared" si="30"/>
        <v>0</v>
      </c>
      <c r="G61" s="524">
        <f t="shared" si="34"/>
        <v>0</v>
      </c>
      <c r="H61" s="491">
        <f t="shared" si="35"/>
        <v>0</v>
      </c>
      <c r="I61" s="511">
        <f t="shared" si="6"/>
        <v>0</v>
      </c>
      <c r="J61" s="511"/>
      <c r="K61" s="525"/>
      <c r="L61" s="514">
        <f t="shared" si="33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9"/>
        <v>0</v>
      </c>
      <c r="F62" s="523">
        <f t="shared" si="30"/>
        <v>0</v>
      </c>
      <c r="G62" s="524">
        <f t="shared" si="34"/>
        <v>0</v>
      </c>
      <c r="H62" s="491">
        <f t="shared" si="35"/>
        <v>0</v>
      </c>
      <c r="I62" s="511">
        <f t="shared" si="6"/>
        <v>0</v>
      </c>
      <c r="J62" s="511"/>
      <c r="K62" s="525"/>
      <c r="L62" s="514">
        <f t="shared" si="33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9"/>
        <v>0</v>
      </c>
      <c r="F63" s="523">
        <f t="shared" si="30"/>
        <v>0</v>
      </c>
      <c r="G63" s="524">
        <f t="shared" si="34"/>
        <v>0</v>
      </c>
      <c r="H63" s="491">
        <f t="shared" si="35"/>
        <v>0</v>
      </c>
      <c r="I63" s="511">
        <f t="shared" si="6"/>
        <v>0</v>
      </c>
      <c r="J63" s="511"/>
      <c r="K63" s="525"/>
      <c r="L63" s="514">
        <f t="shared" si="33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9"/>
        <v>0</v>
      </c>
      <c r="F64" s="523">
        <f t="shared" si="30"/>
        <v>0</v>
      </c>
      <c r="G64" s="524">
        <f t="shared" si="34"/>
        <v>0</v>
      </c>
      <c r="H64" s="491">
        <f t="shared" si="35"/>
        <v>0</v>
      </c>
      <c r="I64" s="511">
        <f t="shared" si="6"/>
        <v>0</v>
      </c>
      <c r="J64" s="511"/>
      <c r="K64" s="525"/>
      <c r="L64" s="514">
        <f t="shared" si="33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9"/>
        <v>0</v>
      </c>
      <c r="F65" s="523">
        <f t="shared" si="30"/>
        <v>0</v>
      </c>
      <c r="G65" s="524">
        <f t="shared" si="34"/>
        <v>0</v>
      </c>
      <c r="H65" s="491">
        <f t="shared" si="35"/>
        <v>0</v>
      </c>
      <c r="I65" s="511">
        <f t="shared" si="6"/>
        <v>0</v>
      </c>
      <c r="J65" s="511"/>
      <c r="K65" s="525"/>
      <c r="L65" s="514">
        <f t="shared" si="33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9"/>
        <v>0</v>
      </c>
      <c r="F66" s="523">
        <f t="shared" si="30"/>
        <v>0</v>
      </c>
      <c r="G66" s="524">
        <f t="shared" si="34"/>
        <v>0</v>
      </c>
      <c r="H66" s="491">
        <f t="shared" si="35"/>
        <v>0</v>
      </c>
      <c r="I66" s="511">
        <f t="shared" si="6"/>
        <v>0</v>
      </c>
      <c r="J66" s="511"/>
      <c r="K66" s="525"/>
      <c r="L66" s="514">
        <f t="shared" si="33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9"/>
        <v>0</v>
      </c>
      <c r="F67" s="523">
        <f t="shared" si="30"/>
        <v>0</v>
      </c>
      <c r="G67" s="524">
        <f t="shared" si="34"/>
        <v>0</v>
      </c>
      <c r="H67" s="491">
        <f t="shared" si="35"/>
        <v>0</v>
      </c>
      <c r="I67" s="511">
        <f t="shared" si="6"/>
        <v>0</v>
      </c>
      <c r="J67" s="511"/>
      <c r="K67" s="525"/>
      <c r="L67" s="514">
        <f t="shared" si="33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9"/>
        <v>0</v>
      </c>
      <c r="F68" s="523">
        <f t="shared" si="30"/>
        <v>0</v>
      </c>
      <c r="G68" s="524">
        <f t="shared" si="34"/>
        <v>0</v>
      </c>
      <c r="H68" s="491">
        <f t="shared" si="35"/>
        <v>0</v>
      </c>
      <c r="I68" s="511">
        <f t="shared" si="6"/>
        <v>0</v>
      </c>
      <c r="J68" s="511"/>
      <c r="K68" s="525"/>
      <c r="L68" s="514">
        <f t="shared" si="33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9"/>
        <v>0</v>
      </c>
      <c r="F69" s="523">
        <f t="shared" si="30"/>
        <v>0</v>
      </c>
      <c r="G69" s="524">
        <f t="shared" si="34"/>
        <v>0</v>
      </c>
      <c r="H69" s="491">
        <f t="shared" si="35"/>
        <v>0</v>
      </c>
      <c r="I69" s="511">
        <f t="shared" si="6"/>
        <v>0</v>
      </c>
      <c r="J69" s="511"/>
      <c r="K69" s="525"/>
      <c r="L69" s="514">
        <f t="shared" si="33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9"/>
        <v>0</v>
      </c>
      <c r="F70" s="523">
        <f t="shared" si="30"/>
        <v>0</v>
      </c>
      <c r="G70" s="524">
        <f t="shared" si="34"/>
        <v>0</v>
      </c>
      <c r="H70" s="491">
        <f t="shared" si="35"/>
        <v>0</v>
      </c>
      <c r="I70" s="511">
        <f t="shared" si="6"/>
        <v>0</v>
      </c>
      <c r="J70" s="511"/>
      <c r="K70" s="525"/>
      <c r="L70" s="514">
        <f t="shared" si="33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9"/>
        <v>0</v>
      </c>
      <c r="F71" s="523">
        <f t="shared" si="30"/>
        <v>0</v>
      </c>
      <c r="G71" s="524">
        <f t="shared" si="34"/>
        <v>0</v>
      </c>
      <c r="H71" s="491">
        <f t="shared" si="35"/>
        <v>0</v>
      </c>
      <c r="I71" s="511">
        <f t="shared" si="6"/>
        <v>0</v>
      </c>
      <c r="J71" s="511"/>
      <c r="K71" s="525"/>
      <c r="L71" s="514">
        <f t="shared" si="33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9"/>
        <v>0</v>
      </c>
      <c r="F72" s="528">
        <f t="shared" si="30"/>
        <v>0</v>
      </c>
      <c r="G72" s="530">
        <f t="shared" si="34"/>
        <v>0</v>
      </c>
      <c r="H72" s="471">
        <f t="shared" si="35"/>
        <v>0</v>
      </c>
      <c r="I72" s="531">
        <f t="shared" si="6"/>
        <v>0</v>
      </c>
      <c r="J72" s="511"/>
      <c r="K72" s="532"/>
      <c r="L72" s="533">
        <f t="shared" si="33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8598828</v>
      </c>
      <c r="F73" s="375"/>
      <c r="G73" s="375">
        <f>SUM(G17:G72)</f>
        <v>31370535.133842148</v>
      </c>
      <c r="H73" s="375">
        <f>SUM(H17:H72)</f>
        <v>31370535.133842148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917816.96823639981</v>
      </c>
      <c r="N87" s="546">
        <f>IF(J92&lt;D11,0,VLOOKUP(J92,C17:O72,11))</f>
        <v>917816.96823639981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988075.58710743824</v>
      </c>
      <c r="N88" s="550">
        <f>IF(J92&lt;D11,0,VLOOKUP(J92,C99:P154,7))</f>
        <v>988075.58710743824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70258.61887103843</v>
      </c>
      <c r="N89" s="555">
        <f>+N88-N87</f>
        <v>70258.61887103843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 t="s">
        <v>494</v>
      </c>
      <c r="F91" s="674">
        <f>F9</f>
        <v>1081</v>
      </c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195427.90909090909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36">H99</f>
        <v>676725.73574462067</v>
      </c>
      <c r="M99" s="519">
        <f t="shared" ref="M99:M104" si="37">IF(L99&lt;&gt;0,+H99-L99,0)</f>
        <v>0</v>
      </c>
      <c r="N99" s="518">
        <f t="shared" ref="N99:N104" si="38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36"/>
        <v>1345020.3976952727</v>
      </c>
      <c r="M100" s="519">
        <f t="shared" si="37"/>
        <v>0</v>
      </c>
      <c r="N100" s="518">
        <f t="shared" si="38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9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36"/>
        <v>1283844.5787456448</v>
      </c>
      <c r="M101" s="519">
        <f t="shared" si="37"/>
        <v>0</v>
      </c>
      <c r="N101" s="518">
        <f t="shared" si="38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40">+I102-H102</f>
        <v>0</v>
      </c>
      <c r="K102" s="514"/>
      <c r="L102" s="518">
        <f t="shared" si="36"/>
        <v>1213930.6577994749</v>
      </c>
      <c r="M102" s="519">
        <f t="shared" si="37"/>
        <v>0</v>
      </c>
      <c r="N102" s="518">
        <f t="shared" si="38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40"/>
        <v>0</v>
      </c>
      <c r="K103" s="514"/>
      <c r="L103" s="518">
        <f t="shared" si="36"/>
        <v>1150354.3699475904</v>
      </c>
      <c r="M103" s="519">
        <f t="shared" si="37"/>
        <v>0</v>
      </c>
      <c r="N103" s="518">
        <f t="shared" si="38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40"/>
        <v>0</v>
      </c>
      <c r="K104" s="514"/>
      <c r="L104" s="518">
        <f t="shared" si="36"/>
        <v>1005214.4856005983</v>
      </c>
      <c r="M104" s="519">
        <f t="shared" si="37"/>
        <v>0</v>
      </c>
      <c r="N104" s="518">
        <f t="shared" si="38"/>
        <v>1005214.4856005983</v>
      </c>
      <c r="O104" s="514">
        <f t="shared" ref="O104:O130" si="41">IF(N104&lt;&gt;0,+I104-N104,0)</f>
        <v>0</v>
      </c>
      <c r="P104" s="514">
        <f t="shared" ref="P104:P130" si="42"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2019</v>
      </c>
      <c r="D105" s="629">
        <v>7477611.4581949059</v>
      </c>
      <c r="E105" s="630">
        <v>199972.7441860465</v>
      </c>
      <c r="F105" s="631">
        <v>7277638.7140088594</v>
      </c>
      <c r="G105" s="631">
        <v>7377625.0861018822</v>
      </c>
      <c r="H105" s="633">
        <v>989677.76558481681</v>
      </c>
      <c r="I105" s="634">
        <v>989677.76558481681</v>
      </c>
      <c r="J105" s="514">
        <f t="shared" si="40"/>
        <v>0</v>
      </c>
      <c r="K105" s="514"/>
      <c r="L105" s="518">
        <f t="shared" ref="L105" si="43">H105</f>
        <v>989677.76558481681</v>
      </c>
      <c r="M105" s="519">
        <f t="shared" ref="M105" si="44">IF(L105&lt;&gt;0,+H105-L105,0)</f>
        <v>0</v>
      </c>
      <c r="N105" s="518">
        <f t="shared" ref="N105" si="45">I105</f>
        <v>989677.76558481681</v>
      </c>
      <c r="O105" s="514">
        <f t="shared" si="41"/>
        <v>0</v>
      </c>
      <c r="P105" s="514">
        <f t="shared" si="42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2020</v>
      </c>
      <c r="D106" s="629">
        <v>7277638.7140088594</v>
      </c>
      <c r="E106" s="630">
        <v>204734</v>
      </c>
      <c r="F106" s="631">
        <v>7072904.7140088594</v>
      </c>
      <c r="G106" s="631">
        <v>7175271.7140088594</v>
      </c>
      <c r="H106" s="633">
        <v>976605.47751006903</v>
      </c>
      <c r="I106" s="634">
        <v>976605.47751006903</v>
      </c>
      <c r="J106" s="514">
        <f t="shared" si="40"/>
        <v>0</v>
      </c>
      <c r="K106" s="514"/>
      <c r="L106" s="518">
        <f t="shared" ref="L106" si="46">H106</f>
        <v>976605.47751006903</v>
      </c>
      <c r="M106" s="519">
        <f t="shared" ref="M106" si="47">IF(L106&lt;&gt;0,+H106-L106,0)</f>
        <v>0</v>
      </c>
      <c r="N106" s="518">
        <f t="shared" ref="N106" si="48">I106</f>
        <v>976605.47751006903</v>
      </c>
      <c r="O106" s="514">
        <f t="shared" si="41"/>
        <v>0</v>
      </c>
      <c r="P106" s="514">
        <f t="shared" si="42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2021</v>
      </c>
      <c r="D107" s="629">
        <v>7072904.7140088594</v>
      </c>
      <c r="E107" s="630">
        <v>209727.51219512196</v>
      </c>
      <c r="F107" s="631">
        <v>6863177.2018137369</v>
      </c>
      <c r="G107" s="631">
        <v>6968040.9579112977</v>
      </c>
      <c r="H107" s="633">
        <v>1000699.2908594325</v>
      </c>
      <c r="I107" s="634">
        <v>1000699.2908594325</v>
      </c>
      <c r="J107" s="514">
        <f t="shared" si="40"/>
        <v>0</v>
      </c>
      <c r="K107" s="514"/>
      <c r="L107" s="518">
        <f t="shared" ref="L107" si="49">H107</f>
        <v>1000699.2908594325</v>
      </c>
      <c r="M107" s="519">
        <f t="shared" ref="M107" si="50">IF(L107&lt;&gt;0,+H107-L107,0)</f>
        <v>0</v>
      </c>
      <c r="N107" s="518">
        <f t="shared" ref="N107" si="51">I107</f>
        <v>1000699.2908594325</v>
      </c>
      <c r="O107" s="514">
        <f t="shared" si="41"/>
        <v>0</v>
      </c>
      <c r="P107" s="514">
        <f t="shared" si="42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2022</v>
      </c>
      <c r="D108" s="629">
        <v>6863177.2018137369</v>
      </c>
      <c r="E108" s="630">
        <v>204734</v>
      </c>
      <c r="F108" s="631">
        <v>6658443.2018137369</v>
      </c>
      <c r="G108" s="631">
        <v>6760810.2018137369</v>
      </c>
      <c r="H108" s="633">
        <v>998844.18352416926</v>
      </c>
      <c r="I108" s="634">
        <v>998844.18352416926</v>
      </c>
      <c r="J108" s="514">
        <f t="shared" si="40"/>
        <v>0</v>
      </c>
      <c r="K108" s="514"/>
      <c r="L108" s="518">
        <f t="shared" ref="L108" si="52">H108</f>
        <v>998844.18352416926</v>
      </c>
      <c r="M108" s="519">
        <f t="shared" ref="M108" si="53">IF(L108&lt;&gt;0,+H108-L108,0)</f>
        <v>0</v>
      </c>
      <c r="N108" s="518">
        <f t="shared" ref="N108" si="54">I108</f>
        <v>998844.18352416926</v>
      </c>
      <c r="O108" s="514">
        <f t="shared" ref="O108" si="55">IF(N108&lt;&gt;0,+I108-N108,0)</f>
        <v>0</v>
      </c>
      <c r="P108" s="514">
        <f t="shared" ref="P108" si="56">+O108-M108</f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2023</v>
      </c>
      <c r="D109" s="629">
        <v>6658443.2018137369</v>
      </c>
      <c r="E109" s="630">
        <v>195427.90909090909</v>
      </c>
      <c r="F109" s="631">
        <v>6463015.2927228278</v>
      </c>
      <c r="G109" s="631">
        <v>6560729.2472682819</v>
      </c>
      <c r="H109" s="633">
        <v>1004792.6414921199</v>
      </c>
      <c r="I109" s="634">
        <v>1004792.6414921199</v>
      </c>
      <c r="J109" s="514">
        <f t="shared" si="40"/>
        <v>0</v>
      </c>
      <c r="K109" s="514"/>
      <c r="L109" s="518">
        <f t="shared" ref="L109" si="57">H109</f>
        <v>1004792.6414921199</v>
      </c>
      <c r="M109" s="519">
        <f t="shared" ref="M109" si="58">IF(L109&lt;&gt;0,+H109-L109,0)</f>
        <v>0</v>
      </c>
      <c r="N109" s="518">
        <f t="shared" ref="N109" si="59">I109</f>
        <v>1004792.6414921199</v>
      </c>
      <c r="O109" s="514">
        <f t="shared" ref="O109" si="60">IF(N109&lt;&gt;0,+I109-N109,0)</f>
        <v>0</v>
      </c>
      <c r="P109" s="514">
        <f t="shared" ref="P109" si="61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2024</v>
      </c>
      <c r="D110" s="374">
        <f>IF(F109+SUM(E$99:E109)=D$92,F109,D$92-SUM(E$99:E109))</f>
        <v>6463015.2927228278</v>
      </c>
      <c r="E110" s="522">
        <f t="shared" ref="E110:E154" si="62">IF(+$J$96&lt;F109,$J$96,D110)</f>
        <v>195427.90909090909</v>
      </c>
      <c r="F110" s="523">
        <f t="shared" ref="F110:F154" si="63">+D110-E110</f>
        <v>6267587.3836319186</v>
      </c>
      <c r="G110" s="523">
        <f t="shared" ref="G110:G154" si="64">+(F110+D110)/2</f>
        <v>6365301.3381773736</v>
      </c>
      <c r="H110" s="526">
        <f t="shared" ref="H110:H154" si="65">+J$94*G110+E110</f>
        <v>988075.58710743824</v>
      </c>
      <c r="I110" s="577">
        <f t="shared" ref="I110:I154" si="66">+J$95*G110+E110</f>
        <v>988075.58710743824</v>
      </c>
      <c r="J110" s="514">
        <f t="shared" si="40"/>
        <v>0</v>
      </c>
      <c r="K110" s="514"/>
      <c r="L110" s="525"/>
      <c r="M110" s="514">
        <f t="shared" ref="M110:M130" si="67">IF(L110&lt;&gt;0,+H110-L110,0)</f>
        <v>0</v>
      </c>
      <c r="N110" s="525"/>
      <c r="O110" s="514">
        <f t="shared" si="41"/>
        <v>0</v>
      </c>
      <c r="P110" s="514">
        <f t="shared" si="42"/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2025</v>
      </c>
      <c r="D111" s="374">
        <f>IF(F110+SUM(E$99:E110)=D$92,F110,D$92-SUM(E$99:E110))</f>
        <v>6267587.3836319186</v>
      </c>
      <c r="E111" s="522">
        <f t="shared" si="62"/>
        <v>195427.90909090909</v>
      </c>
      <c r="F111" s="523">
        <f t="shared" si="63"/>
        <v>6072159.4745410094</v>
      </c>
      <c r="G111" s="523">
        <f t="shared" si="64"/>
        <v>6169873.4290864635</v>
      </c>
      <c r="H111" s="526">
        <f t="shared" si="65"/>
        <v>963739.66487364646</v>
      </c>
      <c r="I111" s="577">
        <f t="shared" si="66"/>
        <v>963739.66487364646</v>
      </c>
      <c r="J111" s="514">
        <f t="shared" si="40"/>
        <v>0</v>
      </c>
      <c r="K111" s="514"/>
      <c r="L111" s="525"/>
      <c r="M111" s="514">
        <f t="shared" si="67"/>
        <v>0</v>
      </c>
      <c r="N111" s="525"/>
      <c r="O111" s="514">
        <f t="shared" si="41"/>
        <v>0</v>
      </c>
      <c r="P111" s="514">
        <f t="shared" si="42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2026</v>
      </c>
      <c r="D112" s="374">
        <f>IF(F111+SUM(E$99:E111)=D$92,F111,D$92-SUM(E$99:E111))</f>
        <v>6072159.4745410094</v>
      </c>
      <c r="E112" s="522">
        <f t="shared" si="62"/>
        <v>195427.90909090909</v>
      </c>
      <c r="F112" s="523">
        <f t="shared" si="63"/>
        <v>5876731.5654501002</v>
      </c>
      <c r="G112" s="523">
        <f t="shared" si="64"/>
        <v>5974445.5199955553</v>
      </c>
      <c r="H112" s="526">
        <f t="shared" si="65"/>
        <v>939403.7426398549</v>
      </c>
      <c r="I112" s="577">
        <f t="shared" si="66"/>
        <v>939403.7426398549</v>
      </c>
      <c r="J112" s="514">
        <f t="shared" si="40"/>
        <v>0</v>
      </c>
      <c r="K112" s="514"/>
      <c r="L112" s="525"/>
      <c r="M112" s="514">
        <f t="shared" si="67"/>
        <v>0</v>
      </c>
      <c r="N112" s="525"/>
      <c r="O112" s="514">
        <f t="shared" si="41"/>
        <v>0</v>
      </c>
      <c r="P112" s="514">
        <f t="shared" si="42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2027</v>
      </c>
      <c r="D113" s="374">
        <f>IF(F112+SUM(E$99:E112)=D$92,F112,D$92-SUM(E$99:E112))</f>
        <v>5876731.5654501002</v>
      </c>
      <c r="E113" s="522">
        <f t="shared" si="62"/>
        <v>195427.90909090909</v>
      </c>
      <c r="F113" s="523">
        <f t="shared" si="63"/>
        <v>5681303.6563591911</v>
      </c>
      <c r="G113" s="523">
        <f t="shared" si="64"/>
        <v>5779017.6109046452</v>
      </c>
      <c r="H113" s="526">
        <f t="shared" si="65"/>
        <v>915067.82040606311</v>
      </c>
      <c r="I113" s="577">
        <f t="shared" si="66"/>
        <v>915067.82040606311</v>
      </c>
      <c r="J113" s="514">
        <f t="shared" si="40"/>
        <v>0</v>
      </c>
      <c r="K113" s="514"/>
      <c r="L113" s="525"/>
      <c r="M113" s="514">
        <f t="shared" si="67"/>
        <v>0</v>
      </c>
      <c r="N113" s="525"/>
      <c r="O113" s="514">
        <f t="shared" si="41"/>
        <v>0</v>
      </c>
      <c r="P113" s="514">
        <f t="shared" si="42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2028</v>
      </c>
      <c r="D114" s="374">
        <f>IF(F113+SUM(E$99:E113)=D$92,F113,D$92-SUM(E$99:E113))</f>
        <v>5681303.6563591911</v>
      </c>
      <c r="E114" s="522">
        <f t="shared" si="62"/>
        <v>195427.90909090909</v>
      </c>
      <c r="F114" s="523">
        <f t="shared" si="63"/>
        <v>5485875.7472682819</v>
      </c>
      <c r="G114" s="523">
        <f t="shared" si="64"/>
        <v>5583589.7018137369</v>
      </c>
      <c r="H114" s="526">
        <f t="shared" si="65"/>
        <v>890731.89817227155</v>
      </c>
      <c r="I114" s="577">
        <f t="shared" si="66"/>
        <v>890731.89817227155</v>
      </c>
      <c r="J114" s="514">
        <f t="shared" si="40"/>
        <v>0</v>
      </c>
      <c r="K114" s="514"/>
      <c r="L114" s="525"/>
      <c r="M114" s="514">
        <f t="shared" si="67"/>
        <v>0</v>
      </c>
      <c r="N114" s="525"/>
      <c r="O114" s="514">
        <f t="shared" si="41"/>
        <v>0</v>
      </c>
      <c r="P114" s="514">
        <f t="shared" si="42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2029</v>
      </c>
      <c r="D115" s="374">
        <f>IF(F114+SUM(E$99:E114)=D$92,F114,D$92-SUM(E$99:E114))</f>
        <v>5485875.7472682819</v>
      </c>
      <c r="E115" s="522">
        <f t="shared" si="62"/>
        <v>195427.90909090909</v>
      </c>
      <c r="F115" s="523">
        <f t="shared" si="63"/>
        <v>5290447.8381773727</v>
      </c>
      <c r="G115" s="523">
        <f t="shared" si="64"/>
        <v>5388161.7927228268</v>
      </c>
      <c r="H115" s="526">
        <f t="shared" si="65"/>
        <v>866395.97593847988</v>
      </c>
      <c r="I115" s="577">
        <f t="shared" si="66"/>
        <v>866395.97593847988</v>
      </c>
      <c r="J115" s="514">
        <f t="shared" si="40"/>
        <v>0</v>
      </c>
      <c r="K115" s="514"/>
      <c r="L115" s="525"/>
      <c r="M115" s="514">
        <f t="shared" si="67"/>
        <v>0</v>
      </c>
      <c r="N115" s="525"/>
      <c r="O115" s="514">
        <f t="shared" si="41"/>
        <v>0</v>
      </c>
      <c r="P115" s="514">
        <f t="shared" si="42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2030</v>
      </c>
      <c r="D116" s="374">
        <f>IF(F115+SUM(E$99:E115)=D$92,F115,D$92-SUM(E$99:E115))</f>
        <v>5290447.8381773727</v>
      </c>
      <c r="E116" s="522">
        <f t="shared" si="62"/>
        <v>195427.90909090909</v>
      </c>
      <c r="F116" s="523">
        <f t="shared" si="63"/>
        <v>5095019.9290864635</v>
      </c>
      <c r="G116" s="523">
        <f t="shared" si="64"/>
        <v>5192733.8836319186</v>
      </c>
      <c r="H116" s="526">
        <f t="shared" si="65"/>
        <v>842060.05370468833</v>
      </c>
      <c r="I116" s="577">
        <f t="shared" si="66"/>
        <v>842060.05370468833</v>
      </c>
      <c r="J116" s="514">
        <f t="shared" si="40"/>
        <v>0</v>
      </c>
      <c r="K116" s="514"/>
      <c r="L116" s="525"/>
      <c r="M116" s="514">
        <f t="shared" si="67"/>
        <v>0</v>
      </c>
      <c r="N116" s="525"/>
      <c r="O116" s="514">
        <f t="shared" si="41"/>
        <v>0</v>
      </c>
      <c r="P116" s="514">
        <f t="shared" si="42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2031</v>
      </c>
      <c r="D117" s="374">
        <f>IF(F116+SUM(E$99:E116)=D$92,F116,D$92-SUM(E$99:E116))</f>
        <v>5095019.9290864635</v>
      </c>
      <c r="E117" s="522">
        <f t="shared" si="62"/>
        <v>195427.90909090909</v>
      </c>
      <c r="F117" s="523">
        <f t="shared" si="63"/>
        <v>4899592.0199955544</v>
      </c>
      <c r="G117" s="523">
        <f t="shared" si="64"/>
        <v>4997305.9745410085</v>
      </c>
      <c r="H117" s="526">
        <f t="shared" si="65"/>
        <v>817724.13147089654</v>
      </c>
      <c r="I117" s="577">
        <f t="shared" si="66"/>
        <v>817724.13147089654</v>
      </c>
      <c r="J117" s="514">
        <f t="shared" si="40"/>
        <v>0</v>
      </c>
      <c r="K117" s="514"/>
      <c r="L117" s="525"/>
      <c r="M117" s="514">
        <f t="shared" si="67"/>
        <v>0</v>
      </c>
      <c r="N117" s="525"/>
      <c r="O117" s="514">
        <f t="shared" si="41"/>
        <v>0</v>
      </c>
      <c r="P117" s="514">
        <f t="shared" si="42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2032</v>
      </c>
      <c r="D118" s="374">
        <f>IF(F117+SUM(E$99:E117)=D$92,F117,D$92-SUM(E$99:E117))</f>
        <v>4899592.0199955544</v>
      </c>
      <c r="E118" s="522">
        <f t="shared" si="62"/>
        <v>195427.90909090909</v>
      </c>
      <c r="F118" s="523">
        <f t="shared" si="63"/>
        <v>4704164.1109046452</v>
      </c>
      <c r="G118" s="523">
        <f t="shared" si="64"/>
        <v>4801878.0654501002</v>
      </c>
      <c r="H118" s="526">
        <f t="shared" si="65"/>
        <v>793388.20923710498</v>
      </c>
      <c r="I118" s="577">
        <f t="shared" si="66"/>
        <v>793388.20923710498</v>
      </c>
      <c r="J118" s="514">
        <f t="shared" si="40"/>
        <v>0</v>
      </c>
      <c r="K118" s="514"/>
      <c r="L118" s="525"/>
      <c r="M118" s="514">
        <f t="shared" si="67"/>
        <v>0</v>
      </c>
      <c r="N118" s="525"/>
      <c r="O118" s="514">
        <f t="shared" si="41"/>
        <v>0</v>
      </c>
      <c r="P118" s="514">
        <f t="shared" si="42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2033</v>
      </c>
      <c r="D119" s="374">
        <f>IF(F118+SUM(E$99:E118)=D$92,F118,D$92-SUM(E$99:E118))</f>
        <v>4704164.1109046452</v>
      </c>
      <c r="E119" s="522">
        <f t="shared" si="62"/>
        <v>195427.90909090909</v>
      </c>
      <c r="F119" s="523">
        <f t="shared" si="63"/>
        <v>4508736.201813736</v>
      </c>
      <c r="G119" s="523">
        <f t="shared" si="64"/>
        <v>4606450.1563591901</v>
      </c>
      <c r="H119" s="526">
        <f t="shared" si="65"/>
        <v>769052.28700331319</v>
      </c>
      <c r="I119" s="577">
        <f t="shared" si="66"/>
        <v>769052.28700331319</v>
      </c>
      <c r="J119" s="514">
        <f t="shared" si="40"/>
        <v>0</v>
      </c>
      <c r="K119" s="514"/>
      <c r="L119" s="525"/>
      <c r="M119" s="514">
        <f t="shared" si="67"/>
        <v>0</v>
      </c>
      <c r="N119" s="525"/>
      <c r="O119" s="514">
        <f t="shared" si="41"/>
        <v>0</v>
      </c>
      <c r="P119" s="514">
        <f t="shared" si="42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2034</v>
      </c>
      <c r="D120" s="374">
        <f>IF(F119+SUM(E$99:E119)=D$92,F119,D$92-SUM(E$99:E119))</f>
        <v>4508736.201813736</v>
      </c>
      <c r="E120" s="522">
        <f t="shared" si="62"/>
        <v>195427.90909090909</v>
      </c>
      <c r="F120" s="523">
        <f t="shared" si="63"/>
        <v>4313308.2927228268</v>
      </c>
      <c r="G120" s="523">
        <f t="shared" si="64"/>
        <v>4411022.2472682819</v>
      </c>
      <c r="H120" s="526">
        <f t="shared" si="65"/>
        <v>744716.36476952164</v>
      </c>
      <c r="I120" s="577">
        <f t="shared" si="66"/>
        <v>744716.36476952164</v>
      </c>
      <c r="J120" s="514">
        <f t="shared" si="40"/>
        <v>0</v>
      </c>
      <c r="K120" s="514"/>
      <c r="L120" s="525"/>
      <c r="M120" s="514">
        <f t="shared" si="67"/>
        <v>0</v>
      </c>
      <c r="N120" s="525"/>
      <c r="O120" s="514">
        <f t="shared" si="41"/>
        <v>0</v>
      </c>
      <c r="P120" s="514">
        <f t="shared" si="42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2035</v>
      </c>
      <c r="D121" s="374">
        <f>IF(F120+SUM(E$99:E120)=D$92,F120,D$92-SUM(E$99:E120))</f>
        <v>4313308.2927228268</v>
      </c>
      <c r="E121" s="522">
        <f t="shared" si="62"/>
        <v>195427.90909090909</v>
      </c>
      <c r="F121" s="523">
        <f t="shared" si="63"/>
        <v>4117880.3836319176</v>
      </c>
      <c r="G121" s="523">
        <f t="shared" si="64"/>
        <v>4215594.3381773718</v>
      </c>
      <c r="H121" s="526">
        <f t="shared" si="65"/>
        <v>720380.44253572996</v>
      </c>
      <c r="I121" s="577">
        <f t="shared" si="66"/>
        <v>720380.44253572996</v>
      </c>
      <c r="J121" s="514">
        <f t="shared" si="40"/>
        <v>0</v>
      </c>
      <c r="K121" s="514"/>
      <c r="L121" s="525"/>
      <c r="M121" s="514">
        <f t="shared" si="67"/>
        <v>0</v>
      </c>
      <c r="N121" s="525"/>
      <c r="O121" s="514">
        <f t="shared" si="41"/>
        <v>0</v>
      </c>
      <c r="P121" s="514">
        <f t="shared" si="42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2036</v>
      </c>
      <c r="D122" s="374">
        <f>IF(F121+SUM(E$99:E121)=D$92,F121,D$92-SUM(E$99:E121))</f>
        <v>4117880.3836319176</v>
      </c>
      <c r="E122" s="522">
        <f t="shared" si="62"/>
        <v>195427.90909090909</v>
      </c>
      <c r="F122" s="523">
        <f t="shared" si="63"/>
        <v>3922452.4745410085</v>
      </c>
      <c r="G122" s="523">
        <f t="shared" si="64"/>
        <v>4020166.4290864631</v>
      </c>
      <c r="H122" s="526">
        <f t="shared" si="65"/>
        <v>696044.52030193841</v>
      </c>
      <c r="I122" s="577">
        <f t="shared" si="66"/>
        <v>696044.52030193841</v>
      </c>
      <c r="J122" s="514">
        <f t="shared" si="40"/>
        <v>0</v>
      </c>
      <c r="K122" s="514"/>
      <c r="L122" s="525"/>
      <c r="M122" s="514">
        <f t="shared" si="67"/>
        <v>0</v>
      </c>
      <c r="N122" s="525"/>
      <c r="O122" s="514">
        <f t="shared" si="41"/>
        <v>0</v>
      </c>
      <c r="P122" s="514">
        <f t="shared" si="42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2037</v>
      </c>
      <c r="D123" s="374">
        <f>IF(F122+SUM(E$99:E122)=D$92,F122,D$92-SUM(E$99:E122))</f>
        <v>3922452.4745410085</v>
      </c>
      <c r="E123" s="522">
        <f t="shared" si="62"/>
        <v>195427.90909090909</v>
      </c>
      <c r="F123" s="523">
        <f t="shared" si="63"/>
        <v>3727024.5654500993</v>
      </c>
      <c r="G123" s="523">
        <f t="shared" si="64"/>
        <v>3824738.5199955539</v>
      </c>
      <c r="H123" s="526">
        <f t="shared" si="65"/>
        <v>671708.59806814673</v>
      </c>
      <c r="I123" s="577">
        <f t="shared" si="66"/>
        <v>671708.59806814673</v>
      </c>
      <c r="J123" s="514">
        <f t="shared" si="40"/>
        <v>0</v>
      </c>
      <c r="K123" s="514"/>
      <c r="L123" s="525"/>
      <c r="M123" s="514">
        <f t="shared" si="67"/>
        <v>0</v>
      </c>
      <c r="N123" s="525"/>
      <c r="O123" s="514">
        <f t="shared" si="41"/>
        <v>0</v>
      </c>
      <c r="P123" s="514">
        <f t="shared" si="42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2038</v>
      </c>
      <c r="D124" s="374">
        <f>IF(F123+SUM(E$99:E123)=D$92,F123,D$92-SUM(E$99:E123))</f>
        <v>3727024.5654500993</v>
      </c>
      <c r="E124" s="522">
        <f t="shared" si="62"/>
        <v>195427.90909090909</v>
      </c>
      <c r="F124" s="523">
        <f t="shared" si="63"/>
        <v>3531596.6563591901</v>
      </c>
      <c r="G124" s="523">
        <f t="shared" si="64"/>
        <v>3629310.6109046447</v>
      </c>
      <c r="H124" s="526">
        <f t="shared" si="65"/>
        <v>647372.67583435506</v>
      </c>
      <c r="I124" s="577">
        <f t="shared" si="66"/>
        <v>647372.67583435506</v>
      </c>
      <c r="J124" s="514">
        <f t="shared" si="40"/>
        <v>0</v>
      </c>
      <c r="K124" s="514"/>
      <c r="L124" s="525"/>
      <c r="M124" s="514">
        <f t="shared" si="67"/>
        <v>0</v>
      </c>
      <c r="N124" s="525"/>
      <c r="O124" s="514">
        <f t="shared" si="41"/>
        <v>0</v>
      </c>
      <c r="P124" s="514">
        <f t="shared" si="42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2039</v>
      </c>
      <c r="D125" s="374">
        <f>IF(F124+SUM(E$99:E124)=D$92,F124,D$92-SUM(E$99:E124))</f>
        <v>3531596.6563591901</v>
      </c>
      <c r="E125" s="522">
        <f t="shared" si="62"/>
        <v>195427.90909090909</v>
      </c>
      <c r="F125" s="523">
        <f t="shared" si="63"/>
        <v>3336168.7472682809</v>
      </c>
      <c r="G125" s="523">
        <f t="shared" si="64"/>
        <v>3433882.7018137355</v>
      </c>
      <c r="H125" s="526">
        <f t="shared" si="65"/>
        <v>623036.75360056339</v>
      </c>
      <c r="I125" s="577">
        <f t="shared" si="66"/>
        <v>623036.75360056339</v>
      </c>
      <c r="J125" s="514">
        <f t="shared" si="40"/>
        <v>0</v>
      </c>
      <c r="K125" s="514"/>
      <c r="L125" s="525"/>
      <c r="M125" s="514">
        <f t="shared" si="67"/>
        <v>0</v>
      </c>
      <c r="N125" s="525"/>
      <c r="O125" s="514">
        <f t="shared" si="41"/>
        <v>0</v>
      </c>
      <c r="P125" s="514">
        <f t="shared" si="42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2040</v>
      </c>
      <c r="D126" s="374">
        <f>IF(F125+SUM(E$99:E125)=D$92,F125,D$92-SUM(E$99:E125))</f>
        <v>3336168.7472682809</v>
      </c>
      <c r="E126" s="522">
        <f t="shared" si="62"/>
        <v>195427.90909090909</v>
      </c>
      <c r="F126" s="523">
        <f t="shared" si="63"/>
        <v>3140740.8381773718</v>
      </c>
      <c r="G126" s="523">
        <f t="shared" si="64"/>
        <v>3238454.7927228264</v>
      </c>
      <c r="H126" s="526">
        <f t="shared" si="65"/>
        <v>598700.83136677172</v>
      </c>
      <c r="I126" s="577">
        <f t="shared" si="66"/>
        <v>598700.83136677172</v>
      </c>
      <c r="J126" s="514">
        <f t="shared" si="40"/>
        <v>0</v>
      </c>
      <c r="K126" s="514"/>
      <c r="L126" s="525"/>
      <c r="M126" s="514">
        <f t="shared" si="67"/>
        <v>0</v>
      </c>
      <c r="N126" s="525"/>
      <c r="O126" s="514">
        <f t="shared" si="41"/>
        <v>0</v>
      </c>
      <c r="P126" s="514">
        <f t="shared" si="42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2041</v>
      </c>
      <c r="D127" s="374">
        <f>IF(F126+SUM(E$99:E126)=D$92,F126,D$92-SUM(E$99:E126))</f>
        <v>3140740.8381773718</v>
      </c>
      <c r="E127" s="522">
        <f t="shared" si="62"/>
        <v>195427.90909090909</v>
      </c>
      <c r="F127" s="523">
        <f t="shared" si="63"/>
        <v>2945312.9290864626</v>
      </c>
      <c r="G127" s="523">
        <f t="shared" si="64"/>
        <v>3043026.8836319172</v>
      </c>
      <c r="H127" s="526">
        <f t="shared" si="65"/>
        <v>574364.90913298004</v>
      </c>
      <c r="I127" s="577">
        <f t="shared" si="66"/>
        <v>574364.90913298004</v>
      </c>
      <c r="J127" s="514">
        <f t="shared" si="40"/>
        <v>0</v>
      </c>
      <c r="K127" s="514"/>
      <c r="L127" s="525"/>
      <c r="M127" s="514">
        <f t="shared" si="67"/>
        <v>0</v>
      </c>
      <c r="N127" s="525"/>
      <c r="O127" s="514">
        <f t="shared" si="41"/>
        <v>0</v>
      </c>
      <c r="P127" s="514">
        <f t="shared" si="42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2042</v>
      </c>
      <c r="D128" s="374">
        <f>IF(F127+SUM(E$99:E127)=D$92,F127,D$92-SUM(E$99:E127))</f>
        <v>2945312.9290864626</v>
      </c>
      <c r="E128" s="522">
        <f t="shared" si="62"/>
        <v>195427.90909090909</v>
      </c>
      <c r="F128" s="523">
        <f t="shared" si="63"/>
        <v>2749885.0199955534</v>
      </c>
      <c r="G128" s="523">
        <f t="shared" si="64"/>
        <v>2847598.974541008</v>
      </c>
      <c r="H128" s="526">
        <f t="shared" si="65"/>
        <v>550028.98689918849</v>
      </c>
      <c r="I128" s="577">
        <f t="shared" si="66"/>
        <v>550028.98689918849</v>
      </c>
      <c r="J128" s="514">
        <f t="shared" si="40"/>
        <v>0</v>
      </c>
      <c r="K128" s="514"/>
      <c r="L128" s="525"/>
      <c r="M128" s="514">
        <f t="shared" si="67"/>
        <v>0</v>
      </c>
      <c r="N128" s="525"/>
      <c r="O128" s="514">
        <f t="shared" si="41"/>
        <v>0</v>
      </c>
      <c r="P128" s="514">
        <f t="shared" si="42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2043</v>
      </c>
      <c r="D129" s="374">
        <f>IF(F128+SUM(E$99:E128)=D$92,F128,D$92-SUM(E$99:E128))</f>
        <v>2749885.0199955534</v>
      </c>
      <c r="E129" s="522">
        <f t="shared" si="62"/>
        <v>195427.90909090909</v>
      </c>
      <c r="F129" s="523">
        <f t="shared" si="63"/>
        <v>2554457.1109046442</v>
      </c>
      <c r="G129" s="523">
        <f t="shared" si="64"/>
        <v>2652171.0654500988</v>
      </c>
      <c r="H129" s="526">
        <f t="shared" si="65"/>
        <v>525693.06466539681</v>
      </c>
      <c r="I129" s="577">
        <f t="shared" si="66"/>
        <v>525693.06466539681</v>
      </c>
      <c r="J129" s="514">
        <f t="shared" si="40"/>
        <v>0</v>
      </c>
      <c r="K129" s="514"/>
      <c r="L129" s="525"/>
      <c r="M129" s="514">
        <f t="shared" si="67"/>
        <v>0</v>
      </c>
      <c r="N129" s="525"/>
      <c r="O129" s="514">
        <f t="shared" si="41"/>
        <v>0</v>
      </c>
      <c r="P129" s="514">
        <f t="shared" si="42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2044</v>
      </c>
      <c r="D130" s="374">
        <f>IF(F129+SUM(E$99:E129)=D$92,F129,D$92-SUM(E$99:E129))</f>
        <v>2554457.1109046442</v>
      </c>
      <c r="E130" s="522">
        <f t="shared" si="62"/>
        <v>195427.90909090909</v>
      </c>
      <c r="F130" s="523">
        <f t="shared" si="63"/>
        <v>2359029.2018137351</v>
      </c>
      <c r="G130" s="523">
        <f t="shared" si="64"/>
        <v>2456743.1563591897</v>
      </c>
      <c r="H130" s="526">
        <f t="shared" si="65"/>
        <v>501357.14243160514</v>
      </c>
      <c r="I130" s="577">
        <f t="shared" si="66"/>
        <v>501357.14243160514</v>
      </c>
      <c r="J130" s="514">
        <f t="shared" si="40"/>
        <v>0</v>
      </c>
      <c r="K130" s="514"/>
      <c r="L130" s="525"/>
      <c r="M130" s="514">
        <f t="shared" si="67"/>
        <v>0</v>
      </c>
      <c r="N130" s="525"/>
      <c r="O130" s="514">
        <f t="shared" si="41"/>
        <v>0</v>
      </c>
      <c r="P130" s="514">
        <f t="shared" si="42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2045</v>
      </c>
      <c r="D131" s="374">
        <f>IF(F130+SUM(E$99:E130)=D$92,F130,D$92-SUM(E$99:E130))</f>
        <v>2359029.2018137351</v>
      </c>
      <c r="E131" s="522">
        <f t="shared" si="62"/>
        <v>195427.90909090909</v>
      </c>
      <c r="F131" s="523">
        <f t="shared" si="63"/>
        <v>2163601.2927228259</v>
      </c>
      <c r="G131" s="523">
        <f t="shared" si="64"/>
        <v>2261315.2472682805</v>
      </c>
      <c r="H131" s="526">
        <f t="shared" si="65"/>
        <v>477021.22019781347</v>
      </c>
      <c r="I131" s="577">
        <f t="shared" si="66"/>
        <v>477021.22019781347</v>
      </c>
      <c r="J131" s="514">
        <f t="shared" si="40"/>
        <v>0</v>
      </c>
      <c r="K131" s="514"/>
      <c r="L131" s="525"/>
      <c r="M131" s="514">
        <f t="shared" ref="M131:M154" si="68">IF(L541&lt;&gt;0,+H541-L541,0)</f>
        <v>0</v>
      </c>
      <c r="N131" s="525"/>
      <c r="O131" s="514">
        <f t="shared" ref="O131:O154" si="69">IF(N541&lt;&gt;0,+I541-N541,0)</f>
        <v>0</v>
      </c>
      <c r="P131" s="514">
        <f t="shared" ref="P131:P154" si="70">+O541-M541</f>
        <v>0</v>
      </c>
      <c r="Q131" s="269"/>
    </row>
    <row r="132" spans="2:17" ht="12.5">
      <c r="B132" s="195" t="str">
        <f t="shared" si="39"/>
        <v/>
      </c>
      <c r="C132" s="507">
        <f>IF(D93="","-",+C131+1)</f>
        <v>2046</v>
      </c>
      <c r="D132" s="374">
        <f>IF(F131+SUM(E$99:E131)=D$92,F131,D$92-SUM(E$99:E131))</f>
        <v>2163601.2927228259</v>
      </c>
      <c r="E132" s="522">
        <f t="shared" si="62"/>
        <v>195427.90909090909</v>
      </c>
      <c r="F132" s="523">
        <f t="shared" si="63"/>
        <v>1968173.3836319167</v>
      </c>
      <c r="G132" s="523">
        <f t="shared" si="64"/>
        <v>2065887.3381773713</v>
      </c>
      <c r="H132" s="526">
        <f t="shared" si="65"/>
        <v>452685.2979640218</v>
      </c>
      <c r="I132" s="577">
        <f t="shared" si="66"/>
        <v>452685.2979640218</v>
      </c>
      <c r="J132" s="514">
        <f t="shared" si="40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39"/>
        <v/>
      </c>
      <c r="C133" s="507">
        <f>IF(D93="","-",+C132+1)</f>
        <v>2047</v>
      </c>
      <c r="D133" s="374">
        <f>IF(F132+SUM(E$99:E132)=D$92,F132,D$92-SUM(E$99:E132))</f>
        <v>1968173.3836319167</v>
      </c>
      <c r="E133" s="522">
        <f t="shared" si="62"/>
        <v>195427.90909090909</v>
      </c>
      <c r="F133" s="523">
        <f t="shared" si="63"/>
        <v>1772745.4745410075</v>
      </c>
      <c r="G133" s="523">
        <f t="shared" si="64"/>
        <v>1870459.4290864621</v>
      </c>
      <c r="H133" s="526">
        <f t="shared" si="65"/>
        <v>428349.37573023018</v>
      </c>
      <c r="I133" s="577">
        <f t="shared" si="66"/>
        <v>428349.37573023018</v>
      </c>
      <c r="J133" s="514">
        <f t="shared" si="40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39"/>
        <v/>
      </c>
      <c r="C134" s="507">
        <f>IF(D93="","-",+C133+1)</f>
        <v>2048</v>
      </c>
      <c r="D134" s="374">
        <f>IF(F133+SUM(E$99:E133)=D$92,F133,D$92-SUM(E$99:E133))</f>
        <v>1772745.4745410075</v>
      </c>
      <c r="E134" s="522">
        <f t="shared" si="62"/>
        <v>195427.90909090909</v>
      </c>
      <c r="F134" s="523">
        <f t="shared" si="63"/>
        <v>1577317.5654500984</v>
      </c>
      <c r="G134" s="523">
        <f t="shared" si="64"/>
        <v>1675031.519995553</v>
      </c>
      <c r="H134" s="526">
        <f t="shared" si="65"/>
        <v>404013.45349643851</v>
      </c>
      <c r="I134" s="577">
        <f t="shared" si="66"/>
        <v>404013.45349643851</v>
      </c>
      <c r="J134" s="514">
        <f t="shared" si="40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39"/>
        <v/>
      </c>
      <c r="C135" s="507">
        <f>IF(D93="","-",+C134+1)</f>
        <v>2049</v>
      </c>
      <c r="D135" s="374">
        <f>IF(F134+SUM(E$99:E134)=D$92,F134,D$92-SUM(E$99:E134))</f>
        <v>1577317.5654500984</v>
      </c>
      <c r="E135" s="522">
        <f t="shared" si="62"/>
        <v>195427.90909090909</v>
      </c>
      <c r="F135" s="523">
        <f t="shared" si="63"/>
        <v>1381889.6563591892</v>
      </c>
      <c r="G135" s="523">
        <f t="shared" si="64"/>
        <v>1479603.6109046438</v>
      </c>
      <c r="H135" s="526">
        <f t="shared" si="65"/>
        <v>379677.53126264689</v>
      </c>
      <c r="I135" s="577">
        <f t="shared" si="66"/>
        <v>379677.53126264689</v>
      </c>
      <c r="J135" s="514">
        <f t="shared" si="40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39"/>
        <v/>
      </c>
      <c r="C136" s="507">
        <f>IF(D93="","-",+C135+1)</f>
        <v>2050</v>
      </c>
      <c r="D136" s="374">
        <f>IF(F135+SUM(E$99:E135)=D$92,F135,D$92-SUM(E$99:E135))</f>
        <v>1381889.6563591892</v>
      </c>
      <c r="E136" s="522">
        <f t="shared" si="62"/>
        <v>195427.90909090909</v>
      </c>
      <c r="F136" s="523">
        <f t="shared" si="63"/>
        <v>1186461.74726828</v>
      </c>
      <c r="G136" s="523">
        <f t="shared" si="64"/>
        <v>1284175.7018137346</v>
      </c>
      <c r="H136" s="526">
        <f t="shared" si="65"/>
        <v>355341.60902885522</v>
      </c>
      <c r="I136" s="577">
        <f t="shared" si="66"/>
        <v>355341.60902885522</v>
      </c>
      <c r="J136" s="514">
        <f t="shared" si="40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39"/>
        <v/>
      </c>
      <c r="C137" s="507">
        <f>IF(D93="","-",+C136+1)</f>
        <v>2051</v>
      </c>
      <c r="D137" s="374">
        <f>IF(F136+SUM(E$99:E136)=D$92,F136,D$92-SUM(E$99:E136))</f>
        <v>1186461.74726828</v>
      </c>
      <c r="E137" s="522">
        <f t="shared" si="62"/>
        <v>195427.90909090909</v>
      </c>
      <c r="F137" s="523">
        <f t="shared" si="63"/>
        <v>991033.83817737096</v>
      </c>
      <c r="G137" s="523">
        <f t="shared" si="64"/>
        <v>1088747.7927228254</v>
      </c>
      <c r="H137" s="526">
        <f t="shared" si="65"/>
        <v>331005.68679506355</v>
      </c>
      <c r="I137" s="577">
        <f t="shared" si="66"/>
        <v>331005.68679506355</v>
      </c>
      <c r="J137" s="514">
        <f t="shared" si="40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39"/>
        <v/>
      </c>
      <c r="C138" s="507">
        <f>IF(D93="","-",+C137+1)</f>
        <v>2052</v>
      </c>
      <c r="D138" s="374">
        <f>IF(F137+SUM(E$99:E137)=D$92,F137,D$92-SUM(E$99:E137))</f>
        <v>991033.83817737096</v>
      </c>
      <c r="E138" s="522">
        <f t="shared" si="62"/>
        <v>195427.90909090909</v>
      </c>
      <c r="F138" s="523">
        <f t="shared" si="63"/>
        <v>795605.9290864619</v>
      </c>
      <c r="G138" s="523">
        <f t="shared" si="64"/>
        <v>893319.88363191648</v>
      </c>
      <c r="H138" s="526">
        <f t="shared" si="65"/>
        <v>306669.76456127194</v>
      </c>
      <c r="I138" s="577">
        <f t="shared" si="66"/>
        <v>306669.76456127194</v>
      </c>
      <c r="J138" s="514">
        <f t="shared" si="40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39"/>
        <v/>
      </c>
      <c r="C139" s="507">
        <f>IF(D93="","-",+C138+1)</f>
        <v>2053</v>
      </c>
      <c r="D139" s="374">
        <f>IF(F138+SUM(E$99:E138)=D$92,F138,D$92-SUM(E$99:E138))</f>
        <v>795605.9290864619</v>
      </c>
      <c r="E139" s="522">
        <f t="shared" si="62"/>
        <v>195427.90909090909</v>
      </c>
      <c r="F139" s="523">
        <f t="shared" si="63"/>
        <v>600178.01999555284</v>
      </c>
      <c r="G139" s="523">
        <f t="shared" si="64"/>
        <v>697891.97454100731</v>
      </c>
      <c r="H139" s="526">
        <f t="shared" si="65"/>
        <v>282333.84232748026</v>
      </c>
      <c r="I139" s="577">
        <f t="shared" si="66"/>
        <v>282333.84232748026</v>
      </c>
      <c r="J139" s="514">
        <f t="shared" si="40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39"/>
        <v/>
      </c>
      <c r="C140" s="507">
        <f>IF(D93="","-",+C139+1)</f>
        <v>2054</v>
      </c>
      <c r="D140" s="374">
        <f>IF(F139+SUM(E$99:E139)=D$92,F139,D$92-SUM(E$99:E139))</f>
        <v>600178.01999555284</v>
      </c>
      <c r="E140" s="522">
        <f t="shared" si="62"/>
        <v>195427.90909090909</v>
      </c>
      <c r="F140" s="523">
        <f t="shared" si="63"/>
        <v>404750.11090464378</v>
      </c>
      <c r="G140" s="523">
        <f t="shared" si="64"/>
        <v>502464.06545009831</v>
      </c>
      <c r="H140" s="526">
        <f t="shared" si="65"/>
        <v>257997.92009368865</v>
      </c>
      <c r="I140" s="577">
        <f t="shared" si="66"/>
        <v>257997.92009368865</v>
      </c>
      <c r="J140" s="514">
        <f t="shared" si="40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39"/>
        <v/>
      </c>
      <c r="C141" s="507">
        <f>IF(D93="","-",+C140+1)</f>
        <v>2055</v>
      </c>
      <c r="D141" s="374">
        <f>IF(F140+SUM(E$99:E140)=D$92,F140,D$92-SUM(E$99:E140))</f>
        <v>404750.11090464378</v>
      </c>
      <c r="E141" s="522">
        <f t="shared" si="62"/>
        <v>195427.90909090909</v>
      </c>
      <c r="F141" s="523">
        <f t="shared" si="63"/>
        <v>209322.20181373469</v>
      </c>
      <c r="G141" s="523">
        <f t="shared" si="64"/>
        <v>307036.15635918925</v>
      </c>
      <c r="H141" s="526">
        <f t="shared" si="65"/>
        <v>233661.997859897</v>
      </c>
      <c r="I141" s="577">
        <f t="shared" si="66"/>
        <v>233661.997859897</v>
      </c>
      <c r="J141" s="514">
        <f t="shared" si="40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39"/>
        <v/>
      </c>
      <c r="C142" s="507">
        <f>IF(D93="","-",+C141+1)</f>
        <v>2056</v>
      </c>
      <c r="D142" s="374">
        <f>IF(F141+SUM(E$99:E141)=D$92,F141,D$92-SUM(E$99:E141))</f>
        <v>209322.20181373469</v>
      </c>
      <c r="E142" s="522">
        <f t="shared" si="62"/>
        <v>195427.90909090909</v>
      </c>
      <c r="F142" s="523">
        <f t="shared" si="63"/>
        <v>13894.292722825601</v>
      </c>
      <c r="G142" s="523">
        <f t="shared" si="64"/>
        <v>111608.24726828015</v>
      </c>
      <c r="H142" s="526">
        <f t="shared" si="65"/>
        <v>209326.07562610536</v>
      </c>
      <c r="I142" s="577">
        <f t="shared" si="66"/>
        <v>209326.07562610536</v>
      </c>
      <c r="J142" s="514">
        <f t="shared" si="40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39"/>
        <v/>
      </c>
      <c r="C143" s="507">
        <f>IF(D93="","-",+C142+1)</f>
        <v>2057</v>
      </c>
      <c r="D143" s="374">
        <f>IF(F142+SUM(E$99:E142)=D$92,F142,D$92-SUM(E$99:E142))</f>
        <v>13894.292722825601</v>
      </c>
      <c r="E143" s="522">
        <f t="shared" si="62"/>
        <v>13894.292722825601</v>
      </c>
      <c r="F143" s="523">
        <f t="shared" si="63"/>
        <v>0</v>
      </c>
      <c r="G143" s="523">
        <f t="shared" si="64"/>
        <v>6947.1463614128006</v>
      </c>
      <c r="H143" s="526">
        <f t="shared" si="65"/>
        <v>14759.395431975832</v>
      </c>
      <c r="I143" s="577">
        <f t="shared" si="66"/>
        <v>14759.395431975832</v>
      </c>
      <c r="J143" s="514">
        <f t="shared" si="40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39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62"/>
        <v>0</v>
      </c>
      <c r="F144" s="523">
        <f t="shared" si="63"/>
        <v>0</v>
      </c>
      <c r="G144" s="523">
        <f t="shared" si="64"/>
        <v>0</v>
      </c>
      <c r="H144" s="526">
        <f t="shared" si="65"/>
        <v>0</v>
      </c>
      <c r="I144" s="577">
        <f t="shared" si="66"/>
        <v>0</v>
      </c>
      <c r="J144" s="514">
        <f t="shared" si="40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39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62"/>
        <v>0</v>
      </c>
      <c r="F145" s="523">
        <f t="shared" si="63"/>
        <v>0</v>
      </c>
      <c r="G145" s="523">
        <f t="shared" si="64"/>
        <v>0</v>
      </c>
      <c r="H145" s="526">
        <f t="shared" si="65"/>
        <v>0</v>
      </c>
      <c r="I145" s="577">
        <f t="shared" si="66"/>
        <v>0</v>
      </c>
      <c r="J145" s="514">
        <f t="shared" si="40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39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62"/>
        <v>0</v>
      </c>
      <c r="F146" s="523">
        <f t="shared" si="63"/>
        <v>0</v>
      </c>
      <c r="G146" s="523">
        <f t="shared" si="64"/>
        <v>0</v>
      </c>
      <c r="H146" s="526">
        <f t="shared" si="65"/>
        <v>0</v>
      </c>
      <c r="I146" s="577">
        <f t="shared" si="66"/>
        <v>0</v>
      </c>
      <c r="J146" s="514">
        <f t="shared" si="40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39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62"/>
        <v>0</v>
      </c>
      <c r="F147" s="523">
        <f t="shared" si="63"/>
        <v>0</v>
      </c>
      <c r="G147" s="523">
        <f t="shared" si="64"/>
        <v>0</v>
      </c>
      <c r="H147" s="526">
        <f t="shared" si="65"/>
        <v>0</v>
      </c>
      <c r="I147" s="577">
        <f t="shared" si="66"/>
        <v>0</v>
      </c>
      <c r="J147" s="514">
        <f t="shared" si="40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39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62"/>
        <v>0</v>
      </c>
      <c r="F148" s="523">
        <f t="shared" si="63"/>
        <v>0</v>
      </c>
      <c r="G148" s="523">
        <f t="shared" si="64"/>
        <v>0</v>
      </c>
      <c r="H148" s="526">
        <f t="shared" si="65"/>
        <v>0</v>
      </c>
      <c r="I148" s="577">
        <f t="shared" si="66"/>
        <v>0</v>
      </c>
      <c r="J148" s="514">
        <f t="shared" si="40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39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62"/>
        <v>0</v>
      </c>
      <c r="F149" s="523">
        <f t="shared" si="63"/>
        <v>0</v>
      </c>
      <c r="G149" s="523">
        <f t="shared" si="64"/>
        <v>0</v>
      </c>
      <c r="H149" s="526">
        <f t="shared" si="65"/>
        <v>0</v>
      </c>
      <c r="I149" s="577">
        <f t="shared" si="66"/>
        <v>0</v>
      </c>
      <c r="J149" s="514">
        <f t="shared" si="40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39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62"/>
        <v>0</v>
      </c>
      <c r="F150" s="523">
        <f t="shared" si="63"/>
        <v>0</v>
      </c>
      <c r="G150" s="523">
        <f t="shared" si="64"/>
        <v>0</v>
      </c>
      <c r="H150" s="526">
        <f t="shared" si="65"/>
        <v>0</v>
      </c>
      <c r="I150" s="577">
        <f t="shared" si="66"/>
        <v>0</v>
      </c>
      <c r="J150" s="514">
        <f t="shared" si="40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39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62"/>
        <v>0</v>
      </c>
      <c r="F151" s="523">
        <f t="shared" si="63"/>
        <v>0</v>
      </c>
      <c r="G151" s="523">
        <f t="shared" si="64"/>
        <v>0</v>
      </c>
      <c r="H151" s="526">
        <f t="shared" si="65"/>
        <v>0</v>
      </c>
      <c r="I151" s="577">
        <f t="shared" si="66"/>
        <v>0</v>
      </c>
      <c r="J151" s="514">
        <f t="shared" si="40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39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62"/>
        <v>0</v>
      </c>
      <c r="F152" s="523">
        <f t="shared" si="63"/>
        <v>0</v>
      </c>
      <c r="G152" s="523">
        <f t="shared" si="64"/>
        <v>0</v>
      </c>
      <c r="H152" s="526">
        <f t="shared" si="65"/>
        <v>0</v>
      </c>
      <c r="I152" s="577">
        <f t="shared" si="66"/>
        <v>0</v>
      </c>
      <c r="J152" s="514">
        <f t="shared" si="40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39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62"/>
        <v>0</v>
      </c>
      <c r="F153" s="523">
        <f t="shared" si="63"/>
        <v>0</v>
      </c>
      <c r="G153" s="523">
        <f t="shared" si="64"/>
        <v>0</v>
      </c>
      <c r="H153" s="526">
        <f t="shared" si="65"/>
        <v>0</v>
      </c>
      <c r="I153" s="577">
        <f t="shared" si="66"/>
        <v>0</v>
      </c>
      <c r="J153" s="514">
        <f t="shared" si="40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39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62"/>
        <v>0</v>
      </c>
      <c r="F154" s="523">
        <f t="shared" si="63"/>
        <v>0</v>
      </c>
      <c r="G154" s="523">
        <f t="shared" si="64"/>
        <v>0</v>
      </c>
      <c r="H154" s="526">
        <f t="shared" si="65"/>
        <v>0</v>
      </c>
      <c r="I154" s="577">
        <f t="shared" si="66"/>
        <v>0</v>
      </c>
      <c r="J154" s="514">
        <f t="shared" si="40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8598827.9999999981</v>
      </c>
      <c r="F155" s="375"/>
      <c r="G155" s="375"/>
      <c r="H155" s="375">
        <f>SUM(H99:H154)</f>
        <v>31417596.415039245</v>
      </c>
      <c r="I155" s="375">
        <f>SUM(I99:I154)</f>
        <v>31417596.415039245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9" priority="1" stopIfTrue="1" operator="equal">
      <formula>$I$10</formula>
    </cfRule>
  </conditionalFormatting>
  <conditionalFormatting sqref="C99:C154">
    <cfRule type="cellIs" dxfId="88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35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464202.68394593865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464202.68394593865</v>
      </c>
      <c r="O6" s="269"/>
      <c r="P6" s="269"/>
    </row>
    <row r="7" spans="1:17" ht="13.5" thickBot="1">
      <c r="C7" s="467" t="s">
        <v>48</v>
      </c>
      <c r="D7" s="624" t="s">
        <v>298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478" t="s">
        <v>494</v>
      </c>
      <c r="F9" s="672">
        <v>30316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98746.590909090912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593415.44968499895</v>
      </c>
      <c r="H22" s="610">
        <v>593415.44968499895</v>
      </c>
      <c r="I22" s="511">
        <f t="shared" si="6"/>
        <v>0</v>
      </c>
      <c r="J22" s="511"/>
      <c r="K22" s="518">
        <f t="shared" si="0"/>
        <v>593415.44968499895</v>
      </c>
      <c r="L22" s="519">
        <f t="shared" si="1"/>
        <v>0</v>
      </c>
      <c r="M22" s="518">
        <f t="shared" si="2"/>
        <v>593415.44968499895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105971.95121951219</v>
      </c>
      <c r="F23" s="626">
        <v>3676338.1457337332</v>
      </c>
      <c r="G23" s="609">
        <v>579947.04003308562</v>
      </c>
      <c r="H23" s="610">
        <v>579947.04003308562</v>
      </c>
      <c r="I23" s="511">
        <f t="shared" si="6"/>
        <v>0</v>
      </c>
      <c r="J23" s="511"/>
      <c r="K23" s="518">
        <f t="shared" ref="K23" si="7">G23</f>
        <v>579947.04003308562</v>
      </c>
      <c r="L23" s="519">
        <f t="shared" ref="L23" si="8">IF(K23&lt;&gt;0,+G23-K23,0)</f>
        <v>0</v>
      </c>
      <c r="M23" s="518">
        <f t="shared" ref="M23" si="9">H23</f>
        <v>579947.04003308562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476769.34521357011</v>
      </c>
      <c r="H24" s="610">
        <v>476769.34521357011</v>
      </c>
      <c r="I24" s="511">
        <f t="shared" si="6"/>
        <v>0</v>
      </c>
      <c r="J24" s="511"/>
      <c r="K24" s="518">
        <f t="shared" ref="K24" si="12">G24</f>
        <v>476769.34521357011</v>
      </c>
      <c r="L24" s="519">
        <f t="shared" ref="L24" si="13">IF(K24&lt;&gt;0,+G24-K24,0)</f>
        <v>0</v>
      </c>
      <c r="M24" s="518">
        <f t="shared" ref="M24" si="14">H24</f>
        <v>476769.34521357011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3575295.1224779193</v>
      </c>
      <c r="E25" s="609">
        <v>103448.80952380953</v>
      </c>
      <c r="F25" s="626">
        <v>3471846.3129541096</v>
      </c>
      <c r="G25" s="609">
        <v>476963.32038080104</v>
      </c>
      <c r="H25" s="610">
        <v>476963.32038080104</v>
      </c>
      <c r="I25" s="511">
        <f t="shared" si="6"/>
        <v>0</v>
      </c>
      <c r="J25" s="511"/>
      <c r="K25" s="518">
        <f t="shared" ref="K25" si="15">G25</f>
        <v>476963.32038080104</v>
      </c>
      <c r="L25" s="519">
        <f t="shared" ref="L25" si="16">IF(K25&lt;&gt;0,+G25-K25,0)</f>
        <v>0</v>
      </c>
      <c r="M25" s="518">
        <f t="shared" ref="M25" si="17">H25</f>
        <v>476963.32038080104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3466917.3849904118</v>
      </c>
      <c r="E26" s="609">
        <v>103448.80952380953</v>
      </c>
      <c r="F26" s="626">
        <v>3363468.5754666021</v>
      </c>
      <c r="G26" s="609">
        <v>487467.09986700577</v>
      </c>
      <c r="H26" s="610">
        <v>487467.09986700577</v>
      </c>
      <c r="I26" s="511">
        <f t="shared" si="6"/>
        <v>0</v>
      </c>
      <c r="J26" s="511"/>
      <c r="K26" s="518">
        <f t="shared" ref="K26" si="18">G26</f>
        <v>487467.09986700577</v>
      </c>
      <c r="L26" s="519">
        <f t="shared" ref="L26" si="19">IF(K26&lt;&gt;0,+G26-K26,0)</f>
        <v>0</v>
      </c>
      <c r="M26" s="518">
        <f t="shared" ref="M26" si="20">H26</f>
        <v>487467.09986700577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3363468.5754666021</v>
      </c>
      <c r="E27" s="609">
        <v>103448.80952380953</v>
      </c>
      <c r="F27" s="626">
        <v>3260019.7659427924</v>
      </c>
      <c r="G27" s="609">
        <v>521810.81321918749</v>
      </c>
      <c r="H27" s="610">
        <v>521810.81321918749</v>
      </c>
      <c r="I27" s="511">
        <f t="shared" si="6"/>
        <v>0</v>
      </c>
      <c r="J27" s="511"/>
      <c r="K27" s="518">
        <f t="shared" ref="K27" si="21">G27</f>
        <v>521810.81321918749</v>
      </c>
      <c r="L27" s="519">
        <f t="shared" ref="L27" si="22">IF(K27&lt;&gt;0,+G27-K27,0)</f>
        <v>0</v>
      </c>
      <c r="M27" s="518">
        <f t="shared" ref="M27" si="23">H27</f>
        <v>521810.81321918749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626">
        <v>3260019.7659427924</v>
      </c>
      <c r="E28" s="609">
        <v>103448.80952380953</v>
      </c>
      <c r="F28" s="626">
        <v>3156570.9564189827</v>
      </c>
      <c r="G28" s="609">
        <v>464202.68394593865</v>
      </c>
      <c r="H28" s="610">
        <v>464202.68394593865</v>
      </c>
      <c r="I28" s="511">
        <f t="shared" si="6"/>
        <v>0</v>
      </c>
      <c r="J28" s="511"/>
      <c r="K28" s="518">
        <f t="shared" ref="K28" si="24">G28</f>
        <v>464202.68394593865</v>
      </c>
      <c r="L28" s="519">
        <f t="shared" ref="L28" si="25">IF(K28&lt;&gt;0,+G28-K28,0)</f>
        <v>0</v>
      </c>
      <c r="M28" s="518">
        <f t="shared" ref="M28" si="26">H28</f>
        <v>464202.68394593865</v>
      </c>
      <c r="N28" s="514">
        <f t="shared" ref="N28" si="27">IF(M28&lt;&gt;0,+H28-M28,0)</f>
        <v>0</v>
      </c>
      <c r="O28" s="514">
        <f t="shared" ref="O28" si="28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3156570.9564189827</v>
      </c>
      <c r="E29" s="522">
        <f t="shared" ref="E29:E72" si="29">IF(+$I$14&lt;F28,$I$14,D29)</f>
        <v>98746.590909090912</v>
      </c>
      <c r="F29" s="523">
        <f t="shared" ref="F29:F72" si="30">+D29-E29</f>
        <v>3057824.3655098919</v>
      </c>
      <c r="G29" s="524">
        <f t="shared" ref="G29:G52" si="31">+I$12*((D29+F29)/2)+E29</f>
        <v>470141.01480629819</v>
      </c>
      <c r="H29" s="491">
        <f t="shared" ref="H29:H52" si="32">+I$13*((D29+F29)/2)+E29</f>
        <v>470141.01480629819</v>
      </c>
      <c r="I29" s="511">
        <f t="shared" si="6"/>
        <v>0</v>
      </c>
      <c r="J29" s="511"/>
      <c r="K29" s="525"/>
      <c r="L29" s="514">
        <f t="shared" ref="L29:L72" si="33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3057824.3655098919</v>
      </c>
      <c r="E30" s="522">
        <f t="shared" si="29"/>
        <v>98746.590909090912</v>
      </c>
      <c r="F30" s="523">
        <f t="shared" si="30"/>
        <v>2959077.7746008011</v>
      </c>
      <c r="G30" s="524">
        <f t="shared" si="31"/>
        <v>458338.11803432007</v>
      </c>
      <c r="H30" s="491">
        <f t="shared" si="32"/>
        <v>458338.11803432007</v>
      </c>
      <c r="I30" s="511">
        <f t="shared" si="6"/>
        <v>0</v>
      </c>
      <c r="J30" s="511"/>
      <c r="K30" s="525"/>
      <c r="L30" s="514">
        <f t="shared" si="33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2959077.7746008011</v>
      </c>
      <c r="E31" s="522">
        <f t="shared" si="29"/>
        <v>98746.590909090912</v>
      </c>
      <c r="F31" s="523">
        <f t="shared" si="30"/>
        <v>2860331.1836917102</v>
      </c>
      <c r="G31" s="524">
        <f t="shared" si="31"/>
        <v>446535.22126234206</v>
      </c>
      <c r="H31" s="491">
        <f t="shared" si="32"/>
        <v>446535.22126234206</v>
      </c>
      <c r="I31" s="511">
        <f t="shared" si="6"/>
        <v>0</v>
      </c>
      <c r="J31" s="511"/>
      <c r="K31" s="525"/>
      <c r="L31" s="514">
        <f t="shared" si="33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2860331.1836917102</v>
      </c>
      <c r="E32" s="522">
        <f t="shared" si="29"/>
        <v>98746.590909090912</v>
      </c>
      <c r="F32" s="523">
        <f t="shared" si="30"/>
        <v>2761584.5927826194</v>
      </c>
      <c r="G32" s="524">
        <f t="shared" si="31"/>
        <v>434732.32449036394</v>
      </c>
      <c r="H32" s="491">
        <f t="shared" si="32"/>
        <v>434732.32449036394</v>
      </c>
      <c r="I32" s="511">
        <f t="shared" si="6"/>
        <v>0</v>
      </c>
      <c r="J32" s="511"/>
      <c r="K32" s="525"/>
      <c r="L32" s="514">
        <f t="shared" si="33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2761584.5927826194</v>
      </c>
      <c r="E33" s="522">
        <f t="shared" si="29"/>
        <v>98746.590909090912</v>
      </c>
      <c r="F33" s="523">
        <f t="shared" si="30"/>
        <v>2662838.0018735286</v>
      </c>
      <c r="G33" s="524">
        <f t="shared" si="31"/>
        <v>422929.42771838594</v>
      </c>
      <c r="H33" s="491">
        <f t="shared" si="32"/>
        <v>422929.42771838594</v>
      </c>
      <c r="I33" s="511">
        <f t="shared" si="6"/>
        <v>0</v>
      </c>
      <c r="J33" s="511"/>
      <c r="K33" s="525"/>
      <c r="L33" s="514">
        <f t="shared" si="33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2662838.0018735286</v>
      </c>
      <c r="E34" s="522">
        <f t="shared" si="29"/>
        <v>98746.590909090912</v>
      </c>
      <c r="F34" s="523">
        <f t="shared" si="30"/>
        <v>2564091.4109644378</v>
      </c>
      <c r="G34" s="524">
        <f t="shared" si="31"/>
        <v>411126.53094640782</v>
      </c>
      <c r="H34" s="491">
        <f t="shared" si="32"/>
        <v>411126.53094640782</v>
      </c>
      <c r="I34" s="511">
        <f t="shared" si="6"/>
        <v>0</v>
      </c>
      <c r="J34" s="511"/>
      <c r="K34" s="525"/>
      <c r="L34" s="514">
        <f t="shared" si="33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2564091.4109644378</v>
      </c>
      <c r="E35" s="522">
        <f t="shared" si="29"/>
        <v>98746.590909090912</v>
      </c>
      <c r="F35" s="523">
        <f t="shared" si="30"/>
        <v>2465344.8200553469</v>
      </c>
      <c r="G35" s="524">
        <f t="shared" si="31"/>
        <v>399323.6341744297</v>
      </c>
      <c r="H35" s="491">
        <f t="shared" si="32"/>
        <v>399323.6341744297</v>
      </c>
      <c r="I35" s="511">
        <f t="shared" si="6"/>
        <v>0</v>
      </c>
      <c r="J35" s="511"/>
      <c r="K35" s="525"/>
      <c r="L35" s="514">
        <f t="shared" si="33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2465344.8200553469</v>
      </c>
      <c r="E36" s="522">
        <f t="shared" si="29"/>
        <v>98746.590909090912</v>
      </c>
      <c r="F36" s="523">
        <f t="shared" si="30"/>
        <v>2366598.2291462561</v>
      </c>
      <c r="G36" s="524">
        <f t="shared" si="31"/>
        <v>387520.73740245169</v>
      </c>
      <c r="H36" s="491">
        <f t="shared" si="32"/>
        <v>387520.73740245169</v>
      </c>
      <c r="I36" s="511">
        <f t="shared" si="6"/>
        <v>0</v>
      </c>
      <c r="J36" s="511"/>
      <c r="K36" s="525"/>
      <c r="L36" s="514">
        <f t="shared" si="33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2366598.2291462561</v>
      </c>
      <c r="E37" s="522">
        <f t="shared" si="29"/>
        <v>98746.590909090912</v>
      </c>
      <c r="F37" s="523">
        <f t="shared" si="30"/>
        <v>2267851.6382371653</v>
      </c>
      <c r="G37" s="524">
        <f t="shared" si="31"/>
        <v>375717.84063047357</v>
      </c>
      <c r="H37" s="491">
        <f t="shared" si="32"/>
        <v>375717.84063047357</v>
      </c>
      <c r="I37" s="511">
        <f t="shared" si="6"/>
        <v>0</v>
      </c>
      <c r="J37" s="511"/>
      <c r="K37" s="525"/>
      <c r="L37" s="514">
        <f t="shared" si="33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2267851.6382371653</v>
      </c>
      <c r="E38" s="522">
        <f t="shared" si="29"/>
        <v>98746.590909090912</v>
      </c>
      <c r="F38" s="523">
        <f t="shared" si="30"/>
        <v>2169105.0473280745</v>
      </c>
      <c r="G38" s="524">
        <f t="shared" si="31"/>
        <v>363914.94385849545</v>
      </c>
      <c r="H38" s="491">
        <f t="shared" si="32"/>
        <v>363914.94385849545</v>
      </c>
      <c r="I38" s="511">
        <f t="shared" si="6"/>
        <v>0</v>
      </c>
      <c r="J38" s="511"/>
      <c r="K38" s="525"/>
      <c r="L38" s="514">
        <f t="shared" si="33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2169105.0473280745</v>
      </c>
      <c r="E39" s="522">
        <f t="shared" si="29"/>
        <v>98746.590909090912</v>
      </c>
      <c r="F39" s="523">
        <f t="shared" si="30"/>
        <v>2070358.4564189836</v>
      </c>
      <c r="G39" s="524">
        <f t="shared" si="31"/>
        <v>352112.04708651744</v>
      </c>
      <c r="H39" s="491">
        <f t="shared" si="32"/>
        <v>352112.04708651744</v>
      </c>
      <c r="I39" s="511">
        <f t="shared" si="6"/>
        <v>0</v>
      </c>
      <c r="J39" s="511"/>
      <c r="K39" s="525"/>
      <c r="L39" s="514">
        <f t="shared" si="33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2070358.4564189836</v>
      </c>
      <c r="E40" s="522">
        <f t="shared" si="29"/>
        <v>98746.590909090912</v>
      </c>
      <c r="F40" s="523">
        <f t="shared" si="30"/>
        <v>1971611.8655098928</v>
      </c>
      <c r="G40" s="524">
        <f t="shared" si="31"/>
        <v>340309.15031453932</v>
      </c>
      <c r="H40" s="491">
        <f t="shared" si="32"/>
        <v>340309.15031453932</v>
      </c>
      <c r="I40" s="511">
        <f t="shared" si="6"/>
        <v>0</v>
      </c>
      <c r="J40" s="511"/>
      <c r="K40" s="525"/>
      <c r="L40" s="514">
        <f t="shared" si="33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1971611.8655098928</v>
      </c>
      <c r="E41" s="522">
        <f t="shared" si="29"/>
        <v>98746.590909090912</v>
      </c>
      <c r="F41" s="523">
        <f t="shared" si="30"/>
        <v>1872865.274600802</v>
      </c>
      <c r="G41" s="524">
        <f t="shared" si="31"/>
        <v>328506.25354256126</v>
      </c>
      <c r="H41" s="491">
        <f t="shared" si="32"/>
        <v>328506.25354256126</v>
      </c>
      <c r="I41" s="511">
        <f t="shared" si="6"/>
        <v>0</v>
      </c>
      <c r="J41" s="511"/>
      <c r="K41" s="525"/>
      <c r="L41" s="514">
        <f t="shared" si="33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1872865.274600802</v>
      </c>
      <c r="E42" s="522">
        <f t="shared" si="29"/>
        <v>98746.590909090912</v>
      </c>
      <c r="F42" s="523">
        <f t="shared" si="30"/>
        <v>1774118.6836917112</v>
      </c>
      <c r="G42" s="524">
        <f t="shared" si="31"/>
        <v>316703.3567705832</v>
      </c>
      <c r="H42" s="491">
        <f t="shared" si="32"/>
        <v>316703.3567705832</v>
      </c>
      <c r="I42" s="511">
        <f t="shared" si="6"/>
        <v>0</v>
      </c>
      <c r="J42" s="511"/>
      <c r="K42" s="525"/>
      <c r="L42" s="514">
        <f t="shared" si="33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1774118.6836917112</v>
      </c>
      <c r="E43" s="522">
        <f t="shared" si="29"/>
        <v>98746.590909090912</v>
      </c>
      <c r="F43" s="523">
        <f t="shared" si="30"/>
        <v>1675372.0927826203</v>
      </c>
      <c r="G43" s="524">
        <f t="shared" si="31"/>
        <v>304900.45999860507</v>
      </c>
      <c r="H43" s="491">
        <f t="shared" si="32"/>
        <v>304900.45999860507</v>
      </c>
      <c r="I43" s="511">
        <f t="shared" si="6"/>
        <v>0</v>
      </c>
      <c r="J43" s="511"/>
      <c r="K43" s="525"/>
      <c r="L43" s="514">
        <f t="shared" si="33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1675372.0927826203</v>
      </c>
      <c r="E44" s="522">
        <f t="shared" si="29"/>
        <v>98746.590909090912</v>
      </c>
      <c r="F44" s="523">
        <f t="shared" si="30"/>
        <v>1576625.5018735295</v>
      </c>
      <c r="G44" s="524">
        <f t="shared" si="31"/>
        <v>293097.56322662701</v>
      </c>
      <c r="H44" s="491">
        <f t="shared" si="32"/>
        <v>293097.56322662701</v>
      </c>
      <c r="I44" s="511">
        <f t="shared" si="6"/>
        <v>0</v>
      </c>
      <c r="J44" s="511"/>
      <c r="K44" s="525"/>
      <c r="L44" s="514">
        <f t="shared" si="33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1576625.5018735295</v>
      </c>
      <c r="E45" s="522">
        <f t="shared" si="29"/>
        <v>98746.590909090912</v>
      </c>
      <c r="F45" s="523">
        <f t="shared" si="30"/>
        <v>1477878.9109644387</v>
      </c>
      <c r="G45" s="524">
        <f t="shared" si="31"/>
        <v>281294.66645464895</v>
      </c>
      <c r="H45" s="491">
        <f t="shared" si="32"/>
        <v>281294.66645464895</v>
      </c>
      <c r="I45" s="511">
        <f t="shared" si="6"/>
        <v>0</v>
      </c>
      <c r="J45" s="511"/>
      <c r="K45" s="525"/>
      <c r="L45" s="514">
        <f t="shared" si="33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1477878.9109644387</v>
      </c>
      <c r="E46" s="522">
        <f t="shared" si="29"/>
        <v>98746.590909090912</v>
      </c>
      <c r="F46" s="523">
        <f t="shared" si="30"/>
        <v>1379132.3200553479</v>
      </c>
      <c r="G46" s="524">
        <f t="shared" si="31"/>
        <v>269491.76968267083</v>
      </c>
      <c r="H46" s="491">
        <f t="shared" si="32"/>
        <v>269491.76968267083</v>
      </c>
      <c r="I46" s="511">
        <f t="shared" si="6"/>
        <v>0</v>
      </c>
      <c r="J46" s="511"/>
      <c r="K46" s="525"/>
      <c r="L46" s="514">
        <f t="shared" si="33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1379132.3200553479</v>
      </c>
      <c r="E47" s="522">
        <f t="shared" si="29"/>
        <v>98746.590909090912</v>
      </c>
      <c r="F47" s="523">
        <f t="shared" si="30"/>
        <v>1280385.729146257</v>
      </c>
      <c r="G47" s="524">
        <f t="shared" si="31"/>
        <v>257688.87291069279</v>
      </c>
      <c r="H47" s="491">
        <f t="shared" si="32"/>
        <v>257688.87291069279</v>
      </c>
      <c r="I47" s="511">
        <f t="shared" si="6"/>
        <v>0</v>
      </c>
      <c r="J47" s="511"/>
      <c r="K47" s="525"/>
      <c r="L47" s="514">
        <f t="shared" si="33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1280385.729146257</v>
      </c>
      <c r="E48" s="522">
        <f t="shared" si="29"/>
        <v>98746.590909090912</v>
      </c>
      <c r="F48" s="523">
        <f t="shared" si="30"/>
        <v>1181639.1382371662</v>
      </c>
      <c r="G48" s="524">
        <f t="shared" si="31"/>
        <v>245885.9761387147</v>
      </c>
      <c r="H48" s="491">
        <f t="shared" si="32"/>
        <v>245885.9761387147</v>
      </c>
      <c r="I48" s="511">
        <f t="shared" si="6"/>
        <v>0</v>
      </c>
      <c r="J48" s="511"/>
      <c r="K48" s="525"/>
      <c r="L48" s="514">
        <f t="shared" si="33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1181639.1382371662</v>
      </c>
      <c r="E49" s="522">
        <f t="shared" si="29"/>
        <v>98746.590909090912</v>
      </c>
      <c r="F49" s="523">
        <f t="shared" si="30"/>
        <v>1082892.5473280754</v>
      </c>
      <c r="G49" s="524">
        <f t="shared" si="31"/>
        <v>234083.07936673664</v>
      </c>
      <c r="H49" s="491">
        <f t="shared" si="32"/>
        <v>234083.07936673664</v>
      </c>
      <c r="I49" s="511">
        <f t="shared" si="6"/>
        <v>0</v>
      </c>
      <c r="J49" s="511"/>
      <c r="K49" s="525"/>
      <c r="L49" s="514">
        <f t="shared" si="33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1082892.5473280754</v>
      </c>
      <c r="E50" s="522">
        <f t="shared" si="29"/>
        <v>98746.590909090912</v>
      </c>
      <c r="F50" s="523">
        <f t="shared" si="30"/>
        <v>984145.95641898445</v>
      </c>
      <c r="G50" s="524">
        <f t="shared" si="31"/>
        <v>222280.18259475855</v>
      </c>
      <c r="H50" s="491">
        <f t="shared" si="32"/>
        <v>222280.18259475855</v>
      </c>
      <c r="I50" s="511">
        <f t="shared" si="6"/>
        <v>0</v>
      </c>
      <c r="J50" s="511"/>
      <c r="K50" s="525"/>
      <c r="L50" s="514">
        <f t="shared" si="33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984145.95641898445</v>
      </c>
      <c r="E51" s="522">
        <f t="shared" si="29"/>
        <v>98746.590909090912</v>
      </c>
      <c r="F51" s="523">
        <f t="shared" si="30"/>
        <v>885399.36550989351</v>
      </c>
      <c r="G51" s="524">
        <f t="shared" si="31"/>
        <v>210477.28582278045</v>
      </c>
      <c r="H51" s="491">
        <f t="shared" si="32"/>
        <v>210477.28582278045</v>
      </c>
      <c r="I51" s="511">
        <f t="shared" si="6"/>
        <v>0</v>
      </c>
      <c r="J51" s="511"/>
      <c r="K51" s="525"/>
      <c r="L51" s="514">
        <f t="shared" si="33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885399.36550989351</v>
      </c>
      <c r="E52" s="522">
        <f t="shared" si="29"/>
        <v>98746.590909090912</v>
      </c>
      <c r="F52" s="523">
        <f t="shared" si="30"/>
        <v>786652.77460080257</v>
      </c>
      <c r="G52" s="524">
        <f t="shared" si="31"/>
        <v>198674.38905080236</v>
      </c>
      <c r="H52" s="491">
        <f t="shared" si="32"/>
        <v>198674.38905080236</v>
      </c>
      <c r="I52" s="511">
        <f t="shared" si="6"/>
        <v>0</v>
      </c>
      <c r="J52" s="511"/>
      <c r="K52" s="525"/>
      <c r="L52" s="514">
        <f t="shared" si="33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786652.77460080257</v>
      </c>
      <c r="E53" s="522">
        <f t="shared" si="29"/>
        <v>98746.590909090912</v>
      </c>
      <c r="F53" s="523">
        <f t="shared" si="30"/>
        <v>687906.18369171163</v>
      </c>
      <c r="G53" s="524">
        <f t="shared" ref="G53:G72" si="34">+I$12*((D53+F53)/2)+E53</f>
        <v>186871.49227882427</v>
      </c>
      <c r="H53" s="491">
        <f t="shared" ref="H53:H72" si="35">+I$13*((D53+F53)/2)+E53</f>
        <v>186871.49227882427</v>
      </c>
      <c r="I53" s="511">
        <f t="shared" si="6"/>
        <v>0</v>
      </c>
      <c r="J53" s="511"/>
      <c r="K53" s="525"/>
      <c r="L53" s="514">
        <f t="shared" si="33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687906.18369171163</v>
      </c>
      <c r="E54" s="522">
        <f t="shared" si="29"/>
        <v>98746.590909090912</v>
      </c>
      <c r="F54" s="523">
        <f t="shared" si="30"/>
        <v>589159.59278262069</v>
      </c>
      <c r="G54" s="524">
        <f t="shared" si="34"/>
        <v>175068.59550684618</v>
      </c>
      <c r="H54" s="491">
        <f t="shared" si="35"/>
        <v>175068.59550684618</v>
      </c>
      <c r="I54" s="511">
        <f t="shared" si="6"/>
        <v>0</v>
      </c>
      <c r="J54" s="511"/>
      <c r="K54" s="525"/>
      <c r="L54" s="514">
        <f t="shared" si="33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589159.59278262069</v>
      </c>
      <c r="E55" s="522">
        <f t="shared" si="29"/>
        <v>98746.590909090912</v>
      </c>
      <c r="F55" s="523">
        <f t="shared" si="30"/>
        <v>490413.00187352975</v>
      </c>
      <c r="G55" s="524">
        <f t="shared" si="34"/>
        <v>163265.69873486809</v>
      </c>
      <c r="H55" s="491">
        <f t="shared" si="35"/>
        <v>163265.69873486809</v>
      </c>
      <c r="I55" s="511">
        <f t="shared" si="6"/>
        <v>0</v>
      </c>
      <c r="J55" s="511"/>
      <c r="K55" s="525"/>
      <c r="L55" s="514">
        <f t="shared" si="33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490413.00187352975</v>
      </c>
      <c r="E56" s="522">
        <f t="shared" si="29"/>
        <v>98746.590909090912</v>
      </c>
      <c r="F56" s="523">
        <f t="shared" si="30"/>
        <v>391666.41096443881</v>
      </c>
      <c r="G56" s="524">
        <f t="shared" si="34"/>
        <v>151462.80196288999</v>
      </c>
      <c r="H56" s="491">
        <f t="shared" si="35"/>
        <v>151462.80196288999</v>
      </c>
      <c r="I56" s="511">
        <f t="shared" si="6"/>
        <v>0</v>
      </c>
      <c r="J56" s="511"/>
      <c r="K56" s="525"/>
      <c r="L56" s="514">
        <f t="shared" si="33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391666.41096443881</v>
      </c>
      <c r="E57" s="522">
        <f t="shared" si="29"/>
        <v>98746.590909090912</v>
      </c>
      <c r="F57" s="523">
        <f t="shared" si="30"/>
        <v>292919.82005534787</v>
      </c>
      <c r="G57" s="524">
        <f t="shared" si="34"/>
        <v>139659.9051909119</v>
      </c>
      <c r="H57" s="491">
        <f t="shared" si="35"/>
        <v>139659.9051909119</v>
      </c>
      <c r="I57" s="511">
        <f t="shared" si="6"/>
        <v>0</v>
      </c>
      <c r="J57" s="511"/>
      <c r="K57" s="525"/>
      <c r="L57" s="514">
        <f t="shared" si="33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292919.82005534787</v>
      </c>
      <c r="E58" s="522">
        <f t="shared" si="29"/>
        <v>98746.590909090912</v>
      </c>
      <c r="F58" s="523">
        <f t="shared" si="30"/>
        <v>194173.22914625696</v>
      </c>
      <c r="G58" s="524">
        <f t="shared" si="34"/>
        <v>127857.00841893381</v>
      </c>
      <c r="H58" s="491">
        <f t="shared" si="35"/>
        <v>127857.00841893381</v>
      </c>
      <c r="I58" s="511">
        <f t="shared" si="6"/>
        <v>0</v>
      </c>
      <c r="J58" s="511"/>
      <c r="K58" s="525"/>
      <c r="L58" s="514">
        <f t="shared" si="33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194173.22914625696</v>
      </c>
      <c r="E59" s="522">
        <f t="shared" si="29"/>
        <v>98746.590909090912</v>
      </c>
      <c r="F59" s="523">
        <f t="shared" si="30"/>
        <v>95426.638237166044</v>
      </c>
      <c r="G59" s="524">
        <f t="shared" si="34"/>
        <v>116054.11164695572</v>
      </c>
      <c r="H59" s="491">
        <f t="shared" si="35"/>
        <v>116054.11164695572</v>
      </c>
      <c r="I59" s="511">
        <f t="shared" si="6"/>
        <v>0</v>
      </c>
      <c r="J59" s="511"/>
      <c r="K59" s="525"/>
      <c r="L59" s="514">
        <f t="shared" si="33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95426.638237166044</v>
      </c>
      <c r="E60" s="522">
        <f t="shared" si="29"/>
        <v>95426.638237166044</v>
      </c>
      <c r="F60" s="523">
        <f t="shared" si="30"/>
        <v>0</v>
      </c>
      <c r="G60" s="524">
        <f t="shared" si="34"/>
        <v>101129.67441310393</v>
      </c>
      <c r="H60" s="491">
        <f t="shared" si="35"/>
        <v>101129.67441310393</v>
      </c>
      <c r="I60" s="511">
        <f t="shared" si="6"/>
        <v>0</v>
      </c>
      <c r="J60" s="511"/>
      <c r="K60" s="525"/>
      <c r="L60" s="514">
        <f t="shared" si="33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9"/>
        <v>0</v>
      </c>
      <c r="F61" s="523">
        <f t="shared" si="30"/>
        <v>0</v>
      </c>
      <c r="G61" s="524">
        <f t="shared" si="34"/>
        <v>0</v>
      </c>
      <c r="H61" s="491">
        <f t="shared" si="35"/>
        <v>0</v>
      </c>
      <c r="I61" s="511">
        <f t="shared" si="6"/>
        <v>0</v>
      </c>
      <c r="J61" s="511"/>
      <c r="K61" s="525"/>
      <c r="L61" s="514">
        <f t="shared" si="33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9"/>
        <v>0</v>
      </c>
      <c r="F62" s="523">
        <f t="shared" si="30"/>
        <v>0</v>
      </c>
      <c r="G62" s="524">
        <f t="shared" si="34"/>
        <v>0</v>
      </c>
      <c r="H62" s="491">
        <f t="shared" si="35"/>
        <v>0</v>
      </c>
      <c r="I62" s="511">
        <f t="shared" si="6"/>
        <v>0</v>
      </c>
      <c r="J62" s="511"/>
      <c r="K62" s="525"/>
      <c r="L62" s="514">
        <f t="shared" si="33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9"/>
        <v>0</v>
      </c>
      <c r="F63" s="523">
        <f t="shared" si="30"/>
        <v>0</v>
      </c>
      <c r="G63" s="524">
        <f t="shared" si="34"/>
        <v>0</v>
      </c>
      <c r="H63" s="491">
        <f t="shared" si="35"/>
        <v>0</v>
      </c>
      <c r="I63" s="511">
        <f t="shared" si="6"/>
        <v>0</v>
      </c>
      <c r="J63" s="511"/>
      <c r="K63" s="525"/>
      <c r="L63" s="514">
        <f t="shared" si="33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9"/>
        <v>0</v>
      </c>
      <c r="F64" s="523">
        <f t="shared" si="30"/>
        <v>0</v>
      </c>
      <c r="G64" s="524">
        <f t="shared" si="34"/>
        <v>0</v>
      </c>
      <c r="H64" s="491">
        <f t="shared" si="35"/>
        <v>0</v>
      </c>
      <c r="I64" s="511">
        <f t="shared" si="6"/>
        <v>0</v>
      </c>
      <c r="J64" s="511"/>
      <c r="K64" s="525"/>
      <c r="L64" s="514">
        <f t="shared" si="33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9"/>
        <v>0</v>
      </c>
      <c r="F65" s="523">
        <f t="shared" si="30"/>
        <v>0</v>
      </c>
      <c r="G65" s="524">
        <f t="shared" si="34"/>
        <v>0</v>
      </c>
      <c r="H65" s="491">
        <f t="shared" si="35"/>
        <v>0</v>
      </c>
      <c r="I65" s="511">
        <f t="shared" si="6"/>
        <v>0</v>
      </c>
      <c r="J65" s="511"/>
      <c r="K65" s="525"/>
      <c r="L65" s="514">
        <f t="shared" si="33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9"/>
        <v>0</v>
      </c>
      <c r="F66" s="523">
        <f t="shared" si="30"/>
        <v>0</v>
      </c>
      <c r="G66" s="524">
        <f t="shared" si="34"/>
        <v>0</v>
      </c>
      <c r="H66" s="491">
        <f t="shared" si="35"/>
        <v>0</v>
      </c>
      <c r="I66" s="511">
        <f t="shared" si="6"/>
        <v>0</v>
      </c>
      <c r="J66" s="511"/>
      <c r="K66" s="525"/>
      <c r="L66" s="514">
        <f t="shared" si="33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9"/>
        <v>0</v>
      </c>
      <c r="F67" s="523">
        <f t="shared" si="30"/>
        <v>0</v>
      </c>
      <c r="G67" s="524">
        <f t="shared" si="34"/>
        <v>0</v>
      </c>
      <c r="H67" s="491">
        <f t="shared" si="35"/>
        <v>0</v>
      </c>
      <c r="I67" s="511">
        <f t="shared" si="6"/>
        <v>0</v>
      </c>
      <c r="J67" s="511"/>
      <c r="K67" s="525"/>
      <c r="L67" s="514">
        <f t="shared" si="33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9"/>
        <v>0</v>
      </c>
      <c r="F68" s="523">
        <f t="shared" si="30"/>
        <v>0</v>
      </c>
      <c r="G68" s="524">
        <f t="shared" si="34"/>
        <v>0</v>
      </c>
      <c r="H68" s="491">
        <f t="shared" si="35"/>
        <v>0</v>
      </c>
      <c r="I68" s="511">
        <f t="shared" si="6"/>
        <v>0</v>
      </c>
      <c r="J68" s="511"/>
      <c r="K68" s="525"/>
      <c r="L68" s="514">
        <f t="shared" si="33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9"/>
        <v>0</v>
      </c>
      <c r="F69" s="523">
        <f t="shared" si="30"/>
        <v>0</v>
      </c>
      <c r="G69" s="524">
        <f t="shared" si="34"/>
        <v>0</v>
      </c>
      <c r="H69" s="491">
        <f t="shared" si="35"/>
        <v>0</v>
      </c>
      <c r="I69" s="511">
        <f t="shared" si="6"/>
        <v>0</v>
      </c>
      <c r="J69" s="511"/>
      <c r="K69" s="525"/>
      <c r="L69" s="514">
        <f t="shared" si="33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9"/>
        <v>0</v>
      </c>
      <c r="F70" s="523">
        <f t="shared" si="30"/>
        <v>0</v>
      </c>
      <c r="G70" s="524">
        <f t="shared" si="34"/>
        <v>0</v>
      </c>
      <c r="H70" s="491">
        <f t="shared" si="35"/>
        <v>0</v>
      </c>
      <c r="I70" s="511">
        <f t="shared" si="6"/>
        <v>0</v>
      </c>
      <c r="J70" s="511"/>
      <c r="K70" s="525"/>
      <c r="L70" s="514">
        <f t="shared" si="33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9"/>
        <v>0</v>
      </c>
      <c r="F71" s="523">
        <f t="shared" si="30"/>
        <v>0</v>
      </c>
      <c r="G71" s="524">
        <f t="shared" si="34"/>
        <v>0</v>
      </c>
      <c r="H71" s="491">
        <f t="shared" si="35"/>
        <v>0</v>
      </c>
      <c r="I71" s="511">
        <f t="shared" si="6"/>
        <v>0</v>
      </c>
      <c r="J71" s="511"/>
      <c r="K71" s="525"/>
      <c r="L71" s="514">
        <f t="shared" si="33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9"/>
        <v>0</v>
      </c>
      <c r="F72" s="528">
        <f t="shared" si="30"/>
        <v>0</v>
      </c>
      <c r="G72" s="530">
        <f t="shared" si="34"/>
        <v>0</v>
      </c>
      <c r="H72" s="471">
        <f t="shared" si="35"/>
        <v>0</v>
      </c>
      <c r="I72" s="531">
        <f t="shared" si="6"/>
        <v>0</v>
      </c>
      <c r="J72" s="511"/>
      <c r="K72" s="532"/>
      <c r="L72" s="533">
        <f t="shared" si="33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4344849.9999999991</v>
      </c>
      <c r="F73" s="375"/>
      <c r="G73" s="375">
        <f>SUM(G17:G72)</f>
        <v>15741180.093251828</v>
      </c>
      <c r="H73" s="375">
        <f>SUM(H17:H72)</f>
        <v>15741180.093251828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464202.68394593865</v>
      </c>
      <c r="N87" s="546">
        <f>IF(J92&lt;D11,0,VLOOKUP(J92,C17:O72,11))</f>
        <v>464202.68394593865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499255.04051717801</v>
      </c>
      <c r="N88" s="550">
        <f>IF(J92&lt;D11,0,VLOOKUP(J92,C99:P154,7))</f>
        <v>499255.04051717801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35052.356571239361</v>
      </c>
      <c r="N89" s="555">
        <f>+N88-N87</f>
        <v>35052.356571239361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 t="s">
        <v>494</v>
      </c>
      <c r="F91" s="674">
        <f>F9</f>
        <v>30316</v>
      </c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98746.590909090912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36">H99</f>
        <v>342136.30353000003</v>
      </c>
      <c r="M99" s="519">
        <f t="shared" ref="M99:M104" si="37">IF(L99&lt;&gt;0,+H99-L99,0)</f>
        <v>0</v>
      </c>
      <c r="N99" s="518">
        <f t="shared" ref="N99:N104" si="38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36"/>
        <v>679954.3306665339</v>
      </c>
      <c r="M100" s="519">
        <f t="shared" si="37"/>
        <v>0</v>
      </c>
      <c r="N100" s="518">
        <f t="shared" si="38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9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36"/>
        <v>665893.21056754142</v>
      </c>
      <c r="M101" s="519">
        <f t="shared" si="37"/>
        <v>0</v>
      </c>
      <c r="N101" s="518">
        <f t="shared" si="38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36"/>
        <v>613375.91620122688</v>
      </c>
      <c r="M102" s="519">
        <f t="shared" si="37"/>
        <v>0</v>
      </c>
      <c r="N102" s="518">
        <f t="shared" si="38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40">+I103-H103</f>
        <v>0</v>
      </c>
      <c r="K103" s="514"/>
      <c r="L103" s="518">
        <f t="shared" si="36"/>
        <v>581252.00039105583</v>
      </c>
      <c r="M103" s="519">
        <f t="shared" si="37"/>
        <v>0</v>
      </c>
      <c r="N103" s="518">
        <f t="shared" si="38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40"/>
        <v>0</v>
      </c>
      <c r="K104" s="514"/>
      <c r="L104" s="518">
        <f t="shared" si="36"/>
        <v>507915.61664035521</v>
      </c>
      <c r="M104" s="519">
        <f t="shared" si="37"/>
        <v>0</v>
      </c>
      <c r="N104" s="518">
        <f t="shared" si="38"/>
        <v>507915.61664035521</v>
      </c>
      <c r="O104" s="514">
        <f t="shared" ref="O104:O130" si="41">IF(N104&lt;&gt;0,+I104-N104,0)</f>
        <v>0</v>
      </c>
      <c r="P104" s="514">
        <f t="shared" ref="P104:P130" si="42"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2019</v>
      </c>
      <c r="D105" s="629">
        <v>3778287.3696013289</v>
      </c>
      <c r="E105" s="630">
        <v>101043.02325581395</v>
      </c>
      <c r="F105" s="631">
        <v>3677244.346345515</v>
      </c>
      <c r="G105" s="631">
        <v>3727765.8579734219</v>
      </c>
      <c r="H105" s="633">
        <v>500065.11807412654</v>
      </c>
      <c r="I105" s="634">
        <v>500065.11807412654</v>
      </c>
      <c r="J105" s="514">
        <f t="shared" si="40"/>
        <v>0</v>
      </c>
      <c r="K105" s="514"/>
      <c r="L105" s="518">
        <f t="shared" ref="L105" si="43">H105</f>
        <v>500065.11807412654</v>
      </c>
      <c r="M105" s="519">
        <f t="shared" ref="M105" si="44">IF(L105&lt;&gt;0,+H105-L105,0)</f>
        <v>0</v>
      </c>
      <c r="N105" s="518">
        <f t="shared" ref="N105" si="45">I105</f>
        <v>500065.11807412654</v>
      </c>
      <c r="O105" s="514">
        <f t="shared" si="41"/>
        <v>0</v>
      </c>
      <c r="P105" s="514">
        <f t="shared" si="42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2020</v>
      </c>
      <c r="D106" s="629">
        <v>3677244.346345515</v>
      </c>
      <c r="E106" s="630">
        <v>103448.80952380953</v>
      </c>
      <c r="F106" s="631">
        <v>3573795.5368217053</v>
      </c>
      <c r="G106" s="631">
        <v>3625519.9415836101</v>
      </c>
      <c r="H106" s="633">
        <v>493459.88444780855</v>
      </c>
      <c r="I106" s="634">
        <v>493459.88444780855</v>
      </c>
      <c r="J106" s="514">
        <f t="shared" si="40"/>
        <v>0</v>
      </c>
      <c r="K106" s="514"/>
      <c r="L106" s="518">
        <f t="shared" ref="L106" si="46">H106</f>
        <v>493459.88444780855</v>
      </c>
      <c r="M106" s="519">
        <f t="shared" ref="M106" si="47">IF(L106&lt;&gt;0,+H106-L106,0)</f>
        <v>0</v>
      </c>
      <c r="N106" s="518">
        <f t="shared" ref="N106" si="48">I106</f>
        <v>493459.88444780855</v>
      </c>
      <c r="O106" s="514">
        <f t="shared" si="41"/>
        <v>0</v>
      </c>
      <c r="P106" s="514">
        <f t="shared" si="42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2021</v>
      </c>
      <c r="D107" s="629">
        <v>3573795.5368217053</v>
      </c>
      <c r="E107" s="630">
        <v>105971.95121951219</v>
      </c>
      <c r="F107" s="631">
        <v>3467823.5856021931</v>
      </c>
      <c r="G107" s="631">
        <v>3520809.5612119492</v>
      </c>
      <c r="H107" s="633">
        <v>505633.92476291995</v>
      </c>
      <c r="I107" s="634">
        <v>505633.92476291995</v>
      </c>
      <c r="J107" s="514">
        <f t="shared" si="40"/>
        <v>0</v>
      </c>
      <c r="K107" s="514"/>
      <c r="L107" s="518">
        <f t="shared" ref="L107" si="49">H107</f>
        <v>505633.92476291995</v>
      </c>
      <c r="M107" s="519">
        <f t="shared" ref="M107" si="50">IF(L107&lt;&gt;0,+H107-L107,0)</f>
        <v>0</v>
      </c>
      <c r="N107" s="518">
        <f t="shared" ref="N107" si="51">I107</f>
        <v>505633.92476291995</v>
      </c>
      <c r="O107" s="514">
        <f t="shared" si="41"/>
        <v>0</v>
      </c>
      <c r="P107" s="514">
        <f t="shared" si="42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2022</v>
      </c>
      <c r="D108" s="629">
        <v>3467823.5856021931</v>
      </c>
      <c r="E108" s="630">
        <v>103448.80952380953</v>
      </c>
      <c r="F108" s="631">
        <v>3364374.7760783834</v>
      </c>
      <c r="G108" s="631">
        <v>3416099.1808402883</v>
      </c>
      <c r="H108" s="633">
        <v>504696.45092425711</v>
      </c>
      <c r="I108" s="634">
        <v>504696.45092425711</v>
      </c>
      <c r="J108" s="514">
        <f t="shared" si="40"/>
        <v>0</v>
      </c>
      <c r="K108" s="514"/>
      <c r="L108" s="518">
        <f t="shared" ref="L108" si="52">H108</f>
        <v>504696.45092425711</v>
      </c>
      <c r="M108" s="519">
        <f t="shared" ref="M108" si="53">IF(L108&lt;&gt;0,+H108-L108,0)</f>
        <v>0</v>
      </c>
      <c r="N108" s="518">
        <f t="shared" ref="N108" si="54">I108</f>
        <v>504696.45092425711</v>
      </c>
      <c r="O108" s="514">
        <f t="shared" ref="O108" si="55">IF(N108&lt;&gt;0,+I108-N108,0)</f>
        <v>0</v>
      </c>
      <c r="P108" s="514">
        <f t="shared" ref="P108" si="56">+O108-M108</f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2023</v>
      </c>
      <c r="D109" s="629">
        <v>3364374.7760783834</v>
      </c>
      <c r="E109" s="630">
        <v>98746.590909090912</v>
      </c>
      <c r="F109" s="631">
        <v>3265628.1851692926</v>
      </c>
      <c r="G109" s="631">
        <v>3315001.480623838</v>
      </c>
      <c r="H109" s="633">
        <v>507701.93491934414</v>
      </c>
      <c r="I109" s="634">
        <v>507701.93491934414</v>
      </c>
      <c r="J109" s="514">
        <f t="shared" si="40"/>
        <v>0</v>
      </c>
      <c r="K109" s="514"/>
      <c r="L109" s="518">
        <f t="shared" ref="L109" si="57">H109</f>
        <v>507701.93491934414</v>
      </c>
      <c r="M109" s="519">
        <f t="shared" ref="M109" si="58">IF(L109&lt;&gt;0,+H109-L109,0)</f>
        <v>0</v>
      </c>
      <c r="N109" s="518">
        <f t="shared" ref="N109" si="59">I109</f>
        <v>507701.93491934414</v>
      </c>
      <c r="O109" s="514">
        <f t="shared" ref="O109" si="60">IF(N109&lt;&gt;0,+I109-N109,0)</f>
        <v>0</v>
      </c>
      <c r="P109" s="514">
        <f t="shared" ref="P109" si="61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2024</v>
      </c>
      <c r="D110" s="374">
        <f>IF(F109+SUM(E$99:E109)=D$92,F109,D$92-SUM(E$99:E109))</f>
        <v>3265628.1851692926</v>
      </c>
      <c r="E110" s="522">
        <f t="shared" ref="E110:E154" si="62">IF(+$J$96&lt;F109,$J$96,D110)</f>
        <v>98746.590909090912</v>
      </c>
      <c r="F110" s="523">
        <f t="shared" ref="F110:F154" si="63">+D110-E110</f>
        <v>3166881.5942602018</v>
      </c>
      <c r="G110" s="523">
        <f t="shared" ref="G110:G154" si="64">+(F110+D110)/2</f>
        <v>3216254.8897147472</v>
      </c>
      <c r="H110" s="526">
        <f t="shared" ref="H110:H154" si="65">+J$94*G110+E110</f>
        <v>499255.04051717801</v>
      </c>
      <c r="I110" s="577">
        <f t="shared" ref="I110:I154" si="66">+J$95*G110+E110</f>
        <v>499255.04051717801</v>
      </c>
      <c r="J110" s="514">
        <f t="shared" si="40"/>
        <v>0</v>
      </c>
      <c r="K110" s="514"/>
      <c r="L110" s="525"/>
      <c r="M110" s="514">
        <f t="shared" ref="M110:M130" si="67">IF(L110&lt;&gt;0,+H110-L110,0)</f>
        <v>0</v>
      </c>
      <c r="N110" s="525"/>
      <c r="O110" s="514">
        <f t="shared" si="41"/>
        <v>0</v>
      </c>
      <c r="P110" s="514">
        <f t="shared" si="42"/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2025</v>
      </c>
      <c r="D111" s="374">
        <f>IF(F110+SUM(E$99:E110)=D$92,F110,D$92-SUM(E$99:E110))</f>
        <v>3166881.5942602018</v>
      </c>
      <c r="E111" s="522">
        <f t="shared" si="62"/>
        <v>98746.590909090912</v>
      </c>
      <c r="F111" s="523">
        <f t="shared" si="63"/>
        <v>3068135.003351111</v>
      </c>
      <c r="G111" s="523">
        <f t="shared" si="64"/>
        <v>3117508.2988056564</v>
      </c>
      <c r="H111" s="526">
        <f t="shared" si="65"/>
        <v>486958.48897346889</v>
      </c>
      <c r="I111" s="577">
        <f t="shared" si="66"/>
        <v>486958.48897346889</v>
      </c>
      <c r="J111" s="514">
        <f t="shared" si="40"/>
        <v>0</v>
      </c>
      <c r="K111" s="514"/>
      <c r="L111" s="525"/>
      <c r="M111" s="514">
        <f t="shared" si="67"/>
        <v>0</v>
      </c>
      <c r="N111" s="525"/>
      <c r="O111" s="514">
        <f t="shared" si="41"/>
        <v>0</v>
      </c>
      <c r="P111" s="514">
        <f t="shared" si="42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2026</v>
      </c>
      <c r="D112" s="374">
        <f>IF(F111+SUM(E$99:E111)=D$92,F111,D$92-SUM(E$99:E111))</f>
        <v>3068135.003351111</v>
      </c>
      <c r="E112" s="522">
        <f t="shared" si="62"/>
        <v>98746.590909090912</v>
      </c>
      <c r="F112" s="523">
        <f t="shared" si="63"/>
        <v>2969388.4124420201</v>
      </c>
      <c r="G112" s="523">
        <f t="shared" si="64"/>
        <v>3018761.7078965656</v>
      </c>
      <c r="H112" s="526">
        <f t="shared" si="65"/>
        <v>474661.93742975977</v>
      </c>
      <c r="I112" s="577">
        <f t="shared" si="66"/>
        <v>474661.93742975977</v>
      </c>
      <c r="J112" s="514">
        <f t="shared" si="40"/>
        <v>0</v>
      </c>
      <c r="K112" s="514"/>
      <c r="L112" s="525"/>
      <c r="M112" s="514">
        <f t="shared" si="67"/>
        <v>0</v>
      </c>
      <c r="N112" s="525"/>
      <c r="O112" s="514">
        <f t="shared" si="41"/>
        <v>0</v>
      </c>
      <c r="P112" s="514">
        <f t="shared" si="42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2027</v>
      </c>
      <c r="D113" s="374">
        <f>IF(F112+SUM(E$99:E112)=D$92,F112,D$92-SUM(E$99:E112))</f>
        <v>2969388.4124420201</v>
      </c>
      <c r="E113" s="522">
        <f t="shared" si="62"/>
        <v>98746.590909090912</v>
      </c>
      <c r="F113" s="523">
        <f t="shared" si="63"/>
        <v>2870641.8215329293</v>
      </c>
      <c r="G113" s="523">
        <f t="shared" si="64"/>
        <v>2920015.1169874747</v>
      </c>
      <c r="H113" s="526">
        <f t="shared" si="65"/>
        <v>462365.38588605064</v>
      </c>
      <c r="I113" s="577">
        <f t="shared" si="66"/>
        <v>462365.38588605064</v>
      </c>
      <c r="J113" s="514">
        <f t="shared" si="40"/>
        <v>0</v>
      </c>
      <c r="K113" s="514"/>
      <c r="L113" s="525"/>
      <c r="M113" s="514">
        <f t="shared" si="67"/>
        <v>0</v>
      </c>
      <c r="N113" s="525"/>
      <c r="O113" s="514">
        <f t="shared" si="41"/>
        <v>0</v>
      </c>
      <c r="P113" s="514">
        <f t="shared" si="42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2028</v>
      </c>
      <c r="D114" s="374">
        <f>IF(F113+SUM(E$99:E113)=D$92,F113,D$92-SUM(E$99:E113))</f>
        <v>2870641.8215329293</v>
      </c>
      <c r="E114" s="522">
        <f t="shared" si="62"/>
        <v>98746.590909090912</v>
      </c>
      <c r="F114" s="523">
        <f t="shared" si="63"/>
        <v>2771895.2306238385</v>
      </c>
      <c r="G114" s="523">
        <f t="shared" si="64"/>
        <v>2821268.5260783839</v>
      </c>
      <c r="H114" s="526">
        <f t="shared" si="65"/>
        <v>450068.8343423414</v>
      </c>
      <c r="I114" s="577">
        <f t="shared" si="66"/>
        <v>450068.8343423414</v>
      </c>
      <c r="J114" s="514">
        <f t="shared" si="40"/>
        <v>0</v>
      </c>
      <c r="K114" s="514"/>
      <c r="L114" s="525"/>
      <c r="M114" s="514">
        <f t="shared" si="67"/>
        <v>0</v>
      </c>
      <c r="N114" s="525"/>
      <c r="O114" s="514">
        <f t="shared" si="41"/>
        <v>0</v>
      </c>
      <c r="P114" s="514">
        <f t="shared" si="42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2029</v>
      </c>
      <c r="D115" s="374">
        <f>IF(F114+SUM(E$99:E114)=D$92,F114,D$92-SUM(E$99:E114))</f>
        <v>2771895.2306238385</v>
      </c>
      <c r="E115" s="522">
        <f t="shared" si="62"/>
        <v>98746.590909090912</v>
      </c>
      <c r="F115" s="523">
        <f t="shared" si="63"/>
        <v>2673148.6397147477</v>
      </c>
      <c r="G115" s="523">
        <f t="shared" si="64"/>
        <v>2722521.9351692931</v>
      </c>
      <c r="H115" s="526">
        <f t="shared" si="65"/>
        <v>437772.28279863228</v>
      </c>
      <c r="I115" s="577">
        <f t="shared" si="66"/>
        <v>437772.28279863228</v>
      </c>
      <c r="J115" s="514">
        <f t="shared" si="40"/>
        <v>0</v>
      </c>
      <c r="K115" s="514"/>
      <c r="L115" s="525"/>
      <c r="M115" s="514">
        <f t="shared" si="67"/>
        <v>0</v>
      </c>
      <c r="N115" s="525"/>
      <c r="O115" s="514">
        <f t="shared" si="41"/>
        <v>0</v>
      </c>
      <c r="P115" s="514">
        <f t="shared" si="42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2030</v>
      </c>
      <c r="D116" s="374">
        <f>IF(F115+SUM(E$99:E115)=D$92,F115,D$92-SUM(E$99:E115))</f>
        <v>2673148.6397147477</v>
      </c>
      <c r="E116" s="522">
        <f t="shared" si="62"/>
        <v>98746.590909090912</v>
      </c>
      <c r="F116" s="523">
        <f t="shared" si="63"/>
        <v>2574402.0488056568</v>
      </c>
      <c r="G116" s="523">
        <f t="shared" si="64"/>
        <v>2623775.3442602023</v>
      </c>
      <c r="H116" s="526">
        <f t="shared" si="65"/>
        <v>425475.73125492316</v>
      </c>
      <c r="I116" s="577">
        <f t="shared" si="66"/>
        <v>425475.73125492316</v>
      </c>
      <c r="J116" s="514">
        <f t="shared" si="40"/>
        <v>0</v>
      </c>
      <c r="K116" s="514"/>
      <c r="L116" s="525"/>
      <c r="M116" s="514">
        <f t="shared" si="67"/>
        <v>0</v>
      </c>
      <c r="N116" s="525"/>
      <c r="O116" s="514">
        <f t="shared" si="41"/>
        <v>0</v>
      </c>
      <c r="P116" s="514">
        <f t="shared" si="42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2031</v>
      </c>
      <c r="D117" s="374">
        <f>IF(F116+SUM(E$99:E116)=D$92,F116,D$92-SUM(E$99:E116))</f>
        <v>2574402.0488056568</v>
      </c>
      <c r="E117" s="522">
        <f t="shared" si="62"/>
        <v>98746.590909090912</v>
      </c>
      <c r="F117" s="523">
        <f t="shared" si="63"/>
        <v>2475655.457896566</v>
      </c>
      <c r="G117" s="523">
        <f t="shared" si="64"/>
        <v>2525028.7533511114</v>
      </c>
      <c r="H117" s="526">
        <f t="shared" si="65"/>
        <v>413179.17971121392</v>
      </c>
      <c r="I117" s="577">
        <f t="shared" si="66"/>
        <v>413179.17971121392</v>
      </c>
      <c r="J117" s="514">
        <f t="shared" si="40"/>
        <v>0</v>
      </c>
      <c r="K117" s="514"/>
      <c r="L117" s="525"/>
      <c r="M117" s="514">
        <f t="shared" si="67"/>
        <v>0</v>
      </c>
      <c r="N117" s="525"/>
      <c r="O117" s="514">
        <f t="shared" si="41"/>
        <v>0</v>
      </c>
      <c r="P117" s="514">
        <f t="shared" si="42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2032</v>
      </c>
      <c r="D118" s="374">
        <f>IF(F117+SUM(E$99:E117)=D$92,F117,D$92-SUM(E$99:E117))</f>
        <v>2475655.457896566</v>
      </c>
      <c r="E118" s="522">
        <f t="shared" si="62"/>
        <v>98746.590909090912</v>
      </c>
      <c r="F118" s="523">
        <f t="shared" si="63"/>
        <v>2376908.8669874752</v>
      </c>
      <c r="G118" s="523">
        <f t="shared" si="64"/>
        <v>2426282.1624420206</v>
      </c>
      <c r="H118" s="526">
        <f t="shared" si="65"/>
        <v>400882.62816750479</v>
      </c>
      <c r="I118" s="577">
        <f t="shared" si="66"/>
        <v>400882.62816750479</v>
      </c>
      <c r="J118" s="514">
        <f t="shared" si="40"/>
        <v>0</v>
      </c>
      <c r="K118" s="514"/>
      <c r="L118" s="525"/>
      <c r="M118" s="514">
        <f t="shared" si="67"/>
        <v>0</v>
      </c>
      <c r="N118" s="525"/>
      <c r="O118" s="514">
        <f t="shared" si="41"/>
        <v>0</v>
      </c>
      <c r="P118" s="514">
        <f t="shared" si="42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2033</v>
      </c>
      <c r="D119" s="374">
        <f>IF(F118+SUM(E$99:E118)=D$92,F118,D$92-SUM(E$99:E118))</f>
        <v>2376908.8669874752</v>
      </c>
      <c r="E119" s="522">
        <f t="shared" si="62"/>
        <v>98746.590909090912</v>
      </c>
      <c r="F119" s="523">
        <f t="shared" si="63"/>
        <v>2278162.2760783844</v>
      </c>
      <c r="G119" s="523">
        <f t="shared" si="64"/>
        <v>2327535.5715329298</v>
      </c>
      <c r="H119" s="526">
        <f t="shared" si="65"/>
        <v>388586.07662379567</v>
      </c>
      <c r="I119" s="577">
        <f t="shared" si="66"/>
        <v>388586.07662379567</v>
      </c>
      <c r="J119" s="514">
        <f t="shared" si="40"/>
        <v>0</v>
      </c>
      <c r="K119" s="514"/>
      <c r="L119" s="525"/>
      <c r="M119" s="514">
        <f t="shared" si="67"/>
        <v>0</v>
      </c>
      <c r="N119" s="525"/>
      <c r="O119" s="514">
        <f t="shared" si="41"/>
        <v>0</v>
      </c>
      <c r="P119" s="514">
        <f t="shared" si="42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2034</v>
      </c>
      <c r="D120" s="374">
        <f>IF(F119+SUM(E$99:E119)=D$92,F119,D$92-SUM(E$99:E119))</f>
        <v>2278162.2760783844</v>
      </c>
      <c r="E120" s="522">
        <f t="shared" si="62"/>
        <v>98746.590909090912</v>
      </c>
      <c r="F120" s="523">
        <f t="shared" si="63"/>
        <v>2179415.6851692935</v>
      </c>
      <c r="G120" s="523">
        <f t="shared" si="64"/>
        <v>2228788.980623839</v>
      </c>
      <c r="H120" s="526">
        <f t="shared" si="65"/>
        <v>376289.52508008655</v>
      </c>
      <c r="I120" s="577">
        <f t="shared" si="66"/>
        <v>376289.52508008655</v>
      </c>
      <c r="J120" s="514">
        <f t="shared" si="40"/>
        <v>0</v>
      </c>
      <c r="K120" s="514"/>
      <c r="L120" s="525"/>
      <c r="M120" s="514">
        <f t="shared" si="67"/>
        <v>0</v>
      </c>
      <c r="N120" s="525"/>
      <c r="O120" s="514">
        <f t="shared" si="41"/>
        <v>0</v>
      </c>
      <c r="P120" s="514">
        <f t="shared" si="42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2035</v>
      </c>
      <c r="D121" s="374">
        <f>IF(F120+SUM(E$99:E120)=D$92,F120,D$92-SUM(E$99:E120))</f>
        <v>2179415.6851692935</v>
      </c>
      <c r="E121" s="522">
        <f t="shared" si="62"/>
        <v>98746.590909090912</v>
      </c>
      <c r="F121" s="523">
        <f t="shared" si="63"/>
        <v>2080669.0942602027</v>
      </c>
      <c r="G121" s="523">
        <f t="shared" si="64"/>
        <v>2130042.3897147481</v>
      </c>
      <c r="H121" s="526">
        <f t="shared" si="65"/>
        <v>363992.97353637731</v>
      </c>
      <c r="I121" s="577">
        <f t="shared" si="66"/>
        <v>363992.97353637731</v>
      </c>
      <c r="J121" s="514">
        <f t="shared" si="40"/>
        <v>0</v>
      </c>
      <c r="K121" s="514"/>
      <c r="L121" s="525"/>
      <c r="M121" s="514">
        <f t="shared" si="67"/>
        <v>0</v>
      </c>
      <c r="N121" s="525"/>
      <c r="O121" s="514">
        <f t="shared" si="41"/>
        <v>0</v>
      </c>
      <c r="P121" s="514">
        <f t="shared" si="42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2036</v>
      </c>
      <c r="D122" s="374">
        <f>IF(F121+SUM(E$99:E121)=D$92,F121,D$92-SUM(E$99:E121))</f>
        <v>2080669.0942602027</v>
      </c>
      <c r="E122" s="522">
        <f t="shared" si="62"/>
        <v>98746.590909090912</v>
      </c>
      <c r="F122" s="523">
        <f t="shared" si="63"/>
        <v>1981922.5033511119</v>
      </c>
      <c r="G122" s="523">
        <f t="shared" si="64"/>
        <v>2031295.7988056573</v>
      </c>
      <c r="H122" s="526">
        <f t="shared" si="65"/>
        <v>351696.42199266818</v>
      </c>
      <c r="I122" s="577">
        <f t="shared" si="66"/>
        <v>351696.42199266818</v>
      </c>
      <c r="J122" s="514">
        <f t="shared" si="40"/>
        <v>0</v>
      </c>
      <c r="K122" s="514"/>
      <c r="L122" s="525"/>
      <c r="M122" s="514">
        <f t="shared" si="67"/>
        <v>0</v>
      </c>
      <c r="N122" s="525"/>
      <c r="O122" s="514">
        <f t="shared" si="41"/>
        <v>0</v>
      </c>
      <c r="P122" s="514">
        <f t="shared" si="42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2037</v>
      </c>
      <c r="D123" s="374">
        <f>IF(F122+SUM(E$99:E122)=D$92,F122,D$92-SUM(E$99:E122))</f>
        <v>1981922.5033511119</v>
      </c>
      <c r="E123" s="522">
        <f t="shared" si="62"/>
        <v>98746.590909090912</v>
      </c>
      <c r="F123" s="523">
        <f t="shared" si="63"/>
        <v>1883175.9124420211</v>
      </c>
      <c r="G123" s="523">
        <f t="shared" si="64"/>
        <v>1932549.2078965665</v>
      </c>
      <c r="H123" s="526">
        <f t="shared" si="65"/>
        <v>339399.87044895906</v>
      </c>
      <c r="I123" s="577">
        <f t="shared" si="66"/>
        <v>339399.87044895906</v>
      </c>
      <c r="J123" s="514">
        <f t="shared" si="40"/>
        <v>0</v>
      </c>
      <c r="K123" s="514"/>
      <c r="L123" s="525"/>
      <c r="M123" s="514">
        <f t="shared" si="67"/>
        <v>0</v>
      </c>
      <c r="N123" s="525"/>
      <c r="O123" s="514">
        <f t="shared" si="41"/>
        <v>0</v>
      </c>
      <c r="P123" s="514">
        <f t="shared" si="42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2038</v>
      </c>
      <c r="D124" s="374">
        <f>IF(F123+SUM(E$99:E123)=D$92,F123,D$92-SUM(E$99:E123))</f>
        <v>1883175.9124420211</v>
      </c>
      <c r="E124" s="522">
        <f t="shared" si="62"/>
        <v>98746.590909090912</v>
      </c>
      <c r="F124" s="523">
        <f t="shared" si="63"/>
        <v>1784429.3215329302</v>
      </c>
      <c r="G124" s="523">
        <f t="shared" si="64"/>
        <v>1833802.6169874757</v>
      </c>
      <c r="H124" s="526">
        <f t="shared" si="65"/>
        <v>327103.31890524988</v>
      </c>
      <c r="I124" s="577">
        <f t="shared" si="66"/>
        <v>327103.31890524988</v>
      </c>
      <c r="J124" s="514">
        <f t="shared" si="40"/>
        <v>0</v>
      </c>
      <c r="K124" s="514"/>
      <c r="L124" s="525"/>
      <c r="M124" s="514">
        <f t="shared" si="67"/>
        <v>0</v>
      </c>
      <c r="N124" s="525"/>
      <c r="O124" s="514">
        <f t="shared" si="41"/>
        <v>0</v>
      </c>
      <c r="P124" s="514">
        <f t="shared" si="42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2039</v>
      </c>
      <c r="D125" s="374">
        <f>IF(F124+SUM(E$99:E124)=D$92,F124,D$92-SUM(E$99:E124))</f>
        <v>1784429.3215329302</v>
      </c>
      <c r="E125" s="522">
        <f t="shared" si="62"/>
        <v>98746.590909090912</v>
      </c>
      <c r="F125" s="523">
        <f t="shared" si="63"/>
        <v>1685682.7306238394</v>
      </c>
      <c r="G125" s="523">
        <f t="shared" si="64"/>
        <v>1735056.0260783848</v>
      </c>
      <c r="H125" s="526">
        <f t="shared" si="65"/>
        <v>314806.7673615407</v>
      </c>
      <c r="I125" s="577">
        <f t="shared" si="66"/>
        <v>314806.7673615407</v>
      </c>
      <c r="J125" s="514">
        <f t="shared" si="40"/>
        <v>0</v>
      </c>
      <c r="K125" s="514"/>
      <c r="L125" s="525"/>
      <c r="M125" s="514">
        <f t="shared" si="67"/>
        <v>0</v>
      </c>
      <c r="N125" s="525"/>
      <c r="O125" s="514">
        <f t="shared" si="41"/>
        <v>0</v>
      </c>
      <c r="P125" s="514">
        <f t="shared" si="42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2040</v>
      </c>
      <c r="D126" s="374">
        <f>IF(F125+SUM(E$99:E125)=D$92,F125,D$92-SUM(E$99:E125))</f>
        <v>1685682.7306238394</v>
      </c>
      <c r="E126" s="522">
        <f t="shared" si="62"/>
        <v>98746.590909090912</v>
      </c>
      <c r="F126" s="523">
        <f t="shared" si="63"/>
        <v>1586936.1397147486</v>
      </c>
      <c r="G126" s="523">
        <f t="shared" si="64"/>
        <v>1636309.435169294</v>
      </c>
      <c r="H126" s="526">
        <f t="shared" si="65"/>
        <v>302510.21581783157</v>
      </c>
      <c r="I126" s="577">
        <f t="shared" si="66"/>
        <v>302510.21581783157</v>
      </c>
      <c r="J126" s="514">
        <f t="shared" si="40"/>
        <v>0</v>
      </c>
      <c r="K126" s="514"/>
      <c r="L126" s="525"/>
      <c r="M126" s="514">
        <f t="shared" si="67"/>
        <v>0</v>
      </c>
      <c r="N126" s="525"/>
      <c r="O126" s="514">
        <f t="shared" si="41"/>
        <v>0</v>
      </c>
      <c r="P126" s="514">
        <f t="shared" si="42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2041</v>
      </c>
      <c r="D127" s="374">
        <f>IF(F126+SUM(E$99:E126)=D$92,F126,D$92-SUM(E$99:E126))</f>
        <v>1586936.1397147486</v>
      </c>
      <c r="E127" s="522">
        <f t="shared" si="62"/>
        <v>98746.590909090912</v>
      </c>
      <c r="F127" s="523">
        <f t="shared" si="63"/>
        <v>1488189.5488056578</v>
      </c>
      <c r="G127" s="523">
        <f t="shared" si="64"/>
        <v>1537562.8442602032</v>
      </c>
      <c r="H127" s="526">
        <f t="shared" si="65"/>
        <v>290213.66427412239</v>
      </c>
      <c r="I127" s="577">
        <f t="shared" si="66"/>
        <v>290213.66427412239</v>
      </c>
      <c r="J127" s="514">
        <f t="shared" si="40"/>
        <v>0</v>
      </c>
      <c r="K127" s="514"/>
      <c r="L127" s="525"/>
      <c r="M127" s="514">
        <f t="shared" si="67"/>
        <v>0</v>
      </c>
      <c r="N127" s="525"/>
      <c r="O127" s="514">
        <f t="shared" si="41"/>
        <v>0</v>
      </c>
      <c r="P127" s="514">
        <f t="shared" si="42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2042</v>
      </c>
      <c r="D128" s="374">
        <f>IF(F127+SUM(E$99:E127)=D$92,F127,D$92-SUM(E$99:E127))</f>
        <v>1488189.5488056578</v>
      </c>
      <c r="E128" s="522">
        <f t="shared" si="62"/>
        <v>98746.590909090912</v>
      </c>
      <c r="F128" s="523">
        <f t="shared" si="63"/>
        <v>1389442.9578965669</v>
      </c>
      <c r="G128" s="523">
        <f t="shared" si="64"/>
        <v>1438816.2533511124</v>
      </c>
      <c r="H128" s="526">
        <f t="shared" si="65"/>
        <v>277917.11273041321</v>
      </c>
      <c r="I128" s="577">
        <f t="shared" si="66"/>
        <v>277917.11273041321</v>
      </c>
      <c r="J128" s="514">
        <f t="shared" si="40"/>
        <v>0</v>
      </c>
      <c r="K128" s="514"/>
      <c r="L128" s="525"/>
      <c r="M128" s="514">
        <f t="shared" si="67"/>
        <v>0</v>
      </c>
      <c r="N128" s="525"/>
      <c r="O128" s="514">
        <f t="shared" si="41"/>
        <v>0</v>
      </c>
      <c r="P128" s="514">
        <f t="shared" si="42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2043</v>
      </c>
      <c r="D129" s="374">
        <f>IF(F128+SUM(E$99:E128)=D$92,F128,D$92-SUM(E$99:E128))</f>
        <v>1389442.9578965669</v>
      </c>
      <c r="E129" s="522">
        <f t="shared" si="62"/>
        <v>98746.590909090912</v>
      </c>
      <c r="F129" s="523">
        <f t="shared" si="63"/>
        <v>1290696.3669874761</v>
      </c>
      <c r="G129" s="523">
        <f t="shared" si="64"/>
        <v>1340069.6624420215</v>
      </c>
      <c r="H129" s="526">
        <f t="shared" si="65"/>
        <v>265620.56118670409</v>
      </c>
      <c r="I129" s="577">
        <f t="shared" si="66"/>
        <v>265620.56118670409</v>
      </c>
      <c r="J129" s="514">
        <f t="shared" si="40"/>
        <v>0</v>
      </c>
      <c r="K129" s="514"/>
      <c r="L129" s="525"/>
      <c r="M129" s="514">
        <f t="shared" si="67"/>
        <v>0</v>
      </c>
      <c r="N129" s="525"/>
      <c r="O129" s="514">
        <f t="shared" si="41"/>
        <v>0</v>
      </c>
      <c r="P129" s="514">
        <f t="shared" si="42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2044</v>
      </c>
      <c r="D130" s="374">
        <f>IF(F129+SUM(E$99:E129)=D$92,F129,D$92-SUM(E$99:E129))</f>
        <v>1290696.3669874761</v>
      </c>
      <c r="E130" s="522">
        <f t="shared" si="62"/>
        <v>98746.590909090912</v>
      </c>
      <c r="F130" s="523">
        <f t="shared" si="63"/>
        <v>1191949.7760783853</v>
      </c>
      <c r="G130" s="523">
        <f t="shared" si="64"/>
        <v>1241323.0715329307</v>
      </c>
      <c r="H130" s="526">
        <f t="shared" si="65"/>
        <v>253324.00964299493</v>
      </c>
      <c r="I130" s="577">
        <f t="shared" si="66"/>
        <v>253324.00964299493</v>
      </c>
      <c r="J130" s="514">
        <f t="shared" si="40"/>
        <v>0</v>
      </c>
      <c r="K130" s="514"/>
      <c r="L130" s="525"/>
      <c r="M130" s="514">
        <f t="shared" si="67"/>
        <v>0</v>
      </c>
      <c r="N130" s="525"/>
      <c r="O130" s="514">
        <f t="shared" si="41"/>
        <v>0</v>
      </c>
      <c r="P130" s="514">
        <f t="shared" si="42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2045</v>
      </c>
      <c r="D131" s="374">
        <f>IF(F130+SUM(E$99:E130)=D$92,F130,D$92-SUM(E$99:E130))</f>
        <v>1191949.7760783853</v>
      </c>
      <c r="E131" s="522">
        <f t="shared" si="62"/>
        <v>98746.590909090912</v>
      </c>
      <c r="F131" s="523">
        <f t="shared" si="63"/>
        <v>1093203.1851692945</v>
      </c>
      <c r="G131" s="523">
        <f t="shared" si="64"/>
        <v>1142576.4806238399</v>
      </c>
      <c r="H131" s="526">
        <f t="shared" si="65"/>
        <v>241027.45809928578</v>
      </c>
      <c r="I131" s="577">
        <f t="shared" si="66"/>
        <v>241027.45809928578</v>
      </c>
      <c r="J131" s="514">
        <f t="shared" si="40"/>
        <v>0</v>
      </c>
      <c r="K131" s="514"/>
      <c r="L131" s="525"/>
      <c r="M131" s="514">
        <f t="shared" ref="M131:M154" si="68">IF(L541&lt;&gt;0,+H541-L541,0)</f>
        <v>0</v>
      </c>
      <c r="N131" s="525"/>
      <c r="O131" s="514">
        <f t="shared" ref="O131:O154" si="69">IF(N541&lt;&gt;0,+I541-N541,0)</f>
        <v>0</v>
      </c>
      <c r="P131" s="514">
        <f t="shared" ref="P131:P154" si="70">+O541-M541</f>
        <v>0</v>
      </c>
      <c r="Q131" s="269"/>
    </row>
    <row r="132" spans="2:17" ht="12.5">
      <c r="B132" s="195" t="str">
        <f t="shared" si="39"/>
        <v/>
      </c>
      <c r="C132" s="507">
        <f>IF(D93="","-",+C131+1)</f>
        <v>2046</v>
      </c>
      <c r="D132" s="374">
        <f>IF(F131+SUM(E$99:E131)=D$92,F131,D$92-SUM(E$99:E131))</f>
        <v>1093203.1851692945</v>
      </c>
      <c r="E132" s="522">
        <f t="shared" si="62"/>
        <v>98746.590909090912</v>
      </c>
      <c r="F132" s="523">
        <f t="shared" si="63"/>
        <v>994456.59426020354</v>
      </c>
      <c r="G132" s="523">
        <f t="shared" si="64"/>
        <v>1043829.8897147491</v>
      </c>
      <c r="H132" s="526">
        <f t="shared" si="65"/>
        <v>228730.9065555766</v>
      </c>
      <c r="I132" s="577">
        <f t="shared" si="66"/>
        <v>228730.9065555766</v>
      </c>
      <c r="J132" s="514">
        <f t="shared" si="40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39"/>
        <v/>
      </c>
      <c r="C133" s="507">
        <f>IF(D93="","-",+C132+1)</f>
        <v>2047</v>
      </c>
      <c r="D133" s="374">
        <f>IF(F132+SUM(E$99:E132)=D$92,F132,D$92-SUM(E$99:E132))</f>
        <v>994456.59426020354</v>
      </c>
      <c r="E133" s="522">
        <f t="shared" si="62"/>
        <v>98746.590909090912</v>
      </c>
      <c r="F133" s="523">
        <f t="shared" si="63"/>
        <v>895710.00335111259</v>
      </c>
      <c r="G133" s="523">
        <f t="shared" si="64"/>
        <v>945083.29880565801</v>
      </c>
      <c r="H133" s="526">
        <f t="shared" si="65"/>
        <v>216434.35501186742</v>
      </c>
      <c r="I133" s="577">
        <f t="shared" si="66"/>
        <v>216434.35501186742</v>
      </c>
      <c r="J133" s="514">
        <f t="shared" si="40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39"/>
        <v/>
      </c>
      <c r="C134" s="507">
        <f>IF(D93="","-",+C133+1)</f>
        <v>2048</v>
      </c>
      <c r="D134" s="374">
        <f>IF(F133+SUM(E$99:E133)=D$92,F133,D$92-SUM(E$99:E133))</f>
        <v>895710.00335111259</v>
      </c>
      <c r="E134" s="522">
        <f t="shared" si="62"/>
        <v>98746.590909090912</v>
      </c>
      <c r="F134" s="523">
        <f t="shared" si="63"/>
        <v>796963.41244202165</v>
      </c>
      <c r="G134" s="523">
        <f t="shared" si="64"/>
        <v>846336.70789656718</v>
      </c>
      <c r="H134" s="526">
        <f t="shared" si="65"/>
        <v>204137.80346815826</v>
      </c>
      <c r="I134" s="577">
        <f t="shared" si="66"/>
        <v>204137.80346815826</v>
      </c>
      <c r="J134" s="514">
        <f t="shared" si="40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39"/>
        <v/>
      </c>
      <c r="C135" s="507">
        <f>IF(D93="","-",+C134+1)</f>
        <v>2049</v>
      </c>
      <c r="D135" s="374">
        <f>IF(F134+SUM(E$99:E134)=D$92,F134,D$92-SUM(E$99:E134))</f>
        <v>796963.41244202165</v>
      </c>
      <c r="E135" s="522">
        <f t="shared" si="62"/>
        <v>98746.590909090912</v>
      </c>
      <c r="F135" s="523">
        <f t="shared" si="63"/>
        <v>698216.82153293071</v>
      </c>
      <c r="G135" s="523">
        <f t="shared" si="64"/>
        <v>747590.11698747613</v>
      </c>
      <c r="H135" s="526">
        <f t="shared" si="65"/>
        <v>191841.25192444908</v>
      </c>
      <c r="I135" s="577">
        <f t="shared" si="66"/>
        <v>191841.25192444908</v>
      </c>
      <c r="J135" s="514">
        <f t="shared" si="40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39"/>
        <v/>
      </c>
      <c r="C136" s="507">
        <f>IF(D93="","-",+C135+1)</f>
        <v>2050</v>
      </c>
      <c r="D136" s="374">
        <f>IF(F135+SUM(E$99:E135)=D$92,F135,D$92-SUM(E$99:E135))</f>
        <v>698216.82153293071</v>
      </c>
      <c r="E136" s="522">
        <f t="shared" si="62"/>
        <v>98746.590909090912</v>
      </c>
      <c r="F136" s="523">
        <f t="shared" si="63"/>
        <v>599470.23062383977</v>
      </c>
      <c r="G136" s="523">
        <f t="shared" si="64"/>
        <v>648843.5260783853</v>
      </c>
      <c r="H136" s="526">
        <f t="shared" si="65"/>
        <v>179544.70038073993</v>
      </c>
      <c r="I136" s="577">
        <f t="shared" si="66"/>
        <v>179544.70038073993</v>
      </c>
      <c r="J136" s="514">
        <f t="shared" si="40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39"/>
        <v/>
      </c>
      <c r="C137" s="507">
        <f>IF(D93="","-",+C136+1)</f>
        <v>2051</v>
      </c>
      <c r="D137" s="374">
        <f>IF(F136+SUM(E$99:E136)=D$92,F136,D$92-SUM(E$99:E136))</f>
        <v>599470.23062383977</v>
      </c>
      <c r="E137" s="522">
        <f t="shared" si="62"/>
        <v>98746.590909090912</v>
      </c>
      <c r="F137" s="523">
        <f t="shared" si="63"/>
        <v>500723.63971474883</v>
      </c>
      <c r="G137" s="523">
        <f t="shared" si="64"/>
        <v>550096.93516929424</v>
      </c>
      <c r="H137" s="526">
        <f t="shared" si="65"/>
        <v>167248.14883703075</v>
      </c>
      <c r="I137" s="577">
        <f t="shared" si="66"/>
        <v>167248.14883703075</v>
      </c>
      <c r="J137" s="514">
        <f t="shared" si="40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39"/>
        <v/>
      </c>
      <c r="C138" s="507">
        <f>IF(D93="","-",+C137+1)</f>
        <v>2052</v>
      </c>
      <c r="D138" s="374">
        <f>IF(F137+SUM(E$99:E137)=D$92,F137,D$92-SUM(E$99:E137))</f>
        <v>500723.63971474883</v>
      </c>
      <c r="E138" s="522">
        <f t="shared" si="62"/>
        <v>98746.590909090912</v>
      </c>
      <c r="F138" s="523">
        <f t="shared" si="63"/>
        <v>401977.04880565789</v>
      </c>
      <c r="G138" s="523">
        <f t="shared" si="64"/>
        <v>451350.34426020336</v>
      </c>
      <c r="H138" s="526">
        <f t="shared" si="65"/>
        <v>154951.59729332157</v>
      </c>
      <c r="I138" s="577">
        <f t="shared" si="66"/>
        <v>154951.59729332157</v>
      </c>
      <c r="J138" s="514">
        <f t="shared" si="40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39"/>
        <v/>
      </c>
      <c r="C139" s="507">
        <f>IF(D93="","-",+C138+1)</f>
        <v>2053</v>
      </c>
      <c r="D139" s="374">
        <f>IF(F138+SUM(E$99:E138)=D$92,F138,D$92-SUM(E$99:E138))</f>
        <v>401977.04880565789</v>
      </c>
      <c r="E139" s="522">
        <f t="shared" si="62"/>
        <v>98746.590909090912</v>
      </c>
      <c r="F139" s="523">
        <f t="shared" si="63"/>
        <v>303230.45789656695</v>
      </c>
      <c r="G139" s="523">
        <f t="shared" si="64"/>
        <v>352603.75335111242</v>
      </c>
      <c r="H139" s="526">
        <f t="shared" si="65"/>
        <v>142655.04574961239</v>
      </c>
      <c r="I139" s="577">
        <f t="shared" si="66"/>
        <v>142655.04574961239</v>
      </c>
      <c r="J139" s="514">
        <f t="shared" si="40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39"/>
        <v/>
      </c>
      <c r="C140" s="507">
        <f>IF(D93="","-",+C139+1)</f>
        <v>2054</v>
      </c>
      <c r="D140" s="374">
        <f>IF(F139+SUM(E$99:E139)=D$92,F139,D$92-SUM(E$99:E139))</f>
        <v>303230.45789656695</v>
      </c>
      <c r="E140" s="522">
        <f t="shared" si="62"/>
        <v>98746.590909090912</v>
      </c>
      <c r="F140" s="523">
        <f t="shared" si="63"/>
        <v>204483.86698747604</v>
      </c>
      <c r="G140" s="523">
        <f t="shared" si="64"/>
        <v>253857.16244202148</v>
      </c>
      <c r="H140" s="526">
        <f t="shared" si="65"/>
        <v>130358.49420590323</v>
      </c>
      <c r="I140" s="577">
        <f t="shared" si="66"/>
        <v>130358.49420590323</v>
      </c>
      <c r="J140" s="514">
        <f t="shared" si="40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39"/>
        <v/>
      </c>
      <c r="C141" s="507">
        <f>IF(D93="","-",+C140+1)</f>
        <v>2055</v>
      </c>
      <c r="D141" s="374">
        <f>IF(F140+SUM(E$99:E140)=D$92,F140,D$92-SUM(E$99:E140))</f>
        <v>204483.86698747604</v>
      </c>
      <c r="E141" s="522">
        <f t="shared" si="62"/>
        <v>98746.590909090912</v>
      </c>
      <c r="F141" s="523">
        <f t="shared" si="63"/>
        <v>105737.27607838513</v>
      </c>
      <c r="G141" s="523">
        <f t="shared" si="64"/>
        <v>155110.5715329306</v>
      </c>
      <c r="H141" s="526">
        <f t="shared" si="65"/>
        <v>118061.94266219407</v>
      </c>
      <c r="I141" s="577">
        <f t="shared" si="66"/>
        <v>118061.94266219407</v>
      </c>
      <c r="J141" s="514">
        <f t="shared" si="40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39"/>
        <v/>
      </c>
      <c r="C142" s="507">
        <f>IF(D93="","-",+C141+1)</f>
        <v>2056</v>
      </c>
      <c r="D142" s="374">
        <f>IF(F141+SUM(E$99:E141)=D$92,F141,D$92-SUM(E$99:E141))</f>
        <v>105737.27607838513</v>
      </c>
      <c r="E142" s="522">
        <f t="shared" si="62"/>
        <v>98746.590909090912</v>
      </c>
      <c r="F142" s="523">
        <f t="shared" si="63"/>
        <v>6990.6851692942146</v>
      </c>
      <c r="G142" s="523">
        <f t="shared" si="64"/>
        <v>56363.98062383967</v>
      </c>
      <c r="H142" s="526">
        <f t="shared" si="65"/>
        <v>105765.3911184849</v>
      </c>
      <c r="I142" s="577">
        <f t="shared" si="66"/>
        <v>105765.3911184849</v>
      </c>
      <c r="J142" s="514">
        <f t="shared" si="40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39"/>
        <v/>
      </c>
      <c r="C143" s="507">
        <f>IF(D93="","-",+C142+1)</f>
        <v>2057</v>
      </c>
      <c r="D143" s="374">
        <f>IF(F142+SUM(E$99:E142)=D$92,F142,D$92-SUM(E$99:E142))</f>
        <v>6990.6851692942146</v>
      </c>
      <c r="E143" s="522">
        <f t="shared" si="62"/>
        <v>6990.6851692942146</v>
      </c>
      <c r="F143" s="523">
        <f t="shared" si="63"/>
        <v>0</v>
      </c>
      <c r="G143" s="523">
        <f t="shared" si="64"/>
        <v>3495.3425846471073</v>
      </c>
      <c r="H143" s="526">
        <f t="shared" si="65"/>
        <v>7425.9473880639143</v>
      </c>
      <c r="I143" s="577">
        <f t="shared" si="66"/>
        <v>7425.9473880639143</v>
      </c>
      <c r="J143" s="514">
        <f t="shared" si="40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39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62"/>
        <v>0</v>
      </c>
      <c r="F144" s="523">
        <f t="shared" si="63"/>
        <v>0</v>
      </c>
      <c r="G144" s="523">
        <f t="shared" si="64"/>
        <v>0</v>
      </c>
      <c r="H144" s="526">
        <f t="shared" si="65"/>
        <v>0</v>
      </c>
      <c r="I144" s="577">
        <f t="shared" si="66"/>
        <v>0</v>
      </c>
      <c r="J144" s="514">
        <f t="shared" si="40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39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62"/>
        <v>0</v>
      </c>
      <c r="F145" s="523">
        <f t="shared" si="63"/>
        <v>0</v>
      </c>
      <c r="G145" s="523">
        <f t="shared" si="64"/>
        <v>0</v>
      </c>
      <c r="H145" s="526">
        <f t="shared" si="65"/>
        <v>0</v>
      </c>
      <c r="I145" s="577">
        <f t="shared" si="66"/>
        <v>0</v>
      </c>
      <c r="J145" s="514">
        <f t="shared" si="40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39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62"/>
        <v>0</v>
      </c>
      <c r="F146" s="523">
        <f t="shared" si="63"/>
        <v>0</v>
      </c>
      <c r="G146" s="523">
        <f t="shared" si="64"/>
        <v>0</v>
      </c>
      <c r="H146" s="526">
        <f t="shared" si="65"/>
        <v>0</v>
      </c>
      <c r="I146" s="577">
        <f t="shared" si="66"/>
        <v>0</v>
      </c>
      <c r="J146" s="514">
        <f t="shared" si="40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39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62"/>
        <v>0</v>
      </c>
      <c r="F147" s="523">
        <f t="shared" si="63"/>
        <v>0</v>
      </c>
      <c r="G147" s="523">
        <f t="shared" si="64"/>
        <v>0</v>
      </c>
      <c r="H147" s="526">
        <f t="shared" si="65"/>
        <v>0</v>
      </c>
      <c r="I147" s="577">
        <f t="shared" si="66"/>
        <v>0</v>
      </c>
      <c r="J147" s="514">
        <f t="shared" si="40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39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62"/>
        <v>0</v>
      </c>
      <c r="F148" s="523">
        <f t="shared" si="63"/>
        <v>0</v>
      </c>
      <c r="G148" s="523">
        <f t="shared" si="64"/>
        <v>0</v>
      </c>
      <c r="H148" s="526">
        <f t="shared" si="65"/>
        <v>0</v>
      </c>
      <c r="I148" s="577">
        <f t="shared" si="66"/>
        <v>0</v>
      </c>
      <c r="J148" s="514">
        <f t="shared" si="40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39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62"/>
        <v>0</v>
      </c>
      <c r="F149" s="523">
        <f t="shared" si="63"/>
        <v>0</v>
      </c>
      <c r="G149" s="523">
        <f t="shared" si="64"/>
        <v>0</v>
      </c>
      <c r="H149" s="526">
        <f t="shared" si="65"/>
        <v>0</v>
      </c>
      <c r="I149" s="577">
        <f t="shared" si="66"/>
        <v>0</v>
      </c>
      <c r="J149" s="514">
        <f t="shared" si="40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39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62"/>
        <v>0</v>
      </c>
      <c r="F150" s="523">
        <f t="shared" si="63"/>
        <v>0</v>
      </c>
      <c r="G150" s="523">
        <f t="shared" si="64"/>
        <v>0</v>
      </c>
      <c r="H150" s="526">
        <f t="shared" si="65"/>
        <v>0</v>
      </c>
      <c r="I150" s="577">
        <f t="shared" si="66"/>
        <v>0</v>
      </c>
      <c r="J150" s="514">
        <f t="shared" si="40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39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62"/>
        <v>0</v>
      </c>
      <c r="F151" s="523">
        <f t="shared" si="63"/>
        <v>0</v>
      </c>
      <c r="G151" s="523">
        <f t="shared" si="64"/>
        <v>0</v>
      </c>
      <c r="H151" s="526">
        <f t="shared" si="65"/>
        <v>0</v>
      </c>
      <c r="I151" s="577">
        <f t="shared" si="66"/>
        <v>0</v>
      </c>
      <c r="J151" s="514">
        <f t="shared" si="40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39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62"/>
        <v>0</v>
      </c>
      <c r="F152" s="523">
        <f t="shared" si="63"/>
        <v>0</v>
      </c>
      <c r="G152" s="523">
        <f t="shared" si="64"/>
        <v>0</v>
      </c>
      <c r="H152" s="526">
        <f t="shared" si="65"/>
        <v>0</v>
      </c>
      <c r="I152" s="577">
        <f t="shared" si="66"/>
        <v>0</v>
      </c>
      <c r="J152" s="514">
        <f t="shared" si="40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39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62"/>
        <v>0</v>
      </c>
      <c r="F153" s="523">
        <f t="shared" si="63"/>
        <v>0</v>
      </c>
      <c r="G153" s="523">
        <f t="shared" si="64"/>
        <v>0</v>
      </c>
      <c r="H153" s="526">
        <f t="shared" si="65"/>
        <v>0</v>
      </c>
      <c r="I153" s="577">
        <f t="shared" si="66"/>
        <v>0</v>
      </c>
      <c r="J153" s="514">
        <f t="shared" si="40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39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62"/>
        <v>0</v>
      </c>
      <c r="F154" s="523">
        <f t="shared" si="63"/>
        <v>0</v>
      </c>
      <c r="G154" s="523">
        <f t="shared" si="64"/>
        <v>0</v>
      </c>
      <c r="H154" s="526">
        <f t="shared" si="65"/>
        <v>0</v>
      </c>
      <c r="I154" s="577">
        <f t="shared" si="66"/>
        <v>0</v>
      </c>
      <c r="J154" s="514">
        <f t="shared" si="40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4344849.9999999991</v>
      </c>
      <c r="F155" s="375"/>
      <c r="G155" s="375"/>
      <c r="H155" s="375">
        <f>SUM(H99:H154)</f>
        <v>15892347.760501673</v>
      </c>
      <c r="I155" s="375">
        <f>SUM(I99:I154)</f>
        <v>15892347.760501673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7" priority="1" stopIfTrue="1" operator="equal">
      <formula>$I$10</formula>
    </cfRule>
  </conditionalFormatting>
  <conditionalFormatting sqref="C99:C154">
    <cfRule type="cellIs" dxfId="8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9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36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697170.02172833472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697170.02172833472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478" t="s">
        <v>494</v>
      </c>
      <c r="F9" s="672">
        <v>443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145221.34090909091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889084.4471340694</v>
      </c>
      <c r="H22" s="610">
        <v>889084.4471340694</v>
      </c>
      <c r="I22" s="511">
        <f t="shared" si="6"/>
        <v>0</v>
      </c>
      <c r="J22" s="511"/>
      <c r="K22" s="518">
        <f t="shared" si="0"/>
        <v>889084.4471340694</v>
      </c>
      <c r="L22" s="519">
        <f t="shared" si="1"/>
        <v>0</v>
      </c>
      <c r="M22" s="518">
        <f t="shared" si="2"/>
        <v>889084.4471340694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155847.29268292684</v>
      </c>
      <c r="F23" s="626">
        <v>5535475.3173657814</v>
      </c>
      <c r="G23" s="609">
        <v>869277.17590012413</v>
      </c>
      <c r="H23" s="610">
        <v>869277.17590012413</v>
      </c>
      <c r="I23" s="511">
        <f t="shared" si="6"/>
        <v>0</v>
      </c>
      <c r="J23" s="511"/>
      <c r="K23" s="518">
        <f t="shared" ref="K23" si="7">G23</f>
        <v>869277.17590012413</v>
      </c>
      <c r="L23" s="519">
        <f t="shared" ref="L23" si="8">IF(K23&lt;&gt;0,+G23-K23,0)</f>
        <v>0</v>
      </c>
      <c r="M23" s="518">
        <f t="shared" ref="M23" si="9">H23</f>
        <v>869277.17590012413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714348.32768844545</v>
      </c>
      <c r="H24" s="610">
        <v>714348.32768844545</v>
      </c>
      <c r="I24" s="511">
        <f t="shared" si="6"/>
        <v>0</v>
      </c>
      <c r="J24" s="511"/>
      <c r="K24" s="518">
        <f t="shared" ref="K24" si="12">G24</f>
        <v>714348.32768844545</v>
      </c>
      <c r="L24" s="519">
        <f t="shared" ref="L24" si="13">IF(K24&lt;&gt;0,+G24-K24,0)</f>
        <v>0</v>
      </c>
      <c r="M24" s="518">
        <f t="shared" ref="M24" si="14">H24</f>
        <v>714348.32768844545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5386876.7359704329</v>
      </c>
      <c r="E25" s="609">
        <v>152136.64285714287</v>
      </c>
      <c r="F25" s="626">
        <v>5234740.0931132901</v>
      </c>
      <c r="G25" s="609">
        <v>715106.47264918196</v>
      </c>
      <c r="H25" s="610">
        <v>715106.47264918196</v>
      </c>
      <c r="I25" s="511">
        <f t="shared" si="6"/>
        <v>0</v>
      </c>
      <c r="J25" s="511"/>
      <c r="K25" s="518">
        <f t="shared" ref="K25" si="15">G25</f>
        <v>715106.47264918196</v>
      </c>
      <c r="L25" s="519">
        <f t="shared" ref="L25" si="16">IF(K25&lt;&gt;0,+G25-K25,0)</f>
        <v>0</v>
      </c>
      <c r="M25" s="518">
        <f t="shared" ref="M25" si="17">H25</f>
        <v>715106.47264918196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5227491.3818257116</v>
      </c>
      <c r="E26" s="609">
        <v>152136.64285714287</v>
      </c>
      <c r="F26" s="626">
        <v>5075354.7389685689</v>
      </c>
      <c r="G26" s="609">
        <v>731383.75654612202</v>
      </c>
      <c r="H26" s="610">
        <v>731383.75654612202</v>
      </c>
      <c r="I26" s="511">
        <f t="shared" si="6"/>
        <v>0</v>
      </c>
      <c r="J26" s="511"/>
      <c r="K26" s="518">
        <f t="shared" ref="K26" si="18">G26</f>
        <v>731383.75654612202</v>
      </c>
      <c r="L26" s="519">
        <f t="shared" ref="L26" si="19">IF(K26&lt;&gt;0,+G26-K26,0)</f>
        <v>0</v>
      </c>
      <c r="M26" s="518">
        <f t="shared" ref="M26" si="20">H26</f>
        <v>731383.75654612202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5075354.7389685689</v>
      </c>
      <c r="E27" s="609">
        <v>152136.64285714287</v>
      </c>
      <c r="F27" s="626">
        <v>4923218.0961114261</v>
      </c>
      <c r="G27" s="609">
        <v>783680.43817514717</v>
      </c>
      <c r="H27" s="610">
        <v>783680.43817514717</v>
      </c>
      <c r="I27" s="511">
        <f t="shared" si="6"/>
        <v>0</v>
      </c>
      <c r="J27" s="511"/>
      <c r="K27" s="518">
        <f t="shared" ref="K27" si="21">G27</f>
        <v>783680.43817514717</v>
      </c>
      <c r="L27" s="519">
        <f t="shared" ref="L27" si="22">IF(K27&lt;&gt;0,+G27-K27,0)</f>
        <v>0</v>
      </c>
      <c r="M27" s="518">
        <f t="shared" ref="M27" si="23">H27</f>
        <v>783680.43817514717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626">
        <v>4923218.0961114261</v>
      </c>
      <c r="E28" s="609">
        <v>152136.64285714287</v>
      </c>
      <c r="F28" s="626">
        <v>4771081.4532542834</v>
      </c>
      <c r="G28" s="609">
        <v>697170.02172833472</v>
      </c>
      <c r="H28" s="610">
        <v>697170.02172833472</v>
      </c>
      <c r="I28" s="511">
        <f t="shared" si="6"/>
        <v>0</v>
      </c>
      <c r="J28" s="511"/>
      <c r="K28" s="518">
        <f t="shared" ref="K28" si="24">G28</f>
        <v>697170.02172833472</v>
      </c>
      <c r="L28" s="519">
        <f t="shared" ref="L28" si="25">IF(K28&lt;&gt;0,+G28-K28,0)</f>
        <v>0</v>
      </c>
      <c r="M28" s="518">
        <f t="shared" ref="M28" si="26">H28</f>
        <v>697170.02172833472</v>
      </c>
      <c r="N28" s="514">
        <f t="shared" ref="N28" si="27">IF(M28&lt;&gt;0,+H28-M28,0)</f>
        <v>0</v>
      </c>
      <c r="O28" s="514">
        <f t="shared" ref="O28" si="28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4771081.4532542834</v>
      </c>
      <c r="E29" s="522">
        <f t="shared" ref="E29:E72" si="29">IF(+$I$14&lt;F28,$I$14,D29)</f>
        <v>145221.34090909091</v>
      </c>
      <c r="F29" s="523">
        <f t="shared" ref="F29:F72" si="30">+D29-E29</f>
        <v>4625860.1123451926</v>
      </c>
      <c r="G29" s="524">
        <f t="shared" ref="G29:G52" si="31">+I$12*((D29+F29)/2)+E29</f>
        <v>706816.07673743414</v>
      </c>
      <c r="H29" s="491">
        <f t="shared" ref="H29:H52" si="32">+I$13*((D29+F29)/2)+E29</f>
        <v>706816.07673743414</v>
      </c>
      <c r="I29" s="511">
        <f t="shared" si="6"/>
        <v>0</v>
      </c>
      <c r="J29" s="511"/>
      <c r="K29" s="525"/>
      <c r="L29" s="514">
        <f t="shared" ref="L29:L72" si="33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4625860.1123451926</v>
      </c>
      <c r="E30" s="522">
        <f t="shared" si="29"/>
        <v>145221.34090909091</v>
      </c>
      <c r="F30" s="523">
        <f t="shared" si="30"/>
        <v>4480638.7714361018</v>
      </c>
      <c r="G30" s="524">
        <f t="shared" si="31"/>
        <v>689458.18640361784</v>
      </c>
      <c r="H30" s="491">
        <f t="shared" si="32"/>
        <v>689458.18640361784</v>
      </c>
      <c r="I30" s="511">
        <f t="shared" si="6"/>
        <v>0</v>
      </c>
      <c r="J30" s="511"/>
      <c r="K30" s="525"/>
      <c r="L30" s="514">
        <f t="shared" si="33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4480638.7714361018</v>
      </c>
      <c r="E31" s="522">
        <f t="shared" si="29"/>
        <v>145221.34090909091</v>
      </c>
      <c r="F31" s="523">
        <f t="shared" si="30"/>
        <v>4335417.4305270109</v>
      </c>
      <c r="G31" s="524">
        <f t="shared" si="31"/>
        <v>672100.2960698012</v>
      </c>
      <c r="H31" s="491">
        <f t="shared" si="32"/>
        <v>672100.2960698012</v>
      </c>
      <c r="I31" s="511">
        <f t="shared" si="6"/>
        <v>0</v>
      </c>
      <c r="J31" s="511"/>
      <c r="K31" s="525"/>
      <c r="L31" s="514">
        <f t="shared" si="33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4335417.4305270109</v>
      </c>
      <c r="E32" s="522">
        <f t="shared" si="29"/>
        <v>145221.34090909091</v>
      </c>
      <c r="F32" s="523">
        <f t="shared" si="30"/>
        <v>4190196.0896179201</v>
      </c>
      <c r="G32" s="524">
        <f t="shared" si="31"/>
        <v>654742.40573598479</v>
      </c>
      <c r="H32" s="491">
        <f t="shared" si="32"/>
        <v>654742.40573598479</v>
      </c>
      <c r="I32" s="511">
        <f t="shared" si="6"/>
        <v>0</v>
      </c>
      <c r="J32" s="511"/>
      <c r="K32" s="525"/>
      <c r="L32" s="514">
        <f t="shared" si="33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4190196.0896179201</v>
      </c>
      <c r="E33" s="522">
        <f t="shared" si="29"/>
        <v>145221.34090909091</v>
      </c>
      <c r="F33" s="523">
        <f t="shared" si="30"/>
        <v>4044974.7487088293</v>
      </c>
      <c r="G33" s="524">
        <f t="shared" si="31"/>
        <v>637384.51540216827</v>
      </c>
      <c r="H33" s="491">
        <f t="shared" si="32"/>
        <v>637384.51540216827</v>
      </c>
      <c r="I33" s="511">
        <f t="shared" si="6"/>
        <v>0</v>
      </c>
      <c r="J33" s="511"/>
      <c r="K33" s="525"/>
      <c r="L33" s="514">
        <f t="shared" si="33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4044974.7487088293</v>
      </c>
      <c r="E34" s="522">
        <f t="shared" si="29"/>
        <v>145221.34090909091</v>
      </c>
      <c r="F34" s="523">
        <f t="shared" si="30"/>
        <v>3899753.4077997385</v>
      </c>
      <c r="G34" s="524">
        <f t="shared" si="31"/>
        <v>620026.62506835186</v>
      </c>
      <c r="H34" s="491">
        <f t="shared" si="32"/>
        <v>620026.62506835186</v>
      </c>
      <c r="I34" s="511">
        <f t="shared" si="6"/>
        <v>0</v>
      </c>
      <c r="J34" s="511"/>
      <c r="K34" s="525"/>
      <c r="L34" s="514">
        <f t="shared" si="33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3899753.4077997385</v>
      </c>
      <c r="E35" s="522">
        <f t="shared" si="29"/>
        <v>145221.34090909091</v>
      </c>
      <c r="F35" s="523">
        <f t="shared" si="30"/>
        <v>3754532.0668906476</v>
      </c>
      <c r="G35" s="524">
        <f t="shared" si="31"/>
        <v>602668.73473453545</v>
      </c>
      <c r="H35" s="491">
        <f t="shared" si="32"/>
        <v>602668.73473453545</v>
      </c>
      <c r="I35" s="511">
        <f t="shared" si="6"/>
        <v>0</v>
      </c>
      <c r="J35" s="511"/>
      <c r="K35" s="525"/>
      <c r="L35" s="514">
        <f t="shared" si="33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3754532.0668906476</v>
      </c>
      <c r="E36" s="522">
        <f t="shared" si="29"/>
        <v>145221.34090909091</v>
      </c>
      <c r="F36" s="523">
        <f t="shared" si="30"/>
        <v>3609310.7259815568</v>
      </c>
      <c r="G36" s="524">
        <f t="shared" si="31"/>
        <v>585310.84440071892</v>
      </c>
      <c r="H36" s="491">
        <f t="shared" si="32"/>
        <v>585310.84440071892</v>
      </c>
      <c r="I36" s="511">
        <f t="shared" si="6"/>
        <v>0</v>
      </c>
      <c r="J36" s="511"/>
      <c r="K36" s="525"/>
      <c r="L36" s="514">
        <f t="shared" si="33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3609310.7259815568</v>
      </c>
      <c r="E37" s="522">
        <f t="shared" si="29"/>
        <v>145221.34090909091</v>
      </c>
      <c r="F37" s="523">
        <f t="shared" si="30"/>
        <v>3464089.385072466</v>
      </c>
      <c r="G37" s="524">
        <f t="shared" si="31"/>
        <v>567952.95406690252</v>
      </c>
      <c r="H37" s="491">
        <f t="shared" si="32"/>
        <v>567952.95406690252</v>
      </c>
      <c r="I37" s="511">
        <f t="shared" si="6"/>
        <v>0</v>
      </c>
      <c r="J37" s="511"/>
      <c r="K37" s="525"/>
      <c r="L37" s="514">
        <f t="shared" si="33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3464089.385072466</v>
      </c>
      <c r="E38" s="522">
        <f t="shared" si="29"/>
        <v>145221.34090909091</v>
      </c>
      <c r="F38" s="523">
        <f t="shared" si="30"/>
        <v>3318868.0441633752</v>
      </c>
      <c r="G38" s="524">
        <f t="shared" si="31"/>
        <v>550595.06373308599</v>
      </c>
      <c r="H38" s="491">
        <f t="shared" si="32"/>
        <v>550595.06373308599</v>
      </c>
      <c r="I38" s="511">
        <f t="shared" si="6"/>
        <v>0</v>
      </c>
      <c r="J38" s="511"/>
      <c r="K38" s="525"/>
      <c r="L38" s="514">
        <f t="shared" si="33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3318868.0441633752</v>
      </c>
      <c r="E39" s="522">
        <f t="shared" si="29"/>
        <v>145221.34090909091</v>
      </c>
      <c r="F39" s="523">
        <f t="shared" si="30"/>
        <v>3173646.7032542843</v>
      </c>
      <c r="G39" s="524">
        <f t="shared" si="31"/>
        <v>533237.17339926958</v>
      </c>
      <c r="H39" s="491">
        <f t="shared" si="32"/>
        <v>533237.17339926958</v>
      </c>
      <c r="I39" s="511">
        <f t="shared" si="6"/>
        <v>0</v>
      </c>
      <c r="J39" s="511"/>
      <c r="K39" s="525"/>
      <c r="L39" s="514">
        <f t="shared" si="33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3173646.7032542843</v>
      </c>
      <c r="E40" s="522">
        <f t="shared" si="29"/>
        <v>145221.34090909091</v>
      </c>
      <c r="F40" s="523">
        <f t="shared" si="30"/>
        <v>3028425.3623451935</v>
      </c>
      <c r="G40" s="524">
        <f t="shared" si="31"/>
        <v>515879.28306545306</v>
      </c>
      <c r="H40" s="491">
        <f t="shared" si="32"/>
        <v>515879.28306545306</v>
      </c>
      <c r="I40" s="511">
        <f t="shared" si="6"/>
        <v>0</v>
      </c>
      <c r="J40" s="511"/>
      <c r="K40" s="525"/>
      <c r="L40" s="514">
        <f t="shared" si="33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3028425.3623451935</v>
      </c>
      <c r="E41" s="522">
        <f t="shared" si="29"/>
        <v>145221.34090909091</v>
      </c>
      <c r="F41" s="523">
        <f t="shared" si="30"/>
        <v>2883204.0214361027</v>
      </c>
      <c r="G41" s="524">
        <f t="shared" si="31"/>
        <v>498521.39273163665</v>
      </c>
      <c r="H41" s="491">
        <f t="shared" si="32"/>
        <v>498521.39273163665</v>
      </c>
      <c r="I41" s="511">
        <f t="shared" si="6"/>
        <v>0</v>
      </c>
      <c r="J41" s="511"/>
      <c r="K41" s="525"/>
      <c r="L41" s="514">
        <f t="shared" si="33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2883204.0214361027</v>
      </c>
      <c r="E42" s="522">
        <f t="shared" si="29"/>
        <v>145221.34090909091</v>
      </c>
      <c r="F42" s="523">
        <f t="shared" si="30"/>
        <v>2737982.6805270119</v>
      </c>
      <c r="G42" s="524">
        <f t="shared" si="31"/>
        <v>481163.50239782012</v>
      </c>
      <c r="H42" s="491">
        <f t="shared" si="32"/>
        <v>481163.50239782012</v>
      </c>
      <c r="I42" s="511">
        <f t="shared" si="6"/>
        <v>0</v>
      </c>
      <c r="J42" s="511"/>
      <c r="K42" s="525"/>
      <c r="L42" s="514">
        <f t="shared" si="33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2737982.6805270119</v>
      </c>
      <c r="E43" s="522">
        <f t="shared" si="29"/>
        <v>145221.34090909091</v>
      </c>
      <c r="F43" s="523">
        <f t="shared" si="30"/>
        <v>2592761.339617921</v>
      </c>
      <c r="G43" s="524">
        <f t="shared" si="31"/>
        <v>463805.61206400371</v>
      </c>
      <c r="H43" s="491">
        <f t="shared" si="32"/>
        <v>463805.61206400371</v>
      </c>
      <c r="I43" s="511">
        <f t="shared" si="6"/>
        <v>0</v>
      </c>
      <c r="J43" s="511"/>
      <c r="K43" s="525"/>
      <c r="L43" s="514">
        <f t="shared" si="33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2592761.339617921</v>
      </c>
      <c r="E44" s="522">
        <f t="shared" si="29"/>
        <v>145221.34090909091</v>
      </c>
      <c r="F44" s="523">
        <f t="shared" si="30"/>
        <v>2447539.9987088302</v>
      </c>
      <c r="G44" s="524">
        <f t="shared" si="31"/>
        <v>446447.72173018719</v>
      </c>
      <c r="H44" s="491">
        <f t="shared" si="32"/>
        <v>446447.72173018719</v>
      </c>
      <c r="I44" s="511">
        <f t="shared" si="6"/>
        <v>0</v>
      </c>
      <c r="J44" s="511"/>
      <c r="K44" s="525"/>
      <c r="L44" s="514">
        <f t="shared" si="33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2447539.9987088302</v>
      </c>
      <c r="E45" s="522">
        <f t="shared" si="29"/>
        <v>145221.34090909091</v>
      </c>
      <c r="F45" s="523">
        <f t="shared" si="30"/>
        <v>2302318.6577997394</v>
      </c>
      <c r="G45" s="524">
        <f t="shared" si="31"/>
        <v>429089.83139637078</v>
      </c>
      <c r="H45" s="491">
        <f t="shared" si="32"/>
        <v>429089.83139637078</v>
      </c>
      <c r="I45" s="511">
        <f t="shared" si="6"/>
        <v>0</v>
      </c>
      <c r="J45" s="511"/>
      <c r="K45" s="525"/>
      <c r="L45" s="514">
        <f t="shared" si="33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2302318.6577997394</v>
      </c>
      <c r="E46" s="522">
        <f t="shared" si="29"/>
        <v>145221.34090909091</v>
      </c>
      <c r="F46" s="523">
        <f t="shared" si="30"/>
        <v>2157097.3168906486</v>
      </c>
      <c r="G46" s="524">
        <f t="shared" si="31"/>
        <v>411731.94106255437</v>
      </c>
      <c r="H46" s="491">
        <f t="shared" si="32"/>
        <v>411731.94106255437</v>
      </c>
      <c r="I46" s="511">
        <f t="shared" si="6"/>
        <v>0</v>
      </c>
      <c r="J46" s="511"/>
      <c r="K46" s="525"/>
      <c r="L46" s="514">
        <f t="shared" si="33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2157097.3168906486</v>
      </c>
      <c r="E47" s="522">
        <f t="shared" si="29"/>
        <v>145221.34090909091</v>
      </c>
      <c r="F47" s="523">
        <f t="shared" si="30"/>
        <v>2011875.9759815577</v>
      </c>
      <c r="G47" s="524">
        <f t="shared" si="31"/>
        <v>394374.05072873784</v>
      </c>
      <c r="H47" s="491">
        <f t="shared" si="32"/>
        <v>394374.05072873784</v>
      </c>
      <c r="I47" s="511">
        <f t="shared" si="6"/>
        <v>0</v>
      </c>
      <c r="J47" s="511"/>
      <c r="K47" s="525"/>
      <c r="L47" s="514">
        <f t="shared" si="33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2011875.9759815577</v>
      </c>
      <c r="E48" s="522">
        <f t="shared" si="29"/>
        <v>145221.34090909091</v>
      </c>
      <c r="F48" s="523">
        <f t="shared" si="30"/>
        <v>1866654.6350724669</v>
      </c>
      <c r="G48" s="524">
        <f t="shared" si="31"/>
        <v>377016.16039492137</v>
      </c>
      <c r="H48" s="491">
        <f t="shared" si="32"/>
        <v>377016.16039492137</v>
      </c>
      <c r="I48" s="511">
        <f t="shared" si="6"/>
        <v>0</v>
      </c>
      <c r="J48" s="511"/>
      <c r="K48" s="525"/>
      <c r="L48" s="514">
        <f t="shared" si="33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1866654.6350724669</v>
      </c>
      <c r="E49" s="522">
        <f t="shared" si="29"/>
        <v>145221.34090909091</v>
      </c>
      <c r="F49" s="523">
        <f t="shared" si="30"/>
        <v>1721433.2941633761</v>
      </c>
      <c r="G49" s="524">
        <f t="shared" si="31"/>
        <v>359658.27006110491</v>
      </c>
      <c r="H49" s="491">
        <f t="shared" si="32"/>
        <v>359658.27006110491</v>
      </c>
      <c r="I49" s="511">
        <f t="shared" si="6"/>
        <v>0</v>
      </c>
      <c r="J49" s="511"/>
      <c r="K49" s="525"/>
      <c r="L49" s="514">
        <f t="shared" si="33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1721433.2941633761</v>
      </c>
      <c r="E50" s="522">
        <f t="shared" si="29"/>
        <v>145221.34090909091</v>
      </c>
      <c r="F50" s="523">
        <f t="shared" si="30"/>
        <v>1576211.9532542853</v>
      </c>
      <c r="G50" s="524">
        <f t="shared" si="31"/>
        <v>342300.3797272885</v>
      </c>
      <c r="H50" s="491">
        <f t="shared" si="32"/>
        <v>342300.3797272885</v>
      </c>
      <c r="I50" s="511">
        <f t="shared" si="6"/>
        <v>0</v>
      </c>
      <c r="J50" s="511"/>
      <c r="K50" s="525"/>
      <c r="L50" s="514">
        <f t="shared" si="33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1576211.9532542853</v>
      </c>
      <c r="E51" s="522">
        <f t="shared" si="29"/>
        <v>145221.34090909091</v>
      </c>
      <c r="F51" s="523">
        <f t="shared" si="30"/>
        <v>1430990.6123451944</v>
      </c>
      <c r="G51" s="524">
        <f t="shared" si="31"/>
        <v>324942.48939347197</v>
      </c>
      <c r="H51" s="491">
        <f t="shared" si="32"/>
        <v>324942.48939347197</v>
      </c>
      <c r="I51" s="511">
        <f t="shared" si="6"/>
        <v>0</v>
      </c>
      <c r="J51" s="511"/>
      <c r="K51" s="525"/>
      <c r="L51" s="514">
        <f t="shared" si="33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1430990.6123451944</v>
      </c>
      <c r="E52" s="522">
        <f t="shared" si="29"/>
        <v>145221.34090909091</v>
      </c>
      <c r="F52" s="523">
        <f t="shared" si="30"/>
        <v>1285769.2714361036</v>
      </c>
      <c r="G52" s="524">
        <f t="shared" si="31"/>
        <v>307584.59905965556</v>
      </c>
      <c r="H52" s="491">
        <f t="shared" si="32"/>
        <v>307584.59905965556</v>
      </c>
      <c r="I52" s="511">
        <f t="shared" si="6"/>
        <v>0</v>
      </c>
      <c r="J52" s="511"/>
      <c r="K52" s="525"/>
      <c r="L52" s="514">
        <f t="shared" si="33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1285769.2714361036</v>
      </c>
      <c r="E53" s="522">
        <f t="shared" si="29"/>
        <v>145221.34090909091</v>
      </c>
      <c r="F53" s="523">
        <f t="shared" si="30"/>
        <v>1140547.9305270128</v>
      </c>
      <c r="G53" s="524">
        <f t="shared" ref="G53:G72" si="34">+I$12*((D53+F53)/2)+E53</f>
        <v>290226.70872583904</v>
      </c>
      <c r="H53" s="491">
        <f t="shared" ref="H53:H72" si="35">+I$13*((D53+F53)/2)+E53</f>
        <v>290226.70872583904</v>
      </c>
      <c r="I53" s="511">
        <f t="shared" si="6"/>
        <v>0</v>
      </c>
      <c r="J53" s="511"/>
      <c r="K53" s="525"/>
      <c r="L53" s="514">
        <f t="shared" si="33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1140547.9305270128</v>
      </c>
      <c r="E54" s="522">
        <f t="shared" si="29"/>
        <v>145221.34090909091</v>
      </c>
      <c r="F54" s="523">
        <f t="shared" si="30"/>
        <v>995326.58961792185</v>
      </c>
      <c r="G54" s="524">
        <f t="shared" si="34"/>
        <v>272868.81839202263</v>
      </c>
      <c r="H54" s="491">
        <f t="shared" si="35"/>
        <v>272868.81839202263</v>
      </c>
      <c r="I54" s="511">
        <f t="shared" si="6"/>
        <v>0</v>
      </c>
      <c r="J54" s="511"/>
      <c r="K54" s="525"/>
      <c r="L54" s="514">
        <f t="shared" si="33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995326.58961792185</v>
      </c>
      <c r="E55" s="522">
        <f t="shared" si="29"/>
        <v>145221.34090909091</v>
      </c>
      <c r="F55" s="523">
        <f t="shared" si="30"/>
        <v>850105.24870883091</v>
      </c>
      <c r="G55" s="524">
        <f t="shared" si="34"/>
        <v>255510.9280582061</v>
      </c>
      <c r="H55" s="491">
        <f t="shared" si="35"/>
        <v>255510.9280582061</v>
      </c>
      <c r="I55" s="511">
        <f t="shared" si="6"/>
        <v>0</v>
      </c>
      <c r="J55" s="511"/>
      <c r="K55" s="525"/>
      <c r="L55" s="514">
        <f t="shared" si="33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850105.24870883091</v>
      </c>
      <c r="E56" s="522">
        <f t="shared" si="29"/>
        <v>145221.34090909091</v>
      </c>
      <c r="F56" s="523">
        <f t="shared" si="30"/>
        <v>704883.90779973997</v>
      </c>
      <c r="G56" s="524">
        <f t="shared" si="34"/>
        <v>238153.03772438967</v>
      </c>
      <c r="H56" s="491">
        <f t="shared" si="35"/>
        <v>238153.03772438967</v>
      </c>
      <c r="I56" s="511">
        <f t="shared" si="6"/>
        <v>0</v>
      </c>
      <c r="J56" s="511"/>
      <c r="K56" s="525"/>
      <c r="L56" s="514">
        <f t="shared" si="33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704883.90779973997</v>
      </c>
      <c r="E57" s="522">
        <f t="shared" si="29"/>
        <v>145221.34090909091</v>
      </c>
      <c r="F57" s="523">
        <f t="shared" si="30"/>
        <v>559662.56689064903</v>
      </c>
      <c r="G57" s="524">
        <f t="shared" si="34"/>
        <v>220795.14739057317</v>
      </c>
      <c r="H57" s="491">
        <f t="shared" si="35"/>
        <v>220795.14739057317</v>
      </c>
      <c r="I57" s="511">
        <f t="shared" si="6"/>
        <v>0</v>
      </c>
      <c r="J57" s="511"/>
      <c r="K57" s="525"/>
      <c r="L57" s="514">
        <f t="shared" si="33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559662.56689064903</v>
      </c>
      <c r="E58" s="522">
        <f t="shared" si="29"/>
        <v>145221.34090909091</v>
      </c>
      <c r="F58" s="523">
        <f t="shared" si="30"/>
        <v>414441.22598155809</v>
      </c>
      <c r="G58" s="524">
        <f t="shared" si="34"/>
        <v>203437.2570567567</v>
      </c>
      <c r="H58" s="491">
        <f t="shared" si="35"/>
        <v>203437.2570567567</v>
      </c>
      <c r="I58" s="511">
        <f t="shared" si="6"/>
        <v>0</v>
      </c>
      <c r="J58" s="511"/>
      <c r="K58" s="525"/>
      <c r="L58" s="514">
        <f t="shared" si="33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414441.22598155809</v>
      </c>
      <c r="E59" s="522">
        <f t="shared" si="29"/>
        <v>145221.34090909091</v>
      </c>
      <c r="F59" s="523">
        <f t="shared" si="30"/>
        <v>269219.88507246715</v>
      </c>
      <c r="G59" s="524">
        <f t="shared" si="34"/>
        <v>186079.36672294023</v>
      </c>
      <c r="H59" s="491">
        <f t="shared" si="35"/>
        <v>186079.36672294023</v>
      </c>
      <c r="I59" s="511">
        <f t="shared" si="6"/>
        <v>0</v>
      </c>
      <c r="J59" s="511"/>
      <c r="K59" s="525"/>
      <c r="L59" s="514">
        <f t="shared" si="33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269219.88507246715</v>
      </c>
      <c r="E60" s="522">
        <f t="shared" si="29"/>
        <v>145221.34090909091</v>
      </c>
      <c r="F60" s="523">
        <f t="shared" si="30"/>
        <v>123998.54416337624</v>
      </c>
      <c r="G60" s="524">
        <f t="shared" si="34"/>
        <v>168721.47638912374</v>
      </c>
      <c r="H60" s="491">
        <f t="shared" si="35"/>
        <v>168721.47638912374</v>
      </c>
      <c r="I60" s="511">
        <f t="shared" si="6"/>
        <v>0</v>
      </c>
      <c r="J60" s="511"/>
      <c r="K60" s="525"/>
      <c r="L60" s="514">
        <f t="shared" si="33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123998.54416337624</v>
      </c>
      <c r="E61" s="522">
        <f t="shared" si="29"/>
        <v>123998.54416337624</v>
      </c>
      <c r="F61" s="523">
        <f t="shared" si="30"/>
        <v>0</v>
      </c>
      <c r="G61" s="524">
        <f t="shared" si="34"/>
        <v>131409.13931993855</v>
      </c>
      <c r="H61" s="491">
        <f t="shared" si="35"/>
        <v>131409.13931993855</v>
      </c>
      <c r="I61" s="511">
        <f t="shared" si="6"/>
        <v>0</v>
      </c>
      <c r="J61" s="511"/>
      <c r="K61" s="525"/>
      <c r="L61" s="514">
        <f t="shared" si="33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9"/>
        <v>0</v>
      </c>
      <c r="F62" s="523">
        <f t="shared" si="30"/>
        <v>0</v>
      </c>
      <c r="G62" s="524">
        <f t="shared" si="34"/>
        <v>0</v>
      </c>
      <c r="H62" s="491">
        <f t="shared" si="35"/>
        <v>0</v>
      </c>
      <c r="I62" s="511">
        <f t="shared" si="6"/>
        <v>0</v>
      </c>
      <c r="J62" s="511"/>
      <c r="K62" s="525"/>
      <c r="L62" s="514">
        <f t="shared" si="33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9"/>
        <v>0</v>
      </c>
      <c r="F63" s="523">
        <f t="shared" si="30"/>
        <v>0</v>
      </c>
      <c r="G63" s="524">
        <f t="shared" si="34"/>
        <v>0</v>
      </c>
      <c r="H63" s="491">
        <f t="shared" si="35"/>
        <v>0</v>
      </c>
      <c r="I63" s="511">
        <f t="shared" si="6"/>
        <v>0</v>
      </c>
      <c r="J63" s="511"/>
      <c r="K63" s="525"/>
      <c r="L63" s="514">
        <f t="shared" si="33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9"/>
        <v>0</v>
      </c>
      <c r="F64" s="523">
        <f t="shared" si="30"/>
        <v>0</v>
      </c>
      <c r="G64" s="524">
        <f t="shared" si="34"/>
        <v>0</v>
      </c>
      <c r="H64" s="491">
        <f t="shared" si="35"/>
        <v>0</v>
      </c>
      <c r="I64" s="511">
        <f t="shared" si="6"/>
        <v>0</v>
      </c>
      <c r="J64" s="511"/>
      <c r="K64" s="525"/>
      <c r="L64" s="514">
        <f t="shared" si="33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9"/>
        <v>0</v>
      </c>
      <c r="F65" s="523">
        <f t="shared" si="30"/>
        <v>0</v>
      </c>
      <c r="G65" s="524">
        <f t="shared" si="34"/>
        <v>0</v>
      </c>
      <c r="H65" s="491">
        <f t="shared" si="35"/>
        <v>0</v>
      </c>
      <c r="I65" s="511">
        <f t="shared" si="6"/>
        <v>0</v>
      </c>
      <c r="J65" s="511"/>
      <c r="K65" s="525"/>
      <c r="L65" s="514">
        <f t="shared" si="33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9"/>
        <v>0</v>
      </c>
      <c r="F66" s="523">
        <f t="shared" si="30"/>
        <v>0</v>
      </c>
      <c r="G66" s="524">
        <f t="shared" si="34"/>
        <v>0</v>
      </c>
      <c r="H66" s="491">
        <f t="shared" si="35"/>
        <v>0</v>
      </c>
      <c r="I66" s="511">
        <f t="shared" si="6"/>
        <v>0</v>
      </c>
      <c r="J66" s="511"/>
      <c r="K66" s="525"/>
      <c r="L66" s="514">
        <f t="shared" si="33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9"/>
        <v>0</v>
      </c>
      <c r="F67" s="523">
        <f t="shared" si="30"/>
        <v>0</v>
      </c>
      <c r="G67" s="524">
        <f t="shared" si="34"/>
        <v>0</v>
      </c>
      <c r="H67" s="491">
        <f t="shared" si="35"/>
        <v>0</v>
      </c>
      <c r="I67" s="511">
        <f t="shared" si="6"/>
        <v>0</v>
      </c>
      <c r="J67" s="511"/>
      <c r="K67" s="525"/>
      <c r="L67" s="514">
        <f t="shared" si="33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9"/>
        <v>0</v>
      </c>
      <c r="F68" s="523">
        <f t="shared" si="30"/>
        <v>0</v>
      </c>
      <c r="G68" s="524">
        <f t="shared" si="34"/>
        <v>0</v>
      </c>
      <c r="H68" s="491">
        <f t="shared" si="35"/>
        <v>0</v>
      </c>
      <c r="I68" s="511">
        <f t="shared" si="6"/>
        <v>0</v>
      </c>
      <c r="J68" s="511"/>
      <c r="K68" s="525"/>
      <c r="L68" s="514">
        <f t="shared" si="33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9"/>
        <v>0</v>
      </c>
      <c r="F69" s="523">
        <f t="shared" si="30"/>
        <v>0</v>
      </c>
      <c r="G69" s="524">
        <f t="shared" si="34"/>
        <v>0</v>
      </c>
      <c r="H69" s="491">
        <f t="shared" si="35"/>
        <v>0</v>
      </c>
      <c r="I69" s="511">
        <f t="shared" si="6"/>
        <v>0</v>
      </c>
      <c r="J69" s="511"/>
      <c r="K69" s="525"/>
      <c r="L69" s="514">
        <f t="shared" si="33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9"/>
        <v>0</v>
      </c>
      <c r="F70" s="523">
        <f t="shared" si="30"/>
        <v>0</v>
      </c>
      <c r="G70" s="524">
        <f t="shared" si="34"/>
        <v>0</v>
      </c>
      <c r="H70" s="491">
        <f t="shared" si="35"/>
        <v>0</v>
      </c>
      <c r="I70" s="511">
        <f t="shared" si="6"/>
        <v>0</v>
      </c>
      <c r="J70" s="511"/>
      <c r="K70" s="525"/>
      <c r="L70" s="514">
        <f t="shared" si="33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9"/>
        <v>0</v>
      </c>
      <c r="F71" s="523">
        <f t="shared" si="30"/>
        <v>0</v>
      </c>
      <c r="G71" s="524">
        <f t="shared" si="34"/>
        <v>0</v>
      </c>
      <c r="H71" s="491">
        <f t="shared" si="35"/>
        <v>0</v>
      </c>
      <c r="I71" s="511">
        <f t="shared" si="6"/>
        <v>0</v>
      </c>
      <c r="J71" s="511"/>
      <c r="K71" s="525"/>
      <c r="L71" s="514">
        <f t="shared" si="33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9"/>
        <v>0</v>
      </c>
      <c r="F72" s="523">
        <f t="shared" si="30"/>
        <v>0</v>
      </c>
      <c r="G72" s="524">
        <f t="shared" si="34"/>
        <v>0</v>
      </c>
      <c r="H72" s="491">
        <f t="shared" si="35"/>
        <v>0</v>
      </c>
      <c r="I72" s="511">
        <f t="shared" si="6"/>
        <v>0</v>
      </c>
      <c r="J72" s="511"/>
      <c r="K72" s="532"/>
      <c r="L72" s="533">
        <f t="shared" si="33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6389739</v>
      </c>
      <c r="F73" s="375"/>
      <c r="G73" s="375">
        <f>SUM(G17:G72)</f>
        <v>22261357.034641251</v>
      </c>
      <c r="H73" s="375">
        <f>SUM(H17:H72)</f>
        <v>22261357.034641251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697170.02172833472</v>
      </c>
      <c r="N87" s="546">
        <f>IF(J92&lt;D11,0,VLOOKUP(J92,C17:O72,11))</f>
        <v>697170.02172833472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739947.01470511116</v>
      </c>
      <c r="N88" s="550">
        <f>IF(J92&lt;D11,0,VLOOKUP(J92,C99:P154,7))</f>
        <v>739947.01470511116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42776.992976776441</v>
      </c>
      <c r="N89" s="555">
        <f>+N88-N87</f>
        <v>42776.992976776441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 t="s">
        <v>494</v>
      </c>
      <c r="F91" s="674">
        <f>F9</f>
        <v>443</v>
      </c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145221.34090909091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36">H99</f>
        <v>233617.21066655827</v>
      </c>
      <c r="M99" s="519">
        <f t="shared" ref="M99:M104" si="37">IF(L99&lt;&gt;0,+H99-L99,0)</f>
        <v>0</v>
      </c>
      <c r="N99" s="518">
        <f t="shared" ref="N99:N104" si="38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36"/>
        <v>550651.80741983175</v>
      </c>
      <c r="M100" s="519">
        <f t="shared" si="37"/>
        <v>0</v>
      </c>
      <c r="N100" s="518">
        <f t="shared" si="38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9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36"/>
        <v>960063.54821647424</v>
      </c>
      <c r="M101" s="519">
        <f t="shared" si="37"/>
        <v>0</v>
      </c>
      <c r="N101" s="518">
        <f t="shared" si="38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40">+I102-H102</f>
        <v>0</v>
      </c>
      <c r="K102" s="514"/>
      <c r="L102" s="518">
        <f t="shared" si="36"/>
        <v>907889.80952511146</v>
      </c>
      <c r="M102" s="519">
        <f t="shared" si="37"/>
        <v>0</v>
      </c>
      <c r="N102" s="518">
        <f t="shared" si="38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40"/>
        <v>0</v>
      </c>
      <c r="K103" s="514"/>
      <c r="L103" s="518">
        <f t="shared" si="36"/>
        <v>860395.26191799133</v>
      </c>
      <c r="M103" s="519">
        <f t="shared" si="37"/>
        <v>0</v>
      </c>
      <c r="N103" s="518">
        <f t="shared" si="38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40"/>
        <v>0</v>
      </c>
      <c r="K104" s="514"/>
      <c r="L104" s="518">
        <f t="shared" si="36"/>
        <v>751814.61930280633</v>
      </c>
      <c r="M104" s="519">
        <f t="shared" si="37"/>
        <v>0</v>
      </c>
      <c r="N104" s="518">
        <f t="shared" si="38"/>
        <v>751814.61930280633</v>
      </c>
      <c r="O104" s="514">
        <f t="shared" ref="O104:O130" si="41">IF(N104&lt;&gt;0,+I104-N104,0)</f>
        <v>0</v>
      </c>
      <c r="P104" s="514">
        <f t="shared" ref="P104:P130" si="42"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2019</v>
      </c>
      <c r="D105" s="629">
        <v>5602453.7975729061</v>
      </c>
      <c r="E105" s="630">
        <v>148598.58139534883</v>
      </c>
      <c r="F105" s="631">
        <v>5453855.2161775576</v>
      </c>
      <c r="G105" s="631">
        <v>5528154.5068752319</v>
      </c>
      <c r="H105" s="633">
        <v>740335.26118023507</v>
      </c>
      <c r="I105" s="634">
        <v>740335.26118023507</v>
      </c>
      <c r="J105" s="514">
        <f t="shared" si="40"/>
        <v>0</v>
      </c>
      <c r="K105" s="514"/>
      <c r="L105" s="518">
        <f t="shared" ref="L105" si="43">H105</f>
        <v>740335.26118023507</v>
      </c>
      <c r="M105" s="519">
        <f t="shared" ref="M105" si="44">IF(L105&lt;&gt;0,+H105-L105,0)</f>
        <v>0</v>
      </c>
      <c r="N105" s="518">
        <f t="shared" ref="N105" si="45">I105</f>
        <v>740335.26118023507</v>
      </c>
      <c r="O105" s="514">
        <f t="shared" si="41"/>
        <v>0</v>
      </c>
      <c r="P105" s="514">
        <f t="shared" si="42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2020</v>
      </c>
      <c r="D106" s="629">
        <v>5453855.2161775576</v>
      </c>
      <c r="E106" s="630">
        <v>152136.64285714287</v>
      </c>
      <c r="F106" s="631">
        <v>5301718.5733204149</v>
      </c>
      <c r="G106" s="631">
        <v>5377786.8947489858</v>
      </c>
      <c r="H106" s="633">
        <v>730645.78949753172</v>
      </c>
      <c r="I106" s="634">
        <v>730645.78949753172</v>
      </c>
      <c r="J106" s="514">
        <f t="shared" si="40"/>
        <v>0</v>
      </c>
      <c r="K106" s="514"/>
      <c r="L106" s="518">
        <f t="shared" ref="L106" si="46">H106</f>
        <v>730645.78949753172</v>
      </c>
      <c r="M106" s="519">
        <f t="shared" ref="M106" si="47">IF(L106&lt;&gt;0,+H106-L106,0)</f>
        <v>0</v>
      </c>
      <c r="N106" s="518">
        <f t="shared" ref="N106" si="48">I106</f>
        <v>730645.78949753172</v>
      </c>
      <c r="O106" s="514">
        <f t="shared" si="41"/>
        <v>0</v>
      </c>
      <c r="P106" s="514">
        <f t="shared" si="42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2021</v>
      </c>
      <c r="D107" s="629">
        <v>5301718.5733204149</v>
      </c>
      <c r="E107" s="630">
        <v>155847.29268292684</v>
      </c>
      <c r="F107" s="631">
        <v>5145871.2806374878</v>
      </c>
      <c r="G107" s="631">
        <v>5223794.9269789513</v>
      </c>
      <c r="H107" s="633">
        <v>748822.33254387113</v>
      </c>
      <c r="I107" s="634">
        <v>748822.33254387113</v>
      </c>
      <c r="J107" s="514">
        <f t="shared" si="40"/>
        <v>0</v>
      </c>
      <c r="K107" s="514"/>
      <c r="L107" s="518">
        <f t="shared" ref="L107" si="49">H107</f>
        <v>748822.33254387113</v>
      </c>
      <c r="M107" s="519">
        <f t="shared" ref="M107" si="50">IF(L107&lt;&gt;0,+H107-L107,0)</f>
        <v>0</v>
      </c>
      <c r="N107" s="518">
        <f t="shared" ref="N107" si="51">I107</f>
        <v>748822.33254387113</v>
      </c>
      <c r="O107" s="514">
        <f t="shared" si="41"/>
        <v>0</v>
      </c>
      <c r="P107" s="514">
        <f t="shared" si="42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2022</v>
      </c>
      <c r="D108" s="629">
        <v>5145871.2806374878</v>
      </c>
      <c r="E108" s="630">
        <v>152136.64285714287</v>
      </c>
      <c r="F108" s="631">
        <v>4993734.637780345</v>
      </c>
      <c r="G108" s="631">
        <v>5069802.9592089169</v>
      </c>
      <c r="H108" s="633">
        <v>747624.7630958549</v>
      </c>
      <c r="I108" s="634">
        <v>747624.7630958549</v>
      </c>
      <c r="J108" s="514">
        <f t="shared" si="40"/>
        <v>0</v>
      </c>
      <c r="K108" s="514"/>
      <c r="L108" s="518">
        <f t="shared" ref="L108" si="52">H108</f>
        <v>747624.7630958549</v>
      </c>
      <c r="M108" s="519">
        <f t="shared" ref="M108" si="53">IF(L108&lt;&gt;0,+H108-L108,0)</f>
        <v>0</v>
      </c>
      <c r="N108" s="518">
        <f t="shared" ref="N108" si="54">I108</f>
        <v>747624.7630958549</v>
      </c>
      <c r="O108" s="514">
        <f t="shared" ref="O108" si="55">IF(N108&lt;&gt;0,+I108-N108,0)</f>
        <v>0</v>
      </c>
      <c r="P108" s="514">
        <f t="shared" ref="P108" si="56">+O108-M108</f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2023</v>
      </c>
      <c r="D109" s="629">
        <v>4993734.637780345</v>
      </c>
      <c r="E109" s="630">
        <v>145221.34090909091</v>
      </c>
      <c r="F109" s="631">
        <v>4848513.2968712542</v>
      </c>
      <c r="G109" s="631">
        <v>4921123.9673257992</v>
      </c>
      <c r="H109" s="633">
        <v>752316.07577964547</v>
      </c>
      <c r="I109" s="634">
        <v>752316.07577964547</v>
      </c>
      <c r="J109" s="514">
        <f t="shared" si="40"/>
        <v>0</v>
      </c>
      <c r="K109" s="514"/>
      <c r="L109" s="518">
        <f t="shared" ref="L109" si="57">H109</f>
        <v>752316.07577964547</v>
      </c>
      <c r="M109" s="519">
        <f t="shared" ref="M109" si="58">IF(L109&lt;&gt;0,+H109-L109,0)</f>
        <v>0</v>
      </c>
      <c r="N109" s="518">
        <f t="shared" ref="N109" si="59">I109</f>
        <v>752316.07577964547</v>
      </c>
      <c r="O109" s="514">
        <f t="shared" ref="O109" si="60">IF(N109&lt;&gt;0,+I109-N109,0)</f>
        <v>0</v>
      </c>
      <c r="P109" s="514">
        <f t="shared" ref="P109" si="61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2024</v>
      </c>
      <c r="D110" s="374">
        <f>IF(F109+SUM(E$99:E109)=D$92,F109,D$92-SUM(E$99:E109))</f>
        <v>4848513.2968712542</v>
      </c>
      <c r="E110" s="522">
        <f t="shared" ref="E110:E154" si="62">IF(+$J$96&lt;F109,$J$96,D110)</f>
        <v>145221.34090909091</v>
      </c>
      <c r="F110" s="523">
        <f t="shared" ref="F110:F154" si="63">+D110-E110</f>
        <v>4703291.9559621634</v>
      </c>
      <c r="G110" s="523">
        <f t="shared" ref="G110:G154" si="64">+(F110+D110)/2</f>
        <v>4775902.6264167093</v>
      </c>
      <c r="H110" s="526">
        <f t="shared" ref="H110:H154" si="65">+J$94*G110+E110</f>
        <v>739947.01470511116</v>
      </c>
      <c r="I110" s="577">
        <f t="shared" ref="I110:I154" si="66">+J$95*G110+E110</f>
        <v>739947.01470511116</v>
      </c>
      <c r="J110" s="514">
        <f t="shared" si="40"/>
        <v>0</v>
      </c>
      <c r="K110" s="514"/>
      <c r="L110" s="525"/>
      <c r="M110" s="514">
        <f t="shared" ref="M110:M130" si="67">IF(L110&lt;&gt;0,+H110-L110,0)</f>
        <v>0</v>
      </c>
      <c r="N110" s="525"/>
      <c r="O110" s="514">
        <f t="shared" si="41"/>
        <v>0</v>
      </c>
      <c r="P110" s="514">
        <f t="shared" si="42"/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2025</v>
      </c>
      <c r="D111" s="374">
        <f>IF(F110+SUM(E$99:E110)=D$92,F110,D$92-SUM(E$99:E110))</f>
        <v>4703291.9559621634</v>
      </c>
      <c r="E111" s="522">
        <f t="shared" si="62"/>
        <v>145221.34090909091</v>
      </c>
      <c r="F111" s="523">
        <f t="shared" si="63"/>
        <v>4558070.6150530726</v>
      </c>
      <c r="G111" s="523">
        <f t="shared" si="64"/>
        <v>4630681.2855076175</v>
      </c>
      <c r="H111" s="526">
        <f t="shared" si="65"/>
        <v>721863.13264604146</v>
      </c>
      <c r="I111" s="577">
        <f t="shared" si="66"/>
        <v>721863.13264604146</v>
      </c>
      <c r="J111" s="514">
        <f t="shared" si="40"/>
        <v>0</v>
      </c>
      <c r="K111" s="514"/>
      <c r="L111" s="525"/>
      <c r="M111" s="514">
        <f t="shared" si="67"/>
        <v>0</v>
      </c>
      <c r="N111" s="525"/>
      <c r="O111" s="514">
        <f t="shared" si="41"/>
        <v>0</v>
      </c>
      <c r="P111" s="514">
        <f t="shared" si="42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2026</v>
      </c>
      <c r="D112" s="374">
        <f>IF(F111+SUM(E$99:E111)=D$92,F111,D$92-SUM(E$99:E111))</f>
        <v>4558070.6150530726</v>
      </c>
      <c r="E112" s="522">
        <f t="shared" si="62"/>
        <v>145221.34090909091</v>
      </c>
      <c r="F112" s="523">
        <f t="shared" si="63"/>
        <v>4412849.2741439817</v>
      </c>
      <c r="G112" s="523">
        <f t="shared" si="64"/>
        <v>4485459.9445985276</v>
      </c>
      <c r="H112" s="526">
        <f t="shared" si="65"/>
        <v>703779.25058697187</v>
      </c>
      <c r="I112" s="577">
        <f t="shared" si="66"/>
        <v>703779.25058697187</v>
      </c>
      <c r="J112" s="514">
        <f t="shared" si="40"/>
        <v>0</v>
      </c>
      <c r="K112" s="514"/>
      <c r="L112" s="525"/>
      <c r="M112" s="514">
        <f t="shared" si="67"/>
        <v>0</v>
      </c>
      <c r="N112" s="525"/>
      <c r="O112" s="514">
        <f t="shared" si="41"/>
        <v>0</v>
      </c>
      <c r="P112" s="514">
        <f t="shared" si="42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2027</v>
      </c>
      <c r="D113" s="374">
        <f>IF(F112+SUM(E$99:E112)=D$92,F112,D$92-SUM(E$99:E112))</f>
        <v>4412849.2741439817</v>
      </c>
      <c r="E113" s="522">
        <f t="shared" si="62"/>
        <v>145221.34090909091</v>
      </c>
      <c r="F113" s="523">
        <f t="shared" si="63"/>
        <v>4267627.9332348909</v>
      </c>
      <c r="G113" s="523">
        <f t="shared" si="64"/>
        <v>4340238.6036894359</v>
      </c>
      <c r="H113" s="526">
        <f t="shared" si="65"/>
        <v>685695.36852790217</v>
      </c>
      <c r="I113" s="577">
        <f t="shared" si="66"/>
        <v>685695.36852790217</v>
      </c>
      <c r="J113" s="514">
        <f t="shared" si="40"/>
        <v>0</v>
      </c>
      <c r="K113" s="514"/>
      <c r="L113" s="525"/>
      <c r="M113" s="514">
        <f t="shared" si="67"/>
        <v>0</v>
      </c>
      <c r="N113" s="525"/>
      <c r="O113" s="514">
        <f t="shared" si="41"/>
        <v>0</v>
      </c>
      <c r="P113" s="514">
        <f t="shared" si="42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2028</v>
      </c>
      <c r="D114" s="374">
        <f>IF(F113+SUM(E$99:E113)=D$92,F113,D$92-SUM(E$99:E113))</f>
        <v>4267627.9332348909</v>
      </c>
      <c r="E114" s="522">
        <f t="shared" si="62"/>
        <v>145221.34090909091</v>
      </c>
      <c r="F114" s="523">
        <f t="shared" si="63"/>
        <v>4122406.5923258001</v>
      </c>
      <c r="G114" s="523">
        <f t="shared" si="64"/>
        <v>4195017.262780346</v>
      </c>
      <c r="H114" s="526">
        <f t="shared" si="65"/>
        <v>667611.48646883271</v>
      </c>
      <c r="I114" s="577">
        <f t="shared" si="66"/>
        <v>667611.48646883271</v>
      </c>
      <c r="J114" s="514">
        <f t="shared" si="40"/>
        <v>0</v>
      </c>
      <c r="K114" s="514"/>
      <c r="L114" s="525"/>
      <c r="M114" s="514">
        <f t="shared" si="67"/>
        <v>0</v>
      </c>
      <c r="N114" s="525"/>
      <c r="O114" s="514">
        <f t="shared" si="41"/>
        <v>0</v>
      </c>
      <c r="P114" s="514">
        <f t="shared" si="42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2029</v>
      </c>
      <c r="D115" s="374">
        <f>IF(F114+SUM(E$99:E114)=D$92,F114,D$92-SUM(E$99:E114))</f>
        <v>4122406.5923258001</v>
      </c>
      <c r="E115" s="522">
        <f t="shared" si="62"/>
        <v>145221.34090909091</v>
      </c>
      <c r="F115" s="523">
        <f t="shared" si="63"/>
        <v>3977185.2514167093</v>
      </c>
      <c r="G115" s="523">
        <f t="shared" si="64"/>
        <v>4049795.9218712547</v>
      </c>
      <c r="H115" s="526">
        <f t="shared" si="65"/>
        <v>649527.60440976301</v>
      </c>
      <c r="I115" s="577">
        <f t="shared" si="66"/>
        <v>649527.60440976301</v>
      </c>
      <c r="J115" s="514">
        <f t="shared" si="40"/>
        <v>0</v>
      </c>
      <c r="K115" s="514"/>
      <c r="L115" s="525"/>
      <c r="M115" s="514">
        <f t="shared" si="67"/>
        <v>0</v>
      </c>
      <c r="N115" s="525"/>
      <c r="O115" s="514">
        <f t="shared" si="41"/>
        <v>0</v>
      </c>
      <c r="P115" s="514">
        <f t="shared" si="42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2030</v>
      </c>
      <c r="D116" s="374">
        <f>IF(F115+SUM(E$99:E115)=D$92,F115,D$92-SUM(E$99:E115))</f>
        <v>3977185.2514167093</v>
      </c>
      <c r="E116" s="522">
        <f t="shared" si="62"/>
        <v>145221.34090909091</v>
      </c>
      <c r="F116" s="523">
        <f t="shared" si="63"/>
        <v>3831963.9105076184</v>
      </c>
      <c r="G116" s="523">
        <f t="shared" si="64"/>
        <v>3904574.5809621639</v>
      </c>
      <c r="H116" s="526">
        <f t="shared" si="65"/>
        <v>631443.72235069331</v>
      </c>
      <c r="I116" s="577">
        <f t="shared" si="66"/>
        <v>631443.72235069331</v>
      </c>
      <c r="J116" s="514">
        <f t="shared" si="40"/>
        <v>0</v>
      </c>
      <c r="K116" s="514"/>
      <c r="L116" s="525"/>
      <c r="M116" s="514">
        <f t="shared" si="67"/>
        <v>0</v>
      </c>
      <c r="N116" s="525"/>
      <c r="O116" s="514">
        <f t="shared" si="41"/>
        <v>0</v>
      </c>
      <c r="P116" s="514">
        <f t="shared" si="42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2031</v>
      </c>
      <c r="D117" s="374">
        <f>IF(F116+SUM(E$99:E116)=D$92,F116,D$92-SUM(E$99:E116))</f>
        <v>3831963.9105076184</v>
      </c>
      <c r="E117" s="522">
        <f t="shared" si="62"/>
        <v>145221.34090909091</v>
      </c>
      <c r="F117" s="523">
        <f t="shared" si="63"/>
        <v>3686742.5695985276</v>
      </c>
      <c r="G117" s="523">
        <f t="shared" si="64"/>
        <v>3759353.240053073</v>
      </c>
      <c r="H117" s="526">
        <f t="shared" si="65"/>
        <v>613359.84029162372</v>
      </c>
      <c r="I117" s="577">
        <f t="shared" si="66"/>
        <v>613359.84029162372</v>
      </c>
      <c r="J117" s="514">
        <f t="shared" si="40"/>
        <v>0</v>
      </c>
      <c r="K117" s="514"/>
      <c r="L117" s="525"/>
      <c r="M117" s="514">
        <f t="shared" si="67"/>
        <v>0</v>
      </c>
      <c r="N117" s="525"/>
      <c r="O117" s="514">
        <f t="shared" si="41"/>
        <v>0</v>
      </c>
      <c r="P117" s="514">
        <f t="shared" si="42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2032</v>
      </c>
      <c r="D118" s="374">
        <f>IF(F117+SUM(E$99:E117)=D$92,F117,D$92-SUM(E$99:E117))</f>
        <v>3686742.5695985276</v>
      </c>
      <c r="E118" s="522">
        <f t="shared" si="62"/>
        <v>145221.34090909091</v>
      </c>
      <c r="F118" s="523">
        <f t="shared" si="63"/>
        <v>3541521.2286894368</v>
      </c>
      <c r="G118" s="523">
        <f t="shared" si="64"/>
        <v>3614131.8991439822</v>
      </c>
      <c r="H118" s="526">
        <f t="shared" si="65"/>
        <v>595275.95823255414</v>
      </c>
      <c r="I118" s="577">
        <f t="shared" si="66"/>
        <v>595275.95823255414</v>
      </c>
      <c r="J118" s="514">
        <f t="shared" si="40"/>
        <v>0</v>
      </c>
      <c r="K118" s="514"/>
      <c r="L118" s="525"/>
      <c r="M118" s="514">
        <f t="shared" si="67"/>
        <v>0</v>
      </c>
      <c r="N118" s="525"/>
      <c r="O118" s="514">
        <f t="shared" si="41"/>
        <v>0</v>
      </c>
      <c r="P118" s="514">
        <f t="shared" si="42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2033</v>
      </c>
      <c r="D119" s="374">
        <f>IF(F118+SUM(E$99:E118)=D$92,F118,D$92-SUM(E$99:E118))</f>
        <v>3541521.2286894368</v>
      </c>
      <c r="E119" s="522">
        <f t="shared" si="62"/>
        <v>145221.34090909091</v>
      </c>
      <c r="F119" s="523">
        <f t="shared" si="63"/>
        <v>3396299.887780346</v>
      </c>
      <c r="G119" s="523">
        <f t="shared" si="64"/>
        <v>3468910.5582348914</v>
      </c>
      <c r="H119" s="526">
        <f t="shared" si="65"/>
        <v>577192.07617348456</v>
      </c>
      <c r="I119" s="577">
        <f t="shared" si="66"/>
        <v>577192.07617348456</v>
      </c>
      <c r="J119" s="514">
        <f t="shared" si="40"/>
        <v>0</v>
      </c>
      <c r="K119" s="514"/>
      <c r="L119" s="525"/>
      <c r="M119" s="514">
        <f t="shared" si="67"/>
        <v>0</v>
      </c>
      <c r="N119" s="525"/>
      <c r="O119" s="514">
        <f t="shared" si="41"/>
        <v>0</v>
      </c>
      <c r="P119" s="514">
        <f t="shared" si="42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2034</v>
      </c>
      <c r="D120" s="374">
        <f>IF(F119+SUM(E$99:E119)=D$92,F119,D$92-SUM(E$99:E119))</f>
        <v>3396299.887780346</v>
      </c>
      <c r="E120" s="522">
        <f t="shared" si="62"/>
        <v>145221.34090909091</v>
      </c>
      <c r="F120" s="523">
        <f t="shared" si="63"/>
        <v>3251078.5468712552</v>
      </c>
      <c r="G120" s="523">
        <f t="shared" si="64"/>
        <v>3323689.2173258006</v>
      </c>
      <c r="H120" s="526">
        <f t="shared" si="65"/>
        <v>559108.19411441486</v>
      </c>
      <c r="I120" s="577">
        <f t="shared" si="66"/>
        <v>559108.19411441486</v>
      </c>
      <c r="J120" s="514">
        <f t="shared" si="40"/>
        <v>0</v>
      </c>
      <c r="K120" s="514"/>
      <c r="L120" s="525"/>
      <c r="M120" s="514">
        <f t="shared" si="67"/>
        <v>0</v>
      </c>
      <c r="N120" s="525"/>
      <c r="O120" s="514">
        <f t="shared" si="41"/>
        <v>0</v>
      </c>
      <c r="P120" s="514">
        <f t="shared" si="42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2035</v>
      </c>
      <c r="D121" s="374">
        <f>IF(F120+SUM(E$99:E120)=D$92,F120,D$92-SUM(E$99:E120))</f>
        <v>3251078.5468712552</v>
      </c>
      <c r="E121" s="522">
        <f t="shared" si="62"/>
        <v>145221.34090909091</v>
      </c>
      <c r="F121" s="523">
        <f t="shared" si="63"/>
        <v>3105857.2059621643</v>
      </c>
      <c r="G121" s="523">
        <f t="shared" si="64"/>
        <v>3178467.8764167097</v>
      </c>
      <c r="H121" s="526">
        <f t="shared" si="65"/>
        <v>541024.31205534528</v>
      </c>
      <c r="I121" s="577">
        <f t="shared" si="66"/>
        <v>541024.31205534528</v>
      </c>
      <c r="J121" s="514">
        <f t="shared" si="40"/>
        <v>0</v>
      </c>
      <c r="K121" s="514"/>
      <c r="L121" s="525"/>
      <c r="M121" s="514">
        <f t="shared" si="67"/>
        <v>0</v>
      </c>
      <c r="N121" s="525"/>
      <c r="O121" s="514">
        <f t="shared" si="41"/>
        <v>0</v>
      </c>
      <c r="P121" s="514">
        <f t="shared" si="42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2036</v>
      </c>
      <c r="D122" s="374">
        <f>IF(F121+SUM(E$99:E121)=D$92,F121,D$92-SUM(E$99:E121))</f>
        <v>3105857.2059621643</v>
      </c>
      <c r="E122" s="522">
        <f t="shared" si="62"/>
        <v>145221.34090909091</v>
      </c>
      <c r="F122" s="523">
        <f t="shared" si="63"/>
        <v>2960635.8650530735</v>
      </c>
      <c r="G122" s="523">
        <f t="shared" si="64"/>
        <v>3033246.5355076189</v>
      </c>
      <c r="H122" s="526">
        <f t="shared" si="65"/>
        <v>522940.42999627569</v>
      </c>
      <c r="I122" s="577">
        <f t="shared" si="66"/>
        <v>522940.42999627569</v>
      </c>
      <c r="J122" s="514">
        <f t="shared" si="40"/>
        <v>0</v>
      </c>
      <c r="K122" s="514"/>
      <c r="L122" s="525"/>
      <c r="M122" s="514">
        <f t="shared" si="67"/>
        <v>0</v>
      </c>
      <c r="N122" s="525"/>
      <c r="O122" s="514">
        <f t="shared" si="41"/>
        <v>0</v>
      </c>
      <c r="P122" s="514">
        <f t="shared" si="42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2037</v>
      </c>
      <c r="D123" s="374">
        <f>IF(F122+SUM(E$99:E122)=D$92,F122,D$92-SUM(E$99:E122))</f>
        <v>2960635.8650530735</v>
      </c>
      <c r="E123" s="522">
        <f t="shared" si="62"/>
        <v>145221.34090909091</v>
      </c>
      <c r="F123" s="523">
        <f t="shared" si="63"/>
        <v>2815414.5241439827</v>
      </c>
      <c r="G123" s="523">
        <f t="shared" si="64"/>
        <v>2888025.1945985281</v>
      </c>
      <c r="H123" s="526">
        <f t="shared" si="65"/>
        <v>504856.54793720599</v>
      </c>
      <c r="I123" s="577">
        <f t="shared" si="66"/>
        <v>504856.54793720599</v>
      </c>
      <c r="J123" s="514">
        <f t="shared" si="40"/>
        <v>0</v>
      </c>
      <c r="K123" s="514"/>
      <c r="L123" s="525"/>
      <c r="M123" s="514">
        <f t="shared" si="67"/>
        <v>0</v>
      </c>
      <c r="N123" s="525"/>
      <c r="O123" s="514">
        <f t="shared" si="41"/>
        <v>0</v>
      </c>
      <c r="P123" s="514">
        <f t="shared" si="42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2038</v>
      </c>
      <c r="D124" s="374">
        <f>IF(F123+SUM(E$99:E123)=D$92,F123,D$92-SUM(E$99:E123))</f>
        <v>2815414.5241439827</v>
      </c>
      <c r="E124" s="522">
        <f t="shared" si="62"/>
        <v>145221.34090909091</v>
      </c>
      <c r="F124" s="523">
        <f t="shared" si="63"/>
        <v>2670193.1832348919</v>
      </c>
      <c r="G124" s="523">
        <f t="shared" si="64"/>
        <v>2742803.8536894373</v>
      </c>
      <c r="H124" s="526">
        <f t="shared" si="65"/>
        <v>486772.66587813641</v>
      </c>
      <c r="I124" s="577">
        <f t="shared" si="66"/>
        <v>486772.66587813641</v>
      </c>
      <c r="J124" s="514">
        <f t="shared" si="40"/>
        <v>0</v>
      </c>
      <c r="K124" s="514"/>
      <c r="L124" s="525"/>
      <c r="M124" s="514">
        <f t="shared" si="67"/>
        <v>0</v>
      </c>
      <c r="N124" s="525"/>
      <c r="O124" s="514">
        <f t="shared" si="41"/>
        <v>0</v>
      </c>
      <c r="P124" s="514">
        <f t="shared" si="42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2039</v>
      </c>
      <c r="D125" s="374">
        <f>IF(F124+SUM(E$99:E124)=D$92,F124,D$92-SUM(E$99:E124))</f>
        <v>2670193.1832348919</v>
      </c>
      <c r="E125" s="522">
        <f t="shared" si="62"/>
        <v>145221.34090909091</v>
      </c>
      <c r="F125" s="523">
        <f t="shared" si="63"/>
        <v>2524971.842325801</v>
      </c>
      <c r="G125" s="523">
        <f t="shared" si="64"/>
        <v>2597582.5127803464</v>
      </c>
      <c r="H125" s="526">
        <f t="shared" si="65"/>
        <v>468688.78381906683</v>
      </c>
      <c r="I125" s="577">
        <f t="shared" si="66"/>
        <v>468688.78381906683</v>
      </c>
      <c r="J125" s="514">
        <f t="shared" si="40"/>
        <v>0</v>
      </c>
      <c r="K125" s="514"/>
      <c r="L125" s="525"/>
      <c r="M125" s="514">
        <f t="shared" si="67"/>
        <v>0</v>
      </c>
      <c r="N125" s="525"/>
      <c r="O125" s="514">
        <f t="shared" si="41"/>
        <v>0</v>
      </c>
      <c r="P125" s="514">
        <f t="shared" si="42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2040</v>
      </c>
      <c r="D126" s="374">
        <f>IF(F125+SUM(E$99:E125)=D$92,F125,D$92-SUM(E$99:E125))</f>
        <v>2524971.842325801</v>
      </c>
      <c r="E126" s="522">
        <f t="shared" si="62"/>
        <v>145221.34090909091</v>
      </c>
      <c r="F126" s="523">
        <f t="shared" si="63"/>
        <v>2379750.5014167102</v>
      </c>
      <c r="G126" s="523">
        <f t="shared" si="64"/>
        <v>2452361.1718712556</v>
      </c>
      <c r="H126" s="526">
        <f t="shared" si="65"/>
        <v>450604.90175999724</v>
      </c>
      <c r="I126" s="577">
        <f t="shared" si="66"/>
        <v>450604.90175999724</v>
      </c>
      <c r="J126" s="514">
        <f t="shared" si="40"/>
        <v>0</v>
      </c>
      <c r="K126" s="514"/>
      <c r="L126" s="525"/>
      <c r="M126" s="514">
        <f t="shared" si="67"/>
        <v>0</v>
      </c>
      <c r="N126" s="525"/>
      <c r="O126" s="514">
        <f t="shared" si="41"/>
        <v>0</v>
      </c>
      <c r="P126" s="514">
        <f t="shared" si="42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2041</v>
      </c>
      <c r="D127" s="374">
        <f>IF(F126+SUM(E$99:E126)=D$92,F126,D$92-SUM(E$99:E126))</f>
        <v>2379750.5014167102</v>
      </c>
      <c r="E127" s="522">
        <f t="shared" si="62"/>
        <v>145221.34090909091</v>
      </c>
      <c r="F127" s="523">
        <f t="shared" si="63"/>
        <v>2234529.1605076194</v>
      </c>
      <c r="G127" s="523">
        <f t="shared" si="64"/>
        <v>2307139.8309621648</v>
      </c>
      <c r="H127" s="526">
        <f t="shared" si="65"/>
        <v>432521.01970092754</v>
      </c>
      <c r="I127" s="577">
        <f t="shared" si="66"/>
        <v>432521.01970092754</v>
      </c>
      <c r="J127" s="514">
        <f t="shared" si="40"/>
        <v>0</v>
      </c>
      <c r="K127" s="514"/>
      <c r="L127" s="525"/>
      <c r="M127" s="514">
        <f t="shared" si="67"/>
        <v>0</v>
      </c>
      <c r="N127" s="525"/>
      <c r="O127" s="514">
        <f t="shared" si="41"/>
        <v>0</v>
      </c>
      <c r="P127" s="514">
        <f t="shared" si="42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2042</v>
      </c>
      <c r="D128" s="374">
        <f>IF(F127+SUM(E$99:E127)=D$92,F127,D$92-SUM(E$99:E127))</f>
        <v>2234529.1605076194</v>
      </c>
      <c r="E128" s="522">
        <f t="shared" si="62"/>
        <v>145221.34090909091</v>
      </c>
      <c r="F128" s="523">
        <f t="shared" si="63"/>
        <v>2089307.8195985286</v>
      </c>
      <c r="G128" s="523">
        <f t="shared" si="64"/>
        <v>2161918.490053074</v>
      </c>
      <c r="H128" s="526">
        <f t="shared" si="65"/>
        <v>414437.13764185796</v>
      </c>
      <c r="I128" s="577">
        <f t="shared" si="66"/>
        <v>414437.13764185796</v>
      </c>
      <c r="J128" s="514">
        <f t="shared" si="40"/>
        <v>0</v>
      </c>
      <c r="K128" s="514"/>
      <c r="L128" s="525"/>
      <c r="M128" s="514">
        <f t="shared" si="67"/>
        <v>0</v>
      </c>
      <c r="N128" s="525"/>
      <c r="O128" s="514">
        <f t="shared" si="41"/>
        <v>0</v>
      </c>
      <c r="P128" s="514">
        <f t="shared" si="42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2043</v>
      </c>
      <c r="D129" s="374">
        <f>IF(F128+SUM(E$99:E128)=D$92,F128,D$92-SUM(E$99:E128))</f>
        <v>2089307.8195985286</v>
      </c>
      <c r="E129" s="522">
        <f t="shared" si="62"/>
        <v>145221.34090909091</v>
      </c>
      <c r="F129" s="523">
        <f t="shared" si="63"/>
        <v>1944086.4786894377</v>
      </c>
      <c r="G129" s="523">
        <f t="shared" si="64"/>
        <v>2016697.1491439831</v>
      </c>
      <c r="H129" s="526">
        <f t="shared" si="65"/>
        <v>396353.25558278838</v>
      </c>
      <c r="I129" s="577">
        <f t="shared" si="66"/>
        <v>396353.25558278838</v>
      </c>
      <c r="J129" s="514">
        <f t="shared" si="40"/>
        <v>0</v>
      </c>
      <c r="K129" s="514"/>
      <c r="L129" s="525"/>
      <c r="M129" s="514">
        <f t="shared" si="67"/>
        <v>0</v>
      </c>
      <c r="N129" s="525"/>
      <c r="O129" s="514">
        <f t="shared" si="41"/>
        <v>0</v>
      </c>
      <c r="P129" s="514">
        <f t="shared" si="42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2044</v>
      </c>
      <c r="D130" s="374">
        <f>IF(F129+SUM(E$99:E129)=D$92,F129,D$92-SUM(E$99:E129))</f>
        <v>1944086.4786894377</v>
      </c>
      <c r="E130" s="522">
        <f t="shared" si="62"/>
        <v>145221.34090909091</v>
      </c>
      <c r="F130" s="523">
        <f t="shared" si="63"/>
        <v>1798865.1377803469</v>
      </c>
      <c r="G130" s="523">
        <f t="shared" si="64"/>
        <v>1871475.8082348923</v>
      </c>
      <c r="H130" s="526">
        <f t="shared" si="65"/>
        <v>378269.37352371868</v>
      </c>
      <c r="I130" s="577">
        <f t="shared" si="66"/>
        <v>378269.37352371868</v>
      </c>
      <c r="J130" s="514">
        <f t="shared" si="40"/>
        <v>0</v>
      </c>
      <c r="K130" s="514"/>
      <c r="L130" s="525"/>
      <c r="M130" s="514">
        <f t="shared" si="67"/>
        <v>0</v>
      </c>
      <c r="N130" s="525"/>
      <c r="O130" s="514">
        <f t="shared" si="41"/>
        <v>0</v>
      </c>
      <c r="P130" s="514">
        <f t="shared" si="42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2045</v>
      </c>
      <c r="D131" s="374">
        <f>IF(F130+SUM(E$99:E130)=D$92,F130,D$92-SUM(E$99:E130))</f>
        <v>1798865.1377803469</v>
      </c>
      <c r="E131" s="522">
        <f t="shared" si="62"/>
        <v>145221.34090909091</v>
      </c>
      <c r="F131" s="523">
        <f t="shared" si="63"/>
        <v>1653643.7968712561</v>
      </c>
      <c r="G131" s="523">
        <f t="shared" si="64"/>
        <v>1726254.4673258015</v>
      </c>
      <c r="H131" s="526">
        <f t="shared" si="65"/>
        <v>360185.49146464909</v>
      </c>
      <c r="I131" s="577">
        <f t="shared" si="66"/>
        <v>360185.49146464909</v>
      </c>
      <c r="J131" s="514">
        <f t="shared" si="40"/>
        <v>0</v>
      </c>
      <c r="K131" s="514"/>
      <c r="L131" s="525"/>
      <c r="M131" s="514">
        <f t="shared" ref="M131:M154" si="68">IF(L541&lt;&gt;0,+H541-L541,0)</f>
        <v>0</v>
      </c>
      <c r="N131" s="525"/>
      <c r="O131" s="514">
        <f t="shared" ref="O131:O154" si="69">IF(N541&lt;&gt;0,+I541-N541,0)</f>
        <v>0</v>
      </c>
      <c r="P131" s="514">
        <f t="shared" ref="P131:P154" si="70">+O541-M541</f>
        <v>0</v>
      </c>
      <c r="Q131" s="269"/>
    </row>
    <row r="132" spans="2:17" ht="12.5">
      <c r="B132" s="195" t="str">
        <f t="shared" si="39"/>
        <v/>
      </c>
      <c r="C132" s="507">
        <f>IF(D93="","-",+C131+1)</f>
        <v>2046</v>
      </c>
      <c r="D132" s="374">
        <f>IF(F131+SUM(E$99:E131)=D$92,F131,D$92-SUM(E$99:E131))</f>
        <v>1653643.7968712561</v>
      </c>
      <c r="E132" s="522">
        <f t="shared" si="62"/>
        <v>145221.34090909091</v>
      </c>
      <c r="F132" s="523">
        <f t="shared" si="63"/>
        <v>1508422.4559621653</v>
      </c>
      <c r="G132" s="523">
        <f t="shared" si="64"/>
        <v>1581033.1264167107</v>
      </c>
      <c r="H132" s="526">
        <f t="shared" si="65"/>
        <v>342101.60940557951</v>
      </c>
      <c r="I132" s="577">
        <f t="shared" si="66"/>
        <v>342101.60940557951</v>
      </c>
      <c r="J132" s="514">
        <f t="shared" si="40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39"/>
        <v/>
      </c>
      <c r="C133" s="507">
        <f>IF(D93="","-",+C132+1)</f>
        <v>2047</v>
      </c>
      <c r="D133" s="374">
        <f>IF(F132+SUM(E$99:E132)=D$92,F132,D$92-SUM(E$99:E132))</f>
        <v>1508422.4559621653</v>
      </c>
      <c r="E133" s="522">
        <f t="shared" si="62"/>
        <v>145221.34090909091</v>
      </c>
      <c r="F133" s="523">
        <f t="shared" si="63"/>
        <v>1363201.1150530744</v>
      </c>
      <c r="G133" s="523">
        <f t="shared" si="64"/>
        <v>1435811.7855076198</v>
      </c>
      <c r="H133" s="526">
        <f t="shared" si="65"/>
        <v>324017.72734650987</v>
      </c>
      <c r="I133" s="577">
        <f t="shared" si="66"/>
        <v>324017.72734650987</v>
      </c>
      <c r="J133" s="514">
        <f t="shared" si="40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39"/>
        <v/>
      </c>
      <c r="C134" s="507">
        <f>IF(D93="","-",+C133+1)</f>
        <v>2048</v>
      </c>
      <c r="D134" s="374">
        <f>IF(F133+SUM(E$99:E133)=D$92,F133,D$92-SUM(E$99:E133))</f>
        <v>1363201.1150530744</v>
      </c>
      <c r="E134" s="522">
        <f t="shared" si="62"/>
        <v>145221.34090909091</v>
      </c>
      <c r="F134" s="523">
        <f t="shared" si="63"/>
        <v>1217979.7741439836</v>
      </c>
      <c r="G134" s="523">
        <f t="shared" si="64"/>
        <v>1290590.444598529</v>
      </c>
      <c r="H134" s="526">
        <f t="shared" si="65"/>
        <v>305933.84528744023</v>
      </c>
      <c r="I134" s="577">
        <f t="shared" si="66"/>
        <v>305933.84528744023</v>
      </c>
      <c r="J134" s="514">
        <f t="shared" si="40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39"/>
        <v/>
      </c>
      <c r="C135" s="507">
        <f>IF(D93="","-",+C134+1)</f>
        <v>2049</v>
      </c>
      <c r="D135" s="374">
        <f>IF(F134+SUM(E$99:E134)=D$92,F134,D$92-SUM(E$99:E134))</f>
        <v>1217979.7741439836</v>
      </c>
      <c r="E135" s="522">
        <f t="shared" si="62"/>
        <v>145221.34090909091</v>
      </c>
      <c r="F135" s="523">
        <f t="shared" si="63"/>
        <v>1072758.4332348928</v>
      </c>
      <c r="G135" s="523">
        <f t="shared" si="64"/>
        <v>1145369.1036894382</v>
      </c>
      <c r="H135" s="526">
        <f t="shared" si="65"/>
        <v>287849.96322837065</v>
      </c>
      <c r="I135" s="577">
        <f t="shared" si="66"/>
        <v>287849.96322837065</v>
      </c>
      <c r="J135" s="514">
        <f t="shared" si="40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39"/>
        <v/>
      </c>
      <c r="C136" s="507">
        <f>IF(D93="","-",+C135+1)</f>
        <v>2050</v>
      </c>
      <c r="D136" s="374">
        <f>IF(F135+SUM(E$99:E135)=D$92,F135,D$92-SUM(E$99:E135))</f>
        <v>1072758.4332348928</v>
      </c>
      <c r="E136" s="522">
        <f t="shared" si="62"/>
        <v>145221.34090909091</v>
      </c>
      <c r="F136" s="523">
        <f t="shared" si="63"/>
        <v>927537.09232580184</v>
      </c>
      <c r="G136" s="523">
        <f t="shared" si="64"/>
        <v>1000147.7627803474</v>
      </c>
      <c r="H136" s="526">
        <f t="shared" si="65"/>
        <v>269766.081169301</v>
      </c>
      <c r="I136" s="577">
        <f t="shared" si="66"/>
        <v>269766.081169301</v>
      </c>
      <c r="J136" s="514">
        <f t="shared" si="40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39"/>
        <v/>
      </c>
      <c r="C137" s="507">
        <f>IF(D93="","-",+C136+1)</f>
        <v>2051</v>
      </c>
      <c r="D137" s="374">
        <f>IF(F136+SUM(E$99:E136)=D$92,F136,D$92-SUM(E$99:E136))</f>
        <v>927537.09232580184</v>
      </c>
      <c r="E137" s="522">
        <f t="shared" si="62"/>
        <v>145221.34090909091</v>
      </c>
      <c r="F137" s="523">
        <f t="shared" si="63"/>
        <v>782315.7514167109</v>
      </c>
      <c r="G137" s="523">
        <f t="shared" si="64"/>
        <v>854926.42187125632</v>
      </c>
      <c r="H137" s="526">
        <f t="shared" si="65"/>
        <v>251682.19911023136</v>
      </c>
      <c r="I137" s="577">
        <f t="shared" si="66"/>
        <v>251682.19911023136</v>
      </c>
      <c r="J137" s="514">
        <f t="shared" si="40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39"/>
        <v/>
      </c>
      <c r="C138" s="507">
        <f>IF(D93="","-",+C137+1)</f>
        <v>2052</v>
      </c>
      <c r="D138" s="374">
        <f>IF(F137+SUM(E$99:E137)=D$92,F137,D$92-SUM(E$99:E137))</f>
        <v>782315.7514167109</v>
      </c>
      <c r="E138" s="522">
        <f t="shared" si="62"/>
        <v>145221.34090909091</v>
      </c>
      <c r="F138" s="523">
        <f t="shared" si="63"/>
        <v>637094.41050761996</v>
      </c>
      <c r="G138" s="523">
        <f t="shared" si="64"/>
        <v>709705.08096216549</v>
      </c>
      <c r="H138" s="526">
        <f t="shared" si="65"/>
        <v>233598.31705116175</v>
      </c>
      <c r="I138" s="577">
        <f t="shared" si="66"/>
        <v>233598.31705116175</v>
      </c>
      <c r="J138" s="514">
        <f t="shared" si="40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39"/>
        <v/>
      </c>
      <c r="C139" s="507">
        <f>IF(D93="","-",+C138+1)</f>
        <v>2053</v>
      </c>
      <c r="D139" s="374">
        <f>IF(F138+SUM(E$99:E138)=D$92,F138,D$92-SUM(E$99:E138))</f>
        <v>637094.41050761996</v>
      </c>
      <c r="E139" s="522">
        <f t="shared" si="62"/>
        <v>145221.34090909091</v>
      </c>
      <c r="F139" s="523">
        <f t="shared" si="63"/>
        <v>491873.06959852902</v>
      </c>
      <c r="G139" s="523">
        <f t="shared" si="64"/>
        <v>564483.74005307443</v>
      </c>
      <c r="H139" s="526">
        <f t="shared" si="65"/>
        <v>215514.43499209208</v>
      </c>
      <c r="I139" s="577">
        <f t="shared" si="66"/>
        <v>215514.43499209208</v>
      </c>
      <c r="J139" s="514">
        <f t="shared" si="40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39"/>
        <v/>
      </c>
      <c r="C140" s="507">
        <f>IF(D93="","-",+C139+1)</f>
        <v>2054</v>
      </c>
      <c r="D140" s="374">
        <f>IF(F139+SUM(E$99:E139)=D$92,F139,D$92-SUM(E$99:E139))</f>
        <v>491873.06959852902</v>
      </c>
      <c r="E140" s="522">
        <f t="shared" si="62"/>
        <v>145221.34090909091</v>
      </c>
      <c r="F140" s="523">
        <f t="shared" si="63"/>
        <v>346651.72868943808</v>
      </c>
      <c r="G140" s="523">
        <f t="shared" si="64"/>
        <v>419262.39914398355</v>
      </c>
      <c r="H140" s="526">
        <f t="shared" si="65"/>
        <v>197430.55293302247</v>
      </c>
      <c r="I140" s="577">
        <f t="shared" si="66"/>
        <v>197430.55293302247</v>
      </c>
      <c r="J140" s="514">
        <f t="shared" si="40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39"/>
        <v/>
      </c>
      <c r="C141" s="507">
        <f>IF(D93="","-",+C140+1)</f>
        <v>2055</v>
      </c>
      <c r="D141" s="374">
        <f>IF(F140+SUM(E$99:E140)=D$92,F140,D$92-SUM(E$99:E140))</f>
        <v>346651.72868943808</v>
      </c>
      <c r="E141" s="522">
        <f t="shared" si="62"/>
        <v>145221.34090909091</v>
      </c>
      <c r="F141" s="523">
        <f t="shared" si="63"/>
        <v>201430.38778034717</v>
      </c>
      <c r="G141" s="523">
        <f t="shared" si="64"/>
        <v>274041.05823489261</v>
      </c>
      <c r="H141" s="526">
        <f t="shared" si="65"/>
        <v>179346.67087395285</v>
      </c>
      <c r="I141" s="577">
        <f t="shared" si="66"/>
        <v>179346.67087395285</v>
      </c>
      <c r="J141" s="514">
        <f t="shared" si="40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39"/>
        <v/>
      </c>
      <c r="C142" s="507">
        <f>IF(D93="","-",+C141+1)</f>
        <v>2056</v>
      </c>
      <c r="D142" s="374">
        <f>IF(F141+SUM(E$99:E141)=D$92,F141,D$92-SUM(E$99:E141))</f>
        <v>201430.38778034717</v>
      </c>
      <c r="E142" s="522">
        <f t="shared" si="62"/>
        <v>145221.34090909091</v>
      </c>
      <c r="F142" s="523">
        <f t="shared" si="63"/>
        <v>56209.046871256258</v>
      </c>
      <c r="G142" s="523">
        <f t="shared" si="64"/>
        <v>128819.71732580171</v>
      </c>
      <c r="H142" s="526">
        <f t="shared" si="65"/>
        <v>161262.78881488321</v>
      </c>
      <c r="I142" s="577">
        <f t="shared" si="66"/>
        <v>161262.78881488321</v>
      </c>
      <c r="J142" s="514">
        <f t="shared" si="40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39"/>
        <v/>
      </c>
      <c r="C143" s="507">
        <f>IF(D93="","-",+C142+1)</f>
        <v>2057</v>
      </c>
      <c r="D143" s="374">
        <f>IF(F142+SUM(E$99:E142)=D$92,F142,D$92-SUM(E$99:E142))</f>
        <v>56209.046871256258</v>
      </c>
      <c r="E143" s="522">
        <f t="shared" si="62"/>
        <v>56209.046871256258</v>
      </c>
      <c r="F143" s="523">
        <f t="shared" si="63"/>
        <v>0</v>
      </c>
      <c r="G143" s="523">
        <f t="shared" si="64"/>
        <v>28104.523435628129</v>
      </c>
      <c r="H143" s="526">
        <f t="shared" si="65"/>
        <v>59708.800309385006</v>
      </c>
      <c r="I143" s="577">
        <f t="shared" si="66"/>
        <v>59708.800309385006</v>
      </c>
      <c r="J143" s="514">
        <f t="shared" si="40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39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62"/>
        <v>0</v>
      </c>
      <c r="F144" s="523">
        <f t="shared" si="63"/>
        <v>0</v>
      </c>
      <c r="G144" s="523">
        <f t="shared" si="64"/>
        <v>0</v>
      </c>
      <c r="H144" s="526">
        <f t="shared" si="65"/>
        <v>0</v>
      </c>
      <c r="I144" s="577">
        <f t="shared" si="66"/>
        <v>0</v>
      </c>
      <c r="J144" s="514">
        <f t="shared" si="40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39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62"/>
        <v>0</v>
      </c>
      <c r="F145" s="523">
        <f t="shared" si="63"/>
        <v>0</v>
      </c>
      <c r="G145" s="523">
        <f t="shared" si="64"/>
        <v>0</v>
      </c>
      <c r="H145" s="526">
        <f t="shared" si="65"/>
        <v>0</v>
      </c>
      <c r="I145" s="577">
        <f t="shared" si="66"/>
        <v>0</v>
      </c>
      <c r="J145" s="514">
        <f t="shared" si="40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39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62"/>
        <v>0</v>
      </c>
      <c r="F146" s="523">
        <f t="shared" si="63"/>
        <v>0</v>
      </c>
      <c r="G146" s="523">
        <f t="shared" si="64"/>
        <v>0</v>
      </c>
      <c r="H146" s="526">
        <f t="shared" si="65"/>
        <v>0</v>
      </c>
      <c r="I146" s="577">
        <f t="shared" si="66"/>
        <v>0</v>
      </c>
      <c r="J146" s="514">
        <f t="shared" si="40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39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62"/>
        <v>0</v>
      </c>
      <c r="F147" s="523">
        <f t="shared" si="63"/>
        <v>0</v>
      </c>
      <c r="G147" s="523">
        <f t="shared" si="64"/>
        <v>0</v>
      </c>
      <c r="H147" s="526">
        <f t="shared" si="65"/>
        <v>0</v>
      </c>
      <c r="I147" s="577">
        <f t="shared" si="66"/>
        <v>0</v>
      </c>
      <c r="J147" s="514">
        <f t="shared" si="40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39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62"/>
        <v>0</v>
      </c>
      <c r="F148" s="523">
        <f t="shared" si="63"/>
        <v>0</v>
      </c>
      <c r="G148" s="523">
        <f t="shared" si="64"/>
        <v>0</v>
      </c>
      <c r="H148" s="526">
        <f t="shared" si="65"/>
        <v>0</v>
      </c>
      <c r="I148" s="577">
        <f t="shared" si="66"/>
        <v>0</v>
      </c>
      <c r="J148" s="514">
        <f t="shared" si="40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39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62"/>
        <v>0</v>
      </c>
      <c r="F149" s="523">
        <f t="shared" si="63"/>
        <v>0</v>
      </c>
      <c r="G149" s="523">
        <f t="shared" si="64"/>
        <v>0</v>
      </c>
      <c r="H149" s="526">
        <f t="shared" si="65"/>
        <v>0</v>
      </c>
      <c r="I149" s="577">
        <f t="shared" si="66"/>
        <v>0</v>
      </c>
      <c r="J149" s="514">
        <f t="shared" si="40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39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62"/>
        <v>0</v>
      </c>
      <c r="F150" s="523">
        <f t="shared" si="63"/>
        <v>0</v>
      </c>
      <c r="G150" s="523">
        <f t="shared" si="64"/>
        <v>0</v>
      </c>
      <c r="H150" s="526">
        <f t="shared" si="65"/>
        <v>0</v>
      </c>
      <c r="I150" s="577">
        <f t="shared" si="66"/>
        <v>0</v>
      </c>
      <c r="J150" s="514">
        <f t="shared" si="40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39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62"/>
        <v>0</v>
      </c>
      <c r="F151" s="523">
        <f t="shared" si="63"/>
        <v>0</v>
      </c>
      <c r="G151" s="523">
        <f t="shared" si="64"/>
        <v>0</v>
      </c>
      <c r="H151" s="526">
        <f t="shared" si="65"/>
        <v>0</v>
      </c>
      <c r="I151" s="577">
        <f t="shared" si="66"/>
        <v>0</v>
      </c>
      <c r="J151" s="514">
        <f t="shared" si="40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39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62"/>
        <v>0</v>
      </c>
      <c r="F152" s="523">
        <f t="shared" si="63"/>
        <v>0</v>
      </c>
      <c r="G152" s="523">
        <f t="shared" si="64"/>
        <v>0</v>
      </c>
      <c r="H152" s="526">
        <f t="shared" si="65"/>
        <v>0</v>
      </c>
      <c r="I152" s="577">
        <f t="shared" si="66"/>
        <v>0</v>
      </c>
      <c r="J152" s="514">
        <f t="shared" si="40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39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62"/>
        <v>0</v>
      </c>
      <c r="F153" s="523">
        <f t="shared" si="63"/>
        <v>0</v>
      </c>
      <c r="G153" s="523">
        <f t="shared" si="64"/>
        <v>0</v>
      </c>
      <c r="H153" s="526">
        <f t="shared" si="65"/>
        <v>0</v>
      </c>
      <c r="I153" s="577">
        <f t="shared" si="66"/>
        <v>0</v>
      </c>
      <c r="J153" s="514">
        <f t="shared" si="40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39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62"/>
        <v>0</v>
      </c>
      <c r="F154" s="523">
        <f t="shared" si="63"/>
        <v>0</v>
      </c>
      <c r="G154" s="523">
        <f t="shared" si="64"/>
        <v>0</v>
      </c>
      <c r="H154" s="526">
        <f t="shared" si="65"/>
        <v>0</v>
      </c>
      <c r="I154" s="577">
        <f t="shared" si="66"/>
        <v>0</v>
      </c>
      <c r="J154" s="514">
        <f t="shared" si="40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6389739.0000000009</v>
      </c>
      <c r="F155" s="375"/>
      <c r="G155" s="375"/>
      <c r="H155" s="375">
        <f>SUM(H99:H154)</f>
        <v>22913847.037535202</v>
      </c>
      <c r="I155" s="375">
        <f>SUM(I99:I154)</f>
        <v>22913847.037535202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5" priority="1" stopIfTrue="1" operator="equal">
      <formula>$I$10</formula>
    </cfRule>
  </conditionalFormatting>
  <conditionalFormatting sqref="C99:C154">
    <cfRule type="cellIs" dxfId="8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"&amp;COUNT(S.001:S.077!$P$3)</f>
        <v>SWEPCO Project 1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1713095.6550297586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1713095.6550297586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478" t="s">
        <v>494</v>
      </c>
      <c r="F9" s="672" t="s">
        <v>495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401624.59090909088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 t="shared" ref="K24:K29" si="10">G24</f>
        <v>2329003.9936694037</v>
      </c>
      <c r="L24" s="519">
        <f t="shared" si="7"/>
        <v>0</v>
      </c>
      <c r="M24" s="518">
        <f t="shared" ref="M24:M29" si="11"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 t="shared" si="10"/>
        <v>2202992.5205155816</v>
      </c>
      <c r="L25" s="519">
        <f t="shared" si="7"/>
        <v>0</v>
      </c>
      <c r="M25" s="518">
        <f t="shared" si="11"/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159">
        <v>14258890.689085167</v>
      </c>
      <c r="E26" s="516">
        <v>431011.75609756098</v>
      </c>
      <c r="F26" s="159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 t="shared" si="10"/>
        <v>2215843.0945590343</v>
      </c>
      <c r="L26" s="519">
        <f t="shared" si="7"/>
        <v>0</v>
      </c>
      <c r="M26" s="518">
        <f t="shared" si="11"/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159">
        <v>13827878.932987606</v>
      </c>
      <c r="E27" s="516">
        <v>431011.75609756098</v>
      </c>
      <c r="F27" s="159">
        <v>13396867.176890045</v>
      </c>
      <c r="G27" s="516">
        <v>2161064.0437903283</v>
      </c>
      <c r="H27" s="510">
        <v>2161064.0437903283</v>
      </c>
      <c r="I27" s="511">
        <f t="shared" si="0"/>
        <v>0</v>
      </c>
      <c r="J27" s="511"/>
      <c r="K27" s="518">
        <f t="shared" si="10"/>
        <v>2161064.0437903283</v>
      </c>
      <c r="L27" s="519">
        <f t="shared" ref="L27" si="12">IF(K27&lt;&gt;0,+G27-K27,0)</f>
        <v>0</v>
      </c>
      <c r="M27" s="518">
        <f t="shared" si="11"/>
        <v>2161064.0437903283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159">
        <v>13396867.176890045</v>
      </c>
      <c r="E28" s="516">
        <v>431011.75609756098</v>
      </c>
      <c r="F28" s="159">
        <v>12965855.420792485</v>
      </c>
      <c r="G28" s="516">
        <v>1779932.3659143087</v>
      </c>
      <c r="H28" s="510">
        <v>1779932.3659143087</v>
      </c>
      <c r="I28" s="511">
        <f t="shared" si="0"/>
        <v>0</v>
      </c>
      <c r="J28" s="511"/>
      <c r="K28" s="518">
        <f t="shared" si="10"/>
        <v>1779932.3659143087</v>
      </c>
      <c r="L28" s="519">
        <f t="shared" ref="L28" si="13">IF(K28&lt;&gt;0,+G28-K28,0)</f>
        <v>0</v>
      </c>
      <c r="M28" s="518">
        <f t="shared" si="11"/>
        <v>1779932.3659143087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159">
        <v>12985902.479215622</v>
      </c>
      <c r="E29" s="516">
        <v>420749.57142857142</v>
      </c>
      <c r="F29" s="159">
        <v>12565152.907787051</v>
      </c>
      <c r="G29" s="516">
        <v>1775013.5722575998</v>
      </c>
      <c r="H29" s="510">
        <v>1775013.5722575998</v>
      </c>
      <c r="I29" s="511">
        <f t="shared" si="0"/>
        <v>0</v>
      </c>
      <c r="J29" s="511"/>
      <c r="K29" s="518">
        <f t="shared" si="10"/>
        <v>1775013.5722575998</v>
      </c>
      <c r="L29" s="519">
        <f t="shared" ref="L29" si="14">IF(K29&lt;&gt;0,+G29-K29,0)</f>
        <v>0</v>
      </c>
      <c r="M29" s="518">
        <f t="shared" si="11"/>
        <v>1775013.5722575998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159">
        <v>12545105.849363908</v>
      </c>
      <c r="E30" s="516">
        <v>420749.57142857142</v>
      </c>
      <c r="F30" s="159">
        <v>12124356.277935337</v>
      </c>
      <c r="G30" s="516">
        <v>1807717.2661762077</v>
      </c>
      <c r="H30" s="510">
        <v>1807717.2661762077</v>
      </c>
      <c r="I30" s="511">
        <f t="shared" si="0"/>
        <v>0</v>
      </c>
      <c r="J30" s="511"/>
      <c r="K30" s="518">
        <f t="shared" ref="K30" si="15">G30</f>
        <v>1807717.2661762077</v>
      </c>
      <c r="L30" s="519">
        <f t="shared" ref="L30" si="16">IF(K30&lt;&gt;0,+G30-K30,0)</f>
        <v>0</v>
      </c>
      <c r="M30" s="518">
        <f t="shared" ref="M30" si="17">H30</f>
        <v>1807717.2661762077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159">
        <v>12124356.277935337</v>
      </c>
      <c r="E31" s="516">
        <v>420749.57142857142</v>
      </c>
      <c r="F31" s="159">
        <v>11703606.706506766</v>
      </c>
      <c r="G31" s="516">
        <v>1925804.5853895803</v>
      </c>
      <c r="H31" s="510">
        <v>1925804.5853895803</v>
      </c>
      <c r="I31" s="511">
        <f t="shared" si="0"/>
        <v>0</v>
      </c>
      <c r="J31" s="511"/>
      <c r="K31" s="518">
        <f t="shared" ref="K31" si="18">G31</f>
        <v>1925804.5853895803</v>
      </c>
      <c r="L31" s="519">
        <f t="shared" ref="L31" si="19">IF(K31&lt;&gt;0,+G31-K31,0)</f>
        <v>0</v>
      </c>
      <c r="M31" s="518">
        <f t="shared" ref="M31" si="20">H31</f>
        <v>1925804.5853895803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159">
        <v>11703606.706506766</v>
      </c>
      <c r="E32" s="516">
        <v>420749.57142857142</v>
      </c>
      <c r="F32" s="159">
        <v>11282857.135078195</v>
      </c>
      <c r="G32" s="516">
        <v>1713095.6550297586</v>
      </c>
      <c r="H32" s="510">
        <v>1713095.6550297586</v>
      </c>
      <c r="I32" s="511">
        <f t="shared" si="0"/>
        <v>0</v>
      </c>
      <c r="J32" s="511"/>
      <c r="K32" s="518">
        <f t="shared" ref="K32" si="21">G32</f>
        <v>1713095.6550297586</v>
      </c>
      <c r="L32" s="519">
        <f t="shared" ref="L32" si="22">IF(K32&lt;&gt;0,+G32-K32,0)</f>
        <v>0</v>
      </c>
      <c r="M32" s="518">
        <f t="shared" ref="M32" si="23">H32</f>
        <v>1713095.6550297586</v>
      </c>
      <c r="N32" s="514">
        <f t="shared" ref="N32" si="24">IF(M32&lt;&gt;0,+H32-M32,0)</f>
        <v>0</v>
      </c>
      <c r="O32" s="514">
        <f t="shared" ref="O32" si="25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11282857.135078195</v>
      </c>
      <c r="E33" s="522">
        <f>IF(+I14&lt;F32,I14,D33)</f>
        <v>401624.59090909088</v>
      </c>
      <c r="F33" s="523">
        <f t="shared" ref="F33:F48" si="26">+D33-E33</f>
        <v>10881232.544169104</v>
      </c>
      <c r="G33" s="524">
        <f t="shared" ref="G33:G72" si="27">+I$12*((D33+F33)/2)+E33</f>
        <v>1726229.6234507109</v>
      </c>
      <c r="H33" s="491">
        <f t="shared" ref="H33:H72" si="28">+I$13*((D33+F33)/2)+E33</f>
        <v>1726229.6234507109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10881232.544169104</v>
      </c>
      <c r="E34" s="522">
        <f>IF(+I14&lt;F33,I14,D34)</f>
        <v>401624.59090909088</v>
      </c>
      <c r="F34" s="523">
        <f t="shared" si="26"/>
        <v>10479607.953260012</v>
      </c>
      <c r="G34" s="524">
        <f t="shared" si="27"/>
        <v>1678224.5880976219</v>
      </c>
      <c r="H34" s="491">
        <f t="shared" si="28"/>
        <v>1678224.5880976219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10479607.953260012</v>
      </c>
      <c r="E35" s="522">
        <f>IF(+I14&lt;F34,I14,D35)</f>
        <v>401624.59090909088</v>
      </c>
      <c r="F35" s="523">
        <f t="shared" si="26"/>
        <v>10077983.36235092</v>
      </c>
      <c r="G35" s="524">
        <f t="shared" si="27"/>
        <v>1630219.5527445325</v>
      </c>
      <c r="H35" s="491">
        <f t="shared" si="28"/>
        <v>1630219.5527445325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10077983.36235092</v>
      </c>
      <c r="E36" s="522">
        <f>IF(+I14&lt;F35,I14,D36)</f>
        <v>401624.59090909088</v>
      </c>
      <c r="F36" s="523">
        <f t="shared" si="26"/>
        <v>9676358.7714418285</v>
      </c>
      <c r="G36" s="524">
        <f t="shared" si="27"/>
        <v>1582214.5173914437</v>
      </c>
      <c r="H36" s="491">
        <f t="shared" si="28"/>
        <v>1582214.5173914437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9676358.7714418285</v>
      </c>
      <c r="E37" s="522">
        <f>IF(+I14&lt;F36,I14,D37)</f>
        <v>401624.59090909088</v>
      </c>
      <c r="F37" s="523">
        <f t="shared" si="26"/>
        <v>9274734.1805327367</v>
      </c>
      <c r="G37" s="524">
        <f t="shared" si="27"/>
        <v>1534209.4820383543</v>
      </c>
      <c r="H37" s="491">
        <f t="shared" si="28"/>
        <v>1534209.4820383543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9274734.1805327367</v>
      </c>
      <c r="E38" s="522">
        <f>IF(+I14&lt;F37,I14,D38)</f>
        <v>401624.59090909088</v>
      </c>
      <c r="F38" s="523">
        <f t="shared" si="26"/>
        <v>8873109.5896236449</v>
      </c>
      <c r="G38" s="524">
        <f t="shared" si="27"/>
        <v>1486204.4466852653</v>
      </c>
      <c r="H38" s="491">
        <f t="shared" si="28"/>
        <v>1486204.4466852653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8873109.5896236449</v>
      </c>
      <c r="E39" s="522">
        <f>IF(+I14&lt;F38,I14,D39)</f>
        <v>401624.59090909088</v>
      </c>
      <c r="F39" s="523">
        <f t="shared" si="26"/>
        <v>8471484.9987145532</v>
      </c>
      <c r="G39" s="524">
        <f t="shared" si="27"/>
        <v>1438199.4113321761</v>
      </c>
      <c r="H39" s="491">
        <f t="shared" si="28"/>
        <v>1438199.4113321761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8471484.9987145532</v>
      </c>
      <c r="E40" s="522">
        <f>IF(+I14&lt;F39,I14,D40)</f>
        <v>401624.59090909088</v>
      </c>
      <c r="F40" s="523">
        <f t="shared" si="26"/>
        <v>8069860.4078054624</v>
      </c>
      <c r="G40" s="524">
        <f t="shared" si="27"/>
        <v>1390194.3759790871</v>
      </c>
      <c r="H40" s="491">
        <f t="shared" si="28"/>
        <v>1390194.3759790871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8069860.4078054624</v>
      </c>
      <c r="E41" s="522">
        <f>IF(+I14&lt;F40,I14,D41)</f>
        <v>401624.59090909088</v>
      </c>
      <c r="F41" s="523">
        <f t="shared" si="26"/>
        <v>7668235.8168963715</v>
      </c>
      <c r="G41" s="524">
        <f t="shared" si="27"/>
        <v>1342189.3406259981</v>
      </c>
      <c r="H41" s="491">
        <f t="shared" si="28"/>
        <v>1342189.3406259981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7668235.8168963715</v>
      </c>
      <c r="E42" s="522">
        <f>IF(+I14&lt;F41,I14,D42)</f>
        <v>401624.59090909088</v>
      </c>
      <c r="F42" s="523">
        <f t="shared" si="26"/>
        <v>7266611.2259872807</v>
      </c>
      <c r="G42" s="524">
        <f t="shared" si="27"/>
        <v>1294184.3052729091</v>
      </c>
      <c r="H42" s="491">
        <f t="shared" si="28"/>
        <v>1294184.3052729091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7266611.2259872807</v>
      </c>
      <c r="E43" s="522">
        <f>IF(+I14&lt;F42,I14,D43)</f>
        <v>401624.59090909088</v>
      </c>
      <c r="F43" s="523">
        <f t="shared" si="26"/>
        <v>6864986.6350781899</v>
      </c>
      <c r="G43" s="524">
        <f t="shared" si="27"/>
        <v>1246179.2699198199</v>
      </c>
      <c r="H43" s="491">
        <f t="shared" si="28"/>
        <v>1246179.2699198199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6864986.6350781899</v>
      </c>
      <c r="E44" s="522">
        <f>IF(+I14&lt;F43,I14,D44)</f>
        <v>401624.59090909088</v>
      </c>
      <c r="F44" s="523">
        <f t="shared" si="26"/>
        <v>6463362.0441690991</v>
      </c>
      <c r="G44" s="524">
        <f t="shared" si="27"/>
        <v>1198174.2345667309</v>
      </c>
      <c r="H44" s="491">
        <f t="shared" si="28"/>
        <v>1198174.2345667309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6463362.0441690991</v>
      </c>
      <c r="E45" s="522">
        <f>IF(+I14&lt;F44,I14,D45)</f>
        <v>401624.59090909088</v>
      </c>
      <c r="F45" s="523">
        <f t="shared" si="26"/>
        <v>6061737.4532600082</v>
      </c>
      <c r="G45" s="524">
        <f t="shared" si="27"/>
        <v>1150169.1992136419</v>
      </c>
      <c r="H45" s="491">
        <f t="shared" si="28"/>
        <v>1150169.1992136419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6061737.4532600082</v>
      </c>
      <c r="E46" s="522">
        <f>IF(+I14&lt;F45,I14,D46)</f>
        <v>401624.59090909088</v>
      </c>
      <c r="F46" s="523">
        <f t="shared" si="26"/>
        <v>5660112.8623509174</v>
      </c>
      <c r="G46" s="524">
        <f t="shared" si="27"/>
        <v>1102164.1638605529</v>
      </c>
      <c r="H46" s="491">
        <f t="shared" si="28"/>
        <v>1102164.1638605529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5660112.8623509174</v>
      </c>
      <c r="E47" s="522">
        <f>IF(+I14&lt;F46,I14,D47)</f>
        <v>401624.59090909088</v>
      </c>
      <c r="F47" s="523">
        <f t="shared" si="26"/>
        <v>5258488.2714418266</v>
      </c>
      <c r="G47" s="524">
        <f t="shared" si="27"/>
        <v>1054159.1285074637</v>
      </c>
      <c r="H47" s="491">
        <f t="shared" si="28"/>
        <v>1054159.1285074637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5258488.2714418266</v>
      </c>
      <c r="E48" s="522">
        <f>IF(+I14&lt;F47,I14,D48)</f>
        <v>401624.59090909088</v>
      </c>
      <c r="F48" s="523">
        <f t="shared" si="26"/>
        <v>4856863.6805327358</v>
      </c>
      <c r="G48" s="524">
        <f t="shared" si="27"/>
        <v>1006154.093154375</v>
      </c>
      <c r="H48" s="491">
        <f t="shared" si="28"/>
        <v>1006154.093154375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4856863.6805327358</v>
      </c>
      <c r="E49" s="522">
        <f>IF(+I14&lt;F48,I14,D49)</f>
        <v>401624.59090909088</v>
      </c>
      <c r="F49" s="523">
        <f t="shared" ref="F49:F72" si="29">+D49-E49</f>
        <v>4455239.0896236449</v>
      </c>
      <c r="G49" s="524">
        <f t="shared" si="27"/>
        <v>958149.05780128576</v>
      </c>
      <c r="H49" s="491">
        <f t="shared" si="28"/>
        <v>958149.05780128576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4455239.0896236449</v>
      </c>
      <c r="E50" s="522">
        <f>IF(+I14&lt;F49,I14,D50)</f>
        <v>401624.59090909088</v>
      </c>
      <c r="F50" s="523">
        <f t="shared" si="29"/>
        <v>4053614.4987145541</v>
      </c>
      <c r="G50" s="524">
        <f t="shared" si="27"/>
        <v>910144.02244819677</v>
      </c>
      <c r="H50" s="491">
        <f t="shared" si="28"/>
        <v>910144.02244819677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4053614.4987145541</v>
      </c>
      <c r="E51" s="522">
        <f>IF(+I14&lt;F50,I14,D51)</f>
        <v>401624.59090909088</v>
      </c>
      <c r="F51" s="523">
        <f t="shared" si="29"/>
        <v>3651989.9078054633</v>
      </c>
      <c r="G51" s="524">
        <f t="shared" si="27"/>
        <v>862138.98709510779</v>
      </c>
      <c r="H51" s="491">
        <f t="shared" si="28"/>
        <v>862138.98709510779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3651989.9078054633</v>
      </c>
      <c r="E52" s="522">
        <f>IF(+I14&lt;F51,I14,D52)</f>
        <v>401624.59090909088</v>
      </c>
      <c r="F52" s="523">
        <f t="shared" si="29"/>
        <v>3250365.3168963725</v>
      </c>
      <c r="G52" s="524">
        <f t="shared" si="27"/>
        <v>814133.95174201881</v>
      </c>
      <c r="H52" s="491">
        <f t="shared" si="28"/>
        <v>814133.95174201881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3250365.3168963725</v>
      </c>
      <c r="E53" s="522">
        <f>IF(+I14&lt;F52,I14,D53)</f>
        <v>401624.59090909088</v>
      </c>
      <c r="F53" s="523">
        <f t="shared" si="29"/>
        <v>2848740.7259872817</v>
      </c>
      <c r="G53" s="524">
        <f t="shared" si="27"/>
        <v>766128.91638892971</v>
      </c>
      <c r="H53" s="491">
        <f t="shared" si="28"/>
        <v>766128.91638892971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2848740.7259872817</v>
      </c>
      <c r="E54" s="522">
        <f>IF(+I14&lt;F53,I14,D54)</f>
        <v>401624.59090909088</v>
      </c>
      <c r="F54" s="523">
        <f t="shared" si="29"/>
        <v>2447116.1350781908</v>
      </c>
      <c r="G54" s="524">
        <f t="shared" si="27"/>
        <v>718123.88103584072</v>
      </c>
      <c r="H54" s="491">
        <f t="shared" si="28"/>
        <v>718123.88103584072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2447116.1350781908</v>
      </c>
      <c r="E55" s="522">
        <f>IF(+I14&lt;F54,I14,D55)</f>
        <v>401624.59090909088</v>
      </c>
      <c r="F55" s="523">
        <f t="shared" si="29"/>
        <v>2045491.5441691</v>
      </c>
      <c r="G55" s="524">
        <f t="shared" si="27"/>
        <v>670118.84568275162</v>
      </c>
      <c r="H55" s="491">
        <f t="shared" si="28"/>
        <v>670118.84568275162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2045491.5441691</v>
      </c>
      <c r="E56" s="522">
        <f>IF(+I14&lt;F55,I14,D56)</f>
        <v>401624.59090909088</v>
      </c>
      <c r="F56" s="523">
        <f t="shared" si="29"/>
        <v>1643866.9532600092</v>
      </c>
      <c r="G56" s="524">
        <f t="shared" si="27"/>
        <v>622113.81032966264</v>
      </c>
      <c r="H56" s="491">
        <f t="shared" si="28"/>
        <v>622113.81032966264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1643866.9532600092</v>
      </c>
      <c r="E57" s="522">
        <f>IF(+I14&lt;F56,I14,D57)</f>
        <v>401624.59090909088</v>
      </c>
      <c r="F57" s="523">
        <f t="shared" si="29"/>
        <v>1242242.3623509184</v>
      </c>
      <c r="G57" s="524">
        <f t="shared" si="27"/>
        <v>574108.77497657365</v>
      </c>
      <c r="H57" s="491">
        <f t="shared" si="28"/>
        <v>574108.77497657365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1242242.3623509184</v>
      </c>
      <c r="E58" s="522">
        <f>IF(+I14&lt;F57,I14,D58)</f>
        <v>401624.59090909088</v>
      </c>
      <c r="F58" s="523">
        <f t="shared" si="29"/>
        <v>840617.77144182753</v>
      </c>
      <c r="G58" s="524">
        <f t="shared" si="27"/>
        <v>526103.73962348455</v>
      </c>
      <c r="H58" s="491">
        <f t="shared" si="28"/>
        <v>526103.73962348455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840617.77144182753</v>
      </c>
      <c r="E59" s="522">
        <f>IF(+I14&lt;F58,I14,D59)</f>
        <v>401624.59090909088</v>
      </c>
      <c r="F59" s="523">
        <f t="shared" si="29"/>
        <v>438993.18053273665</v>
      </c>
      <c r="G59" s="524">
        <f t="shared" si="27"/>
        <v>478098.70427039557</v>
      </c>
      <c r="H59" s="491">
        <f t="shared" si="28"/>
        <v>478098.70427039557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438993.18053273665</v>
      </c>
      <c r="E60" s="522">
        <f>IF(+I14&lt;F59,I14,D60)</f>
        <v>401624.59090909088</v>
      </c>
      <c r="F60" s="523">
        <f t="shared" si="29"/>
        <v>37368.589623645763</v>
      </c>
      <c r="G60" s="524">
        <f t="shared" si="27"/>
        <v>430093.66891730652</v>
      </c>
      <c r="H60" s="491">
        <f t="shared" si="28"/>
        <v>430093.66891730652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37368.589623645763</v>
      </c>
      <c r="E61" s="522">
        <f>IF(+I14&lt;F60,I14,D61)</f>
        <v>37368.589623645763</v>
      </c>
      <c r="F61" s="523">
        <f t="shared" si="29"/>
        <v>0</v>
      </c>
      <c r="G61" s="526">
        <f t="shared" si="27"/>
        <v>39601.86978948133</v>
      </c>
      <c r="H61" s="491">
        <f t="shared" si="28"/>
        <v>39601.86978948133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27"/>
        <v>0</v>
      </c>
      <c r="H62" s="491">
        <f t="shared" si="28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17671482.000000011</v>
      </c>
      <c r="F73" s="375"/>
      <c r="G73" s="375">
        <f>SUM(G17:G72)</f>
        <v>64680901.131812461</v>
      </c>
      <c r="H73" s="375">
        <f>SUM(H17:H72)</f>
        <v>64680901.131812461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1713095.6550297586</v>
      </c>
      <c r="N87" s="546">
        <f>IF(J92&lt;D11,0,VLOOKUP(J92,C17:O72,11))</f>
        <v>1713095.6550297586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1845924.1750805455</v>
      </c>
      <c r="N88" s="550">
        <f>IF(J92&lt;D11,0,VLOOKUP(J92,C99:P154,7))</f>
        <v>1845924.1750805455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132828.5200507869</v>
      </c>
      <c r="N89" s="555">
        <f>+N88-N87</f>
        <v>132828.5200507869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 t="str">
        <f>E9</f>
        <v xml:space="preserve">SPP Project ID = </v>
      </c>
      <c r="F91" s="560" t="str">
        <f>F9</f>
        <v>108, 507, 30145, 30146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17671482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401624.59090909088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34">+I99-H99</f>
        <v>0</v>
      </c>
      <c r="K99" s="514"/>
      <c r="L99" s="512">
        <f t="shared" ref="L99:L104" si="35">H99</f>
        <v>878177</v>
      </c>
      <c r="M99" s="513">
        <f t="shared" ref="M99:M130" si="36">IF(L99&lt;&gt;0,+H99-L99,0)</f>
        <v>0</v>
      </c>
      <c r="N99" s="512">
        <f t="shared" ref="N99:N104" si="37">I99</f>
        <v>878177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34"/>
        <v>0</v>
      </c>
      <c r="K100" s="514"/>
      <c r="L100" s="518">
        <f t="shared" si="35"/>
        <v>3312750.4635227108</v>
      </c>
      <c r="M100" s="519">
        <f t="shared" si="36"/>
        <v>0</v>
      </c>
      <c r="N100" s="518">
        <f t="shared" si="37"/>
        <v>3312750.4635227108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0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34"/>
        <v>0</v>
      </c>
      <c r="K101" s="514"/>
      <c r="L101" s="518">
        <f t="shared" si="35"/>
        <v>2981733.6450111624</v>
      </c>
      <c r="M101" s="519">
        <f t="shared" si="36"/>
        <v>0</v>
      </c>
      <c r="N101" s="518">
        <f t="shared" si="37"/>
        <v>2981733.6450111624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35"/>
        <v>2864880.1232274803</v>
      </c>
      <c r="M102" s="519">
        <f t="shared" ref="M102:M107" si="41">IF(L102&lt;&gt;0,+H102-L102,0)</f>
        <v>0</v>
      </c>
      <c r="N102" s="518">
        <f t="shared" si="37"/>
        <v>2864880.1232274803</v>
      </c>
      <c r="O102" s="514">
        <f t="shared" ref="O102:O107" si="42">IF(N102&lt;&gt;0,+I102-N102,0)</f>
        <v>0</v>
      </c>
      <c r="P102" s="514">
        <f t="shared" ref="P102:P107" si="43">+O102-M102</f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35"/>
        <v>2610932.3249301547</v>
      </c>
      <c r="M103" s="519">
        <f t="shared" si="41"/>
        <v>0</v>
      </c>
      <c r="N103" s="518">
        <f t="shared" si="37"/>
        <v>2610932.3249301547</v>
      </c>
      <c r="O103" s="514">
        <f t="shared" si="42"/>
        <v>0</v>
      </c>
      <c r="P103" s="514">
        <f t="shared" si="43"/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35"/>
        <v>2563969.8538958314</v>
      </c>
      <c r="M104" s="519">
        <f t="shared" si="41"/>
        <v>0</v>
      </c>
      <c r="N104" s="518">
        <f t="shared" si="37"/>
        <v>2563969.8538958314</v>
      </c>
      <c r="O104" s="514">
        <f t="shared" si="42"/>
        <v>0</v>
      </c>
      <c r="P104" s="514">
        <f t="shared" si="43"/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34"/>
        <v>0</v>
      </c>
      <c r="K105" s="514"/>
      <c r="L105" s="518">
        <f t="shared" ref="L105:L110" si="44">H105</f>
        <v>2443019.3444839055</v>
      </c>
      <c r="M105" s="519">
        <f t="shared" si="41"/>
        <v>0</v>
      </c>
      <c r="N105" s="518">
        <f t="shared" ref="N105:N110" si="45">I105</f>
        <v>2443019.3444839055</v>
      </c>
      <c r="O105" s="514">
        <f t="shared" si="42"/>
        <v>0</v>
      </c>
      <c r="P105" s="514">
        <f t="shared" si="43"/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34"/>
        <v>0</v>
      </c>
      <c r="K106" s="514"/>
      <c r="L106" s="518">
        <f t="shared" si="44"/>
        <v>2306485.4456193848</v>
      </c>
      <c r="M106" s="519">
        <f t="shared" si="41"/>
        <v>0</v>
      </c>
      <c r="N106" s="518">
        <f t="shared" si="45"/>
        <v>2306485.4456193848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34"/>
        <v>0</v>
      </c>
      <c r="K107" s="514"/>
      <c r="L107" s="518">
        <f t="shared" si="44"/>
        <v>2183954.2915421841</v>
      </c>
      <c r="M107" s="519">
        <f t="shared" si="41"/>
        <v>0</v>
      </c>
      <c r="N107" s="518">
        <f t="shared" si="45"/>
        <v>2183954.2915421841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34"/>
        <v>0</v>
      </c>
      <c r="K108" s="514"/>
      <c r="L108" s="518">
        <f t="shared" si="44"/>
        <v>1909207.486730136</v>
      </c>
      <c r="M108" s="519">
        <f t="shared" ref="M108" si="46">IF(L108&lt;&gt;0,+H108-L108,0)</f>
        <v>0</v>
      </c>
      <c r="N108" s="518">
        <f t="shared" si="45"/>
        <v>1909207.486730136</v>
      </c>
      <c r="O108" s="514">
        <f t="shared" ref="O108" si="47">IF(N108&lt;&gt;0,+I108-N108,0)</f>
        <v>0</v>
      </c>
      <c r="P108" s="514">
        <f t="shared" si="39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2019</v>
      </c>
      <c r="D109" s="508">
        <v>13884258.546228023</v>
      </c>
      <c r="E109" s="520">
        <v>410964.69767441862</v>
      </c>
      <c r="F109" s="515">
        <v>13473293.848553605</v>
      </c>
      <c r="G109" s="515">
        <v>13678776.197390813</v>
      </c>
      <c r="H109" s="516">
        <v>1875148.3778696754</v>
      </c>
      <c r="I109" s="510">
        <v>1875148.3778696754</v>
      </c>
      <c r="J109" s="514">
        <f t="shared" si="34"/>
        <v>0</v>
      </c>
      <c r="K109" s="514"/>
      <c r="L109" s="518">
        <f t="shared" si="44"/>
        <v>1875148.3778696754</v>
      </c>
      <c r="M109" s="519">
        <f t="shared" ref="M109" si="48">IF(L109&lt;&gt;0,+H109-L109,0)</f>
        <v>0</v>
      </c>
      <c r="N109" s="518">
        <f t="shared" si="45"/>
        <v>1875148.3778696754</v>
      </c>
      <c r="O109" s="514">
        <f t="shared" si="38"/>
        <v>0</v>
      </c>
      <c r="P109" s="514">
        <f t="shared" si="39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2020</v>
      </c>
      <c r="D110" s="508">
        <v>13473293.848553605</v>
      </c>
      <c r="E110" s="520">
        <v>420749.57142857142</v>
      </c>
      <c r="F110" s="515">
        <v>13052544.277125034</v>
      </c>
      <c r="G110" s="515">
        <v>13262919.06283932</v>
      </c>
      <c r="H110" s="516">
        <v>1847492.6051652874</v>
      </c>
      <c r="I110" s="510">
        <v>1847492.6051652874</v>
      </c>
      <c r="J110" s="514">
        <f t="shared" si="34"/>
        <v>0</v>
      </c>
      <c r="K110" s="514"/>
      <c r="L110" s="518">
        <f t="shared" si="44"/>
        <v>1847492.6051652874</v>
      </c>
      <c r="M110" s="519">
        <f t="shared" ref="M110" si="49">IF(L110&lt;&gt;0,+H110-L110,0)</f>
        <v>0</v>
      </c>
      <c r="N110" s="518">
        <f t="shared" si="45"/>
        <v>1847492.6051652874</v>
      </c>
      <c r="O110" s="514">
        <f t="shared" si="38"/>
        <v>0</v>
      </c>
      <c r="P110" s="514">
        <f t="shared" si="39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2021</v>
      </c>
      <c r="D111" s="508">
        <v>13052544.277125034</v>
      </c>
      <c r="E111" s="520">
        <v>431011.75609756098</v>
      </c>
      <c r="F111" s="515">
        <v>12621532.521027474</v>
      </c>
      <c r="G111" s="515">
        <v>12837038.399076253</v>
      </c>
      <c r="H111" s="516">
        <v>1888198.2388737798</v>
      </c>
      <c r="I111" s="510">
        <v>1888198.2388737798</v>
      </c>
      <c r="J111" s="514">
        <f t="shared" si="34"/>
        <v>0</v>
      </c>
      <c r="K111" s="514"/>
      <c r="L111" s="518">
        <f t="shared" ref="L111" si="50">H111</f>
        <v>1888198.2388737798</v>
      </c>
      <c r="M111" s="519">
        <f t="shared" ref="M111" si="51">IF(L111&lt;&gt;0,+H111-L111,0)</f>
        <v>0</v>
      </c>
      <c r="N111" s="518">
        <f t="shared" ref="N111" si="52">I111</f>
        <v>1888198.2388737798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2022</v>
      </c>
      <c r="D112" s="508">
        <v>12621532.521027474</v>
      </c>
      <c r="E112" s="520">
        <v>420749.57142857142</v>
      </c>
      <c r="F112" s="515">
        <v>12200782.949598903</v>
      </c>
      <c r="G112" s="515">
        <v>12411157.735313188</v>
      </c>
      <c r="H112" s="516">
        <v>1878537.3886775936</v>
      </c>
      <c r="I112" s="510">
        <v>1878537.3886775936</v>
      </c>
      <c r="J112" s="514">
        <f t="shared" si="34"/>
        <v>0</v>
      </c>
      <c r="K112" s="514"/>
      <c r="L112" s="518">
        <f t="shared" ref="L112" si="53">H112</f>
        <v>1878537.3886775936</v>
      </c>
      <c r="M112" s="519">
        <f t="shared" ref="M112" si="54">IF(L112&lt;&gt;0,+H112-L112,0)</f>
        <v>0</v>
      </c>
      <c r="N112" s="518">
        <f t="shared" ref="N112" si="55">I112</f>
        <v>1878537.3886775936</v>
      </c>
      <c r="O112" s="514">
        <f t="shared" ref="O112" si="56">IF(N112&lt;&gt;0,+I112-N112,0)</f>
        <v>0</v>
      </c>
      <c r="P112" s="514">
        <f t="shared" ref="P112" si="57">+O112-M112</f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2023</v>
      </c>
      <c r="D113" s="508">
        <v>12200782.949598903</v>
      </c>
      <c r="E113" s="520">
        <v>401624.59090909088</v>
      </c>
      <c r="F113" s="515">
        <v>11799158.358689811</v>
      </c>
      <c r="G113" s="515">
        <v>11999970.654144358</v>
      </c>
      <c r="H113" s="516">
        <v>1882001.6452369925</v>
      </c>
      <c r="I113" s="510">
        <v>1882001.6452369925</v>
      </c>
      <c r="J113" s="514">
        <f t="shared" si="34"/>
        <v>0</v>
      </c>
      <c r="K113" s="514"/>
      <c r="L113" s="518">
        <f t="shared" ref="L113" si="58">H113</f>
        <v>1882001.6452369925</v>
      </c>
      <c r="M113" s="519">
        <f t="shared" ref="M113" si="59">IF(L113&lt;&gt;0,+H113-L113,0)</f>
        <v>0</v>
      </c>
      <c r="N113" s="518">
        <f t="shared" ref="N113" si="60">I113</f>
        <v>1882001.6452369925</v>
      </c>
      <c r="O113" s="514">
        <f t="shared" ref="O113" si="61">IF(N113&lt;&gt;0,+I113-N113,0)</f>
        <v>0</v>
      </c>
      <c r="P113" s="514">
        <f t="shared" ref="P113" si="62">+O113-M113</f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2024</v>
      </c>
      <c r="D114" s="374">
        <f>IF(F113+SUM(E$99:E113)=D$92,F113,D$92-SUM(E$99:E113))</f>
        <v>11799158.358689811</v>
      </c>
      <c r="E114" s="522">
        <f>IF(+J96&lt;F113,J96,D114)</f>
        <v>401624.59090909088</v>
      </c>
      <c r="F114" s="523">
        <f t="shared" ref="F114:F130" si="63">+D114-E114</f>
        <v>11397533.767780719</v>
      </c>
      <c r="G114" s="523">
        <f t="shared" ref="G114:G130" si="64">+(F114+D114)/2</f>
        <v>11598346.063235264</v>
      </c>
      <c r="H114" s="526">
        <f t="shared" ref="H114:H154" si="65">+J$94*G114+E114</f>
        <v>1845924.1750805455</v>
      </c>
      <c r="I114" s="577">
        <f t="shared" ref="I114:I154" si="66">+J$95*G114+E114</f>
        <v>1845924.1750805455</v>
      </c>
      <c r="J114" s="514">
        <f t="shared" si="34"/>
        <v>0</v>
      </c>
      <c r="K114" s="514"/>
      <c r="L114" s="525"/>
      <c r="M114" s="514">
        <f t="shared" si="36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2025</v>
      </c>
      <c r="D115" s="374">
        <f>IF(F114+SUM(E$99:E114)=D$92,F114,D$92-SUM(E$99:E114))</f>
        <v>11397533.767780719</v>
      </c>
      <c r="E115" s="522">
        <f>IF(+J96&lt;F114,J96,D115)</f>
        <v>401624.59090909088</v>
      </c>
      <c r="F115" s="523">
        <f t="shared" si="63"/>
        <v>10995909.176871628</v>
      </c>
      <c r="G115" s="523">
        <f t="shared" si="64"/>
        <v>11196721.472326174</v>
      </c>
      <c r="H115" s="526">
        <f t="shared" si="65"/>
        <v>1795911.3347599986</v>
      </c>
      <c r="I115" s="577">
        <f t="shared" si="66"/>
        <v>1795911.3347599986</v>
      </c>
      <c r="J115" s="514">
        <f t="shared" si="34"/>
        <v>0</v>
      </c>
      <c r="K115" s="514"/>
      <c r="L115" s="525"/>
      <c r="M115" s="514">
        <f t="shared" si="36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2026</v>
      </c>
      <c r="D116" s="374">
        <f>IF(F115+SUM(E$99:E115)=D$92,F115,D$92-SUM(E$99:E115))</f>
        <v>10995909.176871628</v>
      </c>
      <c r="E116" s="522">
        <f>IF(+J96&lt;F115,J96,D116)</f>
        <v>401624.59090909088</v>
      </c>
      <c r="F116" s="523">
        <f t="shared" si="63"/>
        <v>10594284.585962536</v>
      </c>
      <c r="G116" s="523">
        <f t="shared" si="64"/>
        <v>10795096.881417081</v>
      </c>
      <c r="H116" s="526">
        <f t="shared" si="65"/>
        <v>1745898.494439451</v>
      </c>
      <c r="I116" s="577">
        <f t="shared" si="66"/>
        <v>1745898.494439451</v>
      </c>
      <c r="J116" s="514">
        <f t="shared" si="34"/>
        <v>0</v>
      </c>
      <c r="K116" s="514"/>
      <c r="L116" s="525"/>
      <c r="M116" s="514">
        <f t="shared" si="36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2027</v>
      </c>
      <c r="D117" s="374">
        <f>IF(F116+SUM(E$99:E116)=D$92,F116,D$92-SUM(E$99:E116))</f>
        <v>10594284.585962536</v>
      </c>
      <c r="E117" s="522">
        <f>IF(+J96&lt;F116,J96,D117)</f>
        <v>401624.59090909088</v>
      </c>
      <c r="F117" s="523">
        <f t="shared" si="63"/>
        <v>10192659.995053444</v>
      </c>
      <c r="G117" s="523">
        <f t="shared" si="64"/>
        <v>10393472.290507991</v>
      </c>
      <c r="H117" s="526">
        <f t="shared" si="65"/>
        <v>1695885.6541189041</v>
      </c>
      <c r="I117" s="577">
        <f t="shared" si="66"/>
        <v>1695885.6541189041</v>
      </c>
      <c r="J117" s="514">
        <f t="shared" si="34"/>
        <v>0</v>
      </c>
      <c r="K117" s="514"/>
      <c r="L117" s="525"/>
      <c r="M117" s="514">
        <f t="shared" si="36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2028</v>
      </c>
      <c r="D118" s="374">
        <f>IF(F117+SUM(E$99:E117)=D$92,F117,D$92-SUM(E$99:E117))</f>
        <v>10192659.995053444</v>
      </c>
      <c r="E118" s="522">
        <f>IF(+J96&lt;F117,J96,D118)</f>
        <v>401624.59090909088</v>
      </c>
      <c r="F118" s="523">
        <f t="shared" si="63"/>
        <v>9791035.4041443523</v>
      </c>
      <c r="G118" s="523">
        <f t="shared" si="64"/>
        <v>9991847.6995988972</v>
      </c>
      <c r="H118" s="526">
        <f t="shared" si="65"/>
        <v>1645872.8137983568</v>
      </c>
      <c r="I118" s="577">
        <f t="shared" si="66"/>
        <v>1645872.8137983568</v>
      </c>
      <c r="J118" s="514">
        <f t="shared" si="34"/>
        <v>0</v>
      </c>
      <c r="K118" s="514"/>
      <c r="L118" s="525"/>
      <c r="M118" s="514">
        <f t="shared" si="36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2029</v>
      </c>
      <c r="D119" s="374">
        <f>IF(F118+SUM(E$99:E118)=D$92,F118,D$92-SUM(E$99:E118))</f>
        <v>9791035.4041443523</v>
      </c>
      <c r="E119" s="522">
        <f>IF(+J96&lt;F118,J96,D119)</f>
        <v>401624.59090909088</v>
      </c>
      <c r="F119" s="523">
        <f t="shared" si="63"/>
        <v>9389410.8132352605</v>
      </c>
      <c r="G119" s="523">
        <f t="shared" si="64"/>
        <v>9590223.1086898074</v>
      </c>
      <c r="H119" s="526">
        <f t="shared" si="65"/>
        <v>1595859.9734778099</v>
      </c>
      <c r="I119" s="577">
        <f t="shared" si="66"/>
        <v>1595859.9734778099</v>
      </c>
      <c r="J119" s="514">
        <f t="shared" si="34"/>
        <v>0</v>
      </c>
      <c r="K119" s="514"/>
      <c r="L119" s="525"/>
      <c r="M119" s="514">
        <f t="shared" si="36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2030</v>
      </c>
      <c r="D120" s="374">
        <f>IF(F119+SUM(E$99:E119)=D$92,F119,D$92-SUM(E$99:E119))</f>
        <v>9389410.8132352605</v>
      </c>
      <c r="E120" s="522">
        <f>IF(+J96&lt;F119,J96,D120)</f>
        <v>401624.59090909088</v>
      </c>
      <c r="F120" s="523">
        <f t="shared" si="63"/>
        <v>8987786.2223261688</v>
      </c>
      <c r="G120" s="523">
        <f t="shared" si="64"/>
        <v>9188598.5177807137</v>
      </c>
      <c r="H120" s="526">
        <f t="shared" si="65"/>
        <v>1545847.1331572626</v>
      </c>
      <c r="I120" s="577">
        <f t="shared" si="66"/>
        <v>1545847.1331572626</v>
      </c>
      <c r="J120" s="514">
        <f t="shared" si="34"/>
        <v>0</v>
      </c>
      <c r="K120" s="514"/>
      <c r="L120" s="525"/>
      <c r="M120" s="514">
        <f t="shared" si="36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2031</v>
      </c>
      <c r="D121" s="374">
        <f>IF(F120+SUM(E$99:E120)=D$92,F120,D$92-SUM(E$99:E120))</f>
        <v>8987786.2223261688</v>
      </c>
      <c r="E121" s="522">
        <f>IF(+J96&lt;F120,J96,D121)</f>
        <v>401624.59090909088</v>
      </c>
      <c r="F121" s="523">
        <f t="shared" si="63"/>
        <v>8586161.631417077</v>
      </c>
      <c r="G121" s="523">
        <f t="shared" si="64"/>
        <v>8786973.9268716238</v>
      </c>
      <c r="H121" s="526">
        <f t="shared" si="65"/>
        <v>1495834.2928367157</v>
      </c>
      <c r="I121" s="577">
        <f t="shared" si="66"/>
        <v>1495834.2928367157</v>
      </c>
      <c r="J121" s="514">
        <f t="shared" si="34"/>
        <v>0</v>
      </c>
      <c r="K121" s="514"/>
      <c r="L121" s="525"/>
      <c r="M121" s="514">
        <f t="shared" si="36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2032</v>
      </c>
      <c r="D122" s="374">
        <f>IF(F121+SUM(E$99:E121)=D$92,F121,D$92-SUM(E$99:E121))</f>
        <v>8586161.631417077</v>
      </c>
      <c r="E122" s="522">
        <f>IF(+J96&lt;F121,J96,D122)</f>
        <v>401624.59090909088</v>
      </c>
      <c r="F122" s="523">
        <f t="shared" si="63"/>
        <v>8184537.0405079862</v>
      </c>
      <c r="G122" s="523">
        <f t="shared" si="64"/>
        <v>8385349.3359625321</v>
      </c>
      <c r="H122" s="526">
        <f t="shared" si="65"/>
        <v>1445821.4525161686</v>
      </c>
      <c r="I122" s="577">
        <f t="shared" si="66"/>
        <v>1445821.4525161686</v>
      </c>
      <c r="J122" s="514">
        <f t="shared" si="34"/>
        <v>0</v>
      </c>
      <c r="K122" s="514"/>
      <c r="L122" s="525"/>
      <c r="M122" s="514">
        <f t="shared" si="36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2033</v>
      </c>
      <c r="D123" s="374">
        <f>IF(F122+SUM(E$99:E122)=D$92,F122,D$92-SUM(E$99:E122))</f>
        <v>8184537.0405079862</v>
      </c>
      <c r="E123" s="522">
        <f>IF(+J96&lt;F122,J96,D123)</f>
        <v>401624.59090909088</v>
      </c>
      <c r="F123" s="523">
        <f t="shared" si="63"/>
        <v>7782912.4495988954</v>
      </c>
      <c r="G123" s="523">
        <f t="shared" si="64"/>
        <v>7983724.7450534403</v>
      </c>
      <c r="H123" s="526">
        <f t="shared" si="65"/>
        <v>1395808.6121956215</v>
      </c>
      <c r="I123" s="577">
        <f t="shared" si="66"/>
        <v>1395808.6121956215</v>
      </c>
      <c r="J123" s="514">
        <f t="shared" si="34"/>
        <v>0</v>
      </c>
      <c r="K123" s="514"/>
      <c r="L123" s="525"/>
      <c r="M123" s="514">
        <f t="shared" si="36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2034</v>
      </c>
      <c r="D124" s="374">
        <f>IF(F123+SUM(E$99:E123)=D$92,F123,D$92-SUM(E$99:E123))</f>
        <v>7782912.4495988954</v>
      </c>
      <c r="E124" s="522">
        <f>IF(+J96&lt;F123,J96,D124)</f>
        <v>401624.59090909088</v>
      </c>
      <c r="F124" s="523">
        <f t="shared" si="63"/>
        <v>7381287.8586898046</v>
      </c>
      <c r="G124" s="523">
        <f t="shared" si="64"/>
        <v>7582100.1541443504</v>
      </c>
      <c r="H124" s="526">
        <f t="shared" si="65"/>
        <v>1345795.7718750746</v>
      </c>
      <c r="I124" s="577">
        <f t="shared" si="66"/>
        <v>1345795.7718750746</v>
      </c>
      <c r="J124" s="514">
        <f t="shared" si="34"/>
        <v>0</v>
      </c>
      <c r="K124" s="514"/>
      <c r="L124" s="525"/>
      <c r="M124" s="514">
        <f t="shared" si="36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2035</v>
      </c>
      <c r="D125" s="374">
        <f>IF(F124+SUM(E$99:E124)=D$92,F124,D$92-SUM(E$99:E124))</f>
        <v>7381287.8586898046</v>
      </c>
      <c r="E125" s="522">
        <f>IF(+J96&lt;F124,J96,D125)</f>
        <v>401624.59090909088</v>
      </c>
      <c r="F125" s="523">
        <f t="shared" si="63"/>
        <v>6979663.2677807137</v>
      </c>
      <c r="G125" s="523">
        <f t="shared" si="64"/>
        <v>7180475.5632352587</v>
      </c>
      <c r="H125" s="526">
        <f t="shared" si="65"/>
        <v>1295782.9315545275</v>
      </c>
      <c r="I125" s="577">
        <f t="shared" si="66"/>
        <v>1295782.9315545275</v>
      </c>
      <c r="J125" s="514">
        <f t="shared" si="34"/>
        <v>0</v>
      </c>
      <c r="K125" s="514"/>
      <c r="L125" s="525"/>
      <c r="M125" s="514">
        <f t="shared" si="36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2036</v>
      </c>
      <c r="D126" s="374">
        <f>IF(F125+SUM(E$99:E125)=D$92,F125,D$92-SUM(E$99:E125))</f>
        <v>6979663.2677807137</v>
      </c>
      <c r="E126" s="522">
        <f>IF(+J96&lt;F125,J96,D126)</f>
        <v>401624.59090909088</v>
      </c>
      <c r="F126" s="523">
        <f t="shared" si="63"/>
        <v>6578038.6768716229</v>
      </c>
      <c r="G126" s="523">
        <f t="shared" si="64"/>
        <v>6778850.9723261688</v>
      </c>
      <c r="H126" s="526">
        <f t="shared" si="65"/>
        <v>1245770.0912339806</v>
      </c>
      <c r="I126" s="577">
        <f t="shared" si="66"/>
        <v>1245770.0912339806</v>
      </c>
      <c r="J126" s="514">
        <f t="shared" si="34"/>
        <v>0</v>
      </c>
      <c r="K126" s="514"/>
      <c r="L126" s="525"/>
      <c r="M126" s="514">
        <f t="shared" si="36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2037</v>
      </c>
      <c r="D127" s="374">
        <f>IF(F126+SUM(E$99:E126)=D$92,F126,D$92-SUM(E$99:E126))</f>
        <v>6578038.6768716229</v>
      </c>
      <c r="E127" s="522">
        <f>IF(+J96&lt;F126,J96,D127)</f>
        <v>401624.59090909088</v>
      </c>
      <c r="F127" s="523">
        <f t="shared" si="63"/>
        <v>6176414.0859625321</v>
      </c>
      <c r="G127" s="523">
        <f t="shared" si="64"/>
        <v>6377226.381417077</v>
      </c>
      <c r="H127" s="526">
        <f t="shared" si="65"/>
        <v>1195757.2509134333</v>
      </c>
      <c r="I127" s="577">
        <f t="shared" si="66"/>
        <v>1195757.2509134333</v>
      </c>
      <c r="J127" s="514">
        <f t="shared" si="34"/>
        <v>0</v>
      </c>
      <c r="K127" s="514"/>
      <c r="L127" s="525"/>
      <c r="M127" s="514">
        <f t="shared" si="36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2038</v>
      </c>
      <c r="D128" s="374">
        <f>IF(F127+SUM(E$99:E127)=D$92,F127,D$92-SUM(E$99:E127))</f>
        <v>6176414.0859625321</v>
      </c>
      <c r="E128" s="522">
        <f>IF(+J96&lt;F127,J96,D128)</f>
        <v>401624.59090909088</v>
      </c>
      <c r="F128" s="523">
        <f t="shared" si="63"/>
        <v>5774789.4950534413</v>
      </c>
      <c r="G128" s="523">
        <f t="shared" si="64"/>
        <v>5975601.7905079871</v>
      </c>
      <c r="H128" s="526">
        <f t="shared" si="65"/>
        <v>1145744.4105928864</v>
      </c>
      <c r="I128" s="577">
        <f t="shared" si="66"/>
        <v>1145744.4105928864</v>
      </c>
      <c r="J128" s="514">
        <f t="shared" si="34"/>
        <v>0</v>
      </c>
      <c r="K128" s="514"/>
      <c r="L128" s="525"/>
      <c r="M128" s="514">
        <f t="shared" si="36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2039</v>
      </c>
      <c r="D129" s="374">
        <f>IF(F128+SUM(E$99:E128)=D$92,F128,D$92-SUM(E$99:E128))</f>
        <v>5774789.4950534413</v>
      </c>
      <c r="E129" s="522">
        <f>IF(+J96&lt;F128,J96,D129)</f>
        <v>401624.59090909088</v>
      </c>
      <c r="F129" s="523">
        <f t="shared" si="63"/>
        <v>5373164.9041443504</v>
      </c>
      <c r="G129" s="523">
        <f t="shared" si="64"/>
        <v>5573977.1995988954</v>
      </c>
      <c r="H129" s="526">
        <f t="shared" si="65"/>
        <v>1095731.5702723393</v>
      </c>
      <c r="I129" s="577">
        <f t="shared" si="66"/>
        <v>1095731.5702723393</v>
      </c>
      <c r="J129" s="514">
        <f t="shared" si="34"/>
        <v>0</v>
      </c>
      <c r="K129" s="514"/>
      <c r="L129" s="525"/>
      <c r="M129" s="514">
        <f t="shared" si="36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2040</v>
      </c>
      <c r="D130" s="374">
        <f>IF(F129+SUM(E$99:E129)=D$92,F129,D$92-SUM(E$99:E129))</f>
        <v>5373164.9041443504</v>
      </c>
      <c r="E130" s="522">
        <f>IF(+J96&lt;F129,J96,D130)</f>
        <v>401624.59090909088</v>
      </c>
      <c r="F130" s="523">
        <f t="shared" si="63"/>
        <v>4971540.3132352596</v>
      </c>
      <c r="G130" s="523">
        <f t="shared" si="64"/>
        <v>5172352.6086898055</v>
      </c>
      <c r="H130" s="526">
        <f t="shared" si="65"/>
        <v>1045718.7299517924</v>
      </c>
      <c r="I130" s="577">
        <f t="shared" si="66"/>
        <v>1045718.7299517924</v>
      </c>
      <c r="J130" s="514">
        <f t="shared" si="34"/>
        <v>0</v>
      </c>
      <c r="K130" s="514"/>
      <c r="L130" s="525"/>
      <c r="M130" s="514">
        <f t="shared" si="36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2041</v>
      </c>
      <c r="D131" s="374">
        <f>IF(F130+SUM(E$99:E130)=D$92,F130,D$92-SUM(E$99:E130))</f>
        <v>4971540.3132352596</v>
      </c>
      <c r="E131" s="522">
        <f>IF(+J96&lt;F130,J96,D131)</f>
        <v>401624.59090909088</v>
      </c>
      <c r="F131" s="523">
        <f t="shared" ref="F131:F154" si="67">+D131-E131</f>
        <v>4569915.7223261688</v>
      </c>
      <c r="G131" s="523">
        <f t="shared" ref="G131:G154" si="68">+(F131+D131)/2</f>
        <v>4770728.0177807137</v>
      </c>
      <c r="H131" s="526">
        <f t="shared" si="65"/>
        <v>995705.88963124529</v>
      </c>
      <c r="I131" s="577">
        <f t="shared" si="66"/>
        <v>995705.88963124529</v>
      </c>
      <c r="J131" s="514">
        <f t="shared" ref="J131:J154" si="69">+I131-H131</f>
        <v>0</v>
      </c>
      <c r="K131" s="514"/>
      <c r="L131" s="525"/>
      <c r="M131" s="514">
        <f t="shared" ref="M131:M154" si="70">IF(L131&lt;&gt;0,+H131-L131,0)</f>
        <v>0</v>
      </c>
      <c r="N131" s="525"/>
      <c r="O131" s="514">
        <f t="shared" ref="O131:O154" si="71">IF(N131&lt;&gt;0,+I131-N131,0)</f>
        <v>0</v>
      </c>
      <c r="P131" s="514">
        <f t="shared" ref="P131:P154" si="72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2042</v>
      </c>
      <c r="D132" s="374">
        <f>IF(F131+SUM(E$99:E131)=D$92,F131,D$92-SUM(E$99:E131))</f>
        <v>4569915.7223261688</v>
      </c>
      <c r="E132" s="522">
        <f>IF(+J96&lt;F131,J96,D132)</f>
        <v>401624.59090909088</v>
      </c>
      <c r="F132" s="523">
        <f t="shared" si="67"/>
        <v>4168291.131417078</v>
      </c>
      <c r="G132" s="523">
        <f t="shared" si="68"/>
        <v>4369103.4268716238</v>
      </c>
      <c r="H132" s="526">
        <f t="shared" si="65"/>
        <v>945693.04931069841</v>
      </c>
      <c r="I132" s="577">
        <f t="shared" si="66"/>
        <v>945693.04931069841</v>
      </c>
      <c r="J132" s="514">
        <f t="shared" si="69"/>
        <v>0</v>
      </c>
      <c r="K132" s="514"/>
      <c r="L132" s="525"/>
      <c r="M132" s="514">
        <f t="shared" si="70"/>
        <v>0</v>
      </c>
      <c r="N132" s="525"/>
      <c r="O132" s="514">
        <f t="shared" si="71"/>
        <v>0</v>
      </c>
      <c r="P132" s="514">
        <f t="shared" si="72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2043</v>
      </c>
      <c r="D133" s="374">
        <f>IF(F132+SUM(E$99:E132)=D$92,F132,D$92-SUM(E$99:E132))</f>
        <v>4168291.131417078</v>
      </c>
      <c r="E133" s="522">
        <f>IF(+J96&lt;F132,J96,D133)</f>
        <v>401624.59090909088</v>
      </c>
      <c r="F133" s="523">
        <f t="shared" si="67"/>
        <v>3766666.5405079871</v>
      </c>
      <c r="G133" s="523">
        <f t="shared" si="68"/>
        <v>3967478.8359625326</v>
      </c>
      <c r="H133" s="526">
        <f t="shared" si="65"/>
        <v>895680.2089901513</v>
      </c>
      <c r="I133" s="577">
        <f t="shared" si="66"/>
        <v>895680.2089901513</v>
      </c>
      <c r="J133" s="514">
        <f t="shared" si="69"/>
        <v>0</v>
      </c>
      <c r="K133" s="514"/>
      <c r="L133" s="525"/>
      <c r="M133" s="514">
        <f t="shared" si="70"/>
        <v>0</v>
      </c>
      <c r="N133" s="525"/>
      <c r="O133" s="514">
        <f t="shared" si="71"/>
        <v>0</v>
      </c>
      <c r="P133" s="514">
        <f t="shared" si="72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2044</v>
      </c>
      <c r="D134" s="374">
        <f>IF(F133+SUM(E$99:E133)=D$92,F133,D$92-SUM(E$99:E133))</f>
        <v>3766666.5405079871</v>
      </c>
      <c r="E134" s="522">
        <f>IF(+J96&lt;F133,J96,D134)</f>
        <v>401624.59090909088</v>
      </c>
      <c r="F134" s="523">
        <f t="shared" si="67"/>
        <v>3365041.9495988963</v>
      </c>
      <c r="G134" s="523">
        <f t="shared" si="68"/>
        <v>3565854.2450534417</v>
      </c>
      <c r="H134" s="526">
        <f t="shared" si="65"/>
        <v>845667.3686696043</v>
      </c>
      <c r="I134" s="577">
        <f t="shared" si="66"/>
        <v>845667.3686696043</v>
      </c>
      <c r="J134" s="514">
        <f t="shared" si="69"/>
        <v>0</v>
      </c>
      <c r="K134" s="514"/>
      <c r="L134" s="525"/>
      <c r="M134" s="514">
        <f t="shared" si="70"/>
        <v>0</v>
      </c>
      <c r="N134" s="525"/>
      <c r="O134" s="514">
        <f t="shared" si="71"/>
        <v>0</v>
      </c>
      <c r="P134" s="514">
        <f t="shared" si="72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2045</v>
      </c>
      <c r="D135" s="374">
        <f>IF(F134+SUM(E$99:E134)=D$92,F134,D$92-SUM(E$99:E134))</f>
        <v>3365041.9495988963</v>
      </c>
      <c r="E135" s="522">
        <f>IF(+J96&lt;F134,J96,D135)</f>
        <v>401624.59090909088</v>
      </c>
      <c r="F135" s="523">
        <f t="shared" si="67"/>
        <v>2963417.3586898055</v>
      </c>
      <c r="G135" s="523">
        <f t="shared" si="68"/>
        <v>3164229.6541443509</v>
      </c>
      <c r="H135" s="526">
        <f t="shared" si="65"/>
        <v>795654.52834905731</v>
      </c>
      <c r="I135" s="577">
        <f t="shared" si="66"/>
        <v>795654.52834905731</v>
      </c>
      <c r="J135" s="514">
        <f t="shared" si="69"/>
        <v>0</v>
      </c>
      <c r="K135" s="514"/>
      <c r="L135" s="525"/>
      <c r="M135" s="514">
        <f t="shared" si="70"/>
        <v>0</v>
      </c>
      <c r="N135" s="525"/>
      <c r="O135" s="514">
        <f t="shared" si="71"/>
        <v>0</v>
      </c>
      <c r="P135" s="514">
        <f t="shared" si="72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2046</v>
      </c>
      <c r="D136" s="374">
        <f>IF(F135+SUM(E$99:E135)=D$92,F135,D$92-SUM(E$99:E135))</f>
        <v>2963417.3586898055</v>
      </c>
      <c r="E136" s="522">
        <f>IF(+J96&lt;F135,J96,D136)</f>
        <v>401624.59090909088</v>
      </c>
      <c r="F136" s="523">
        <f t="shared" si="67"/>
        <v>2561792.7677807147</v>
      </c>
      <c r="G136" s="523">
        <f t="shared" si="68"/>
        <v>2762605.0632352601</v>
      </c>
      <c r="H136" s="526">
        <f t="shared" si="65"/>
        <v>745641.68802851019</v>
      </c>
      <c r="I136" s="577">
        <f t="shared" si="66"/>
        <v>745641.68802851019</v>
      </c>
      <c r="J136" s="514">
        <f t="shared" si="69"/>
        <v>0</v>
      </c>
      <c r="K136" s="514"/>
      <c r="L136" s="525"/>
      <c r="M136" s="514">
        <f t="shared" si="70"/>
        <v>0</v>
      </c>
      <c r="N136" s="525"/>
      <c r="O136" s="514">
        <f t="shared" si="71"/>
        <v>0</v>
      </c>
      <c r="P136" s="514">
        <f t="shared" si="72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2047</v>
      </c>
      <c r="D137" s="374">
        <f>IF(F136+SUM(E$99:E136)=D$92,F136,D$92-SUM(E$99:E136))</f>
        <v>2561792.7677807147</v>
      </c>
      <c r="E137" s="522">
        <f>IF(+J96&lt;F136,J96,D137)</f>
        <v>401624.59090909088</v>
      </c>
      <c r="F137" s="523">
        <f t="shared" si="67"/>
        <v>2160168.1768716238</v>
      </c>
      <c r="G137" s="523">
        <f t="shared" si="68"/>
        <v>2360980.4723261693</v>
      </c>
      <c r="H137" s="526">
        <f t="shared" si="65"/>
        <v>695628.8477079632</v>
      </c>
      <c r="I137" s="577">
        <f t="shared" si="66"/>
        <v>695628.8477079632</v>
      </c>
      <c r="J137" s="514">
        <f t="shared" si="69"/>
        <v>0</v>
      </c>
      <c r="K137" s="514"/>
      <c r="L137" s="525"/>
      <c r="M137" s="514">
        <f t="shared" si="70"/>
        <v>0</v>
      </c>
      <c r="N137" s="525"/>
      <c r="O137" s="514">
        <f t="shared" si="71"/>
        <v>0</v>
      </c>
      <c r="P137" s="514">
        <f t="shared" si="72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2048</v>
      </c>
      <c r="D138" s="374">
        <f>IF(F137+SUM(E$99:E137)=D$92,F137,D$92-SUM(E$99:E137))</f>
        <v>2160168.1768716238</v>
      </c>
      <c r="E138" s="522">
        <f>IF(+J96&lt;F137,J96,D138)</f>
        <v>401624.59090909088</v>
      </c>
      <c r="F138" s="523">
        <f t="shared" si="67"/>
        <v>1758543.585962533</v>
      </c>
      <c r="G138" s="523">
        <f t="shared" si="68"/>
        <v>1959355.8814170784</v>
      </c>
      <c r="H138" s="526">
        <f t="shared" si="65"/>
        <v>645616.0073874162</v>
      </c>
      <c r="I138" s="577">
        <f t="shared" si="66"/>
        <v>645616.0073874162</v>
      </c>
      <c r="J138" s="514">
        <f t="shared" si="69"/>
        <v>0</v>
      </c>
      <c r="K138" s="514"/>
      <c r="L138" s="525"/>
      <c r="M138" s="514">
        <f t="shared" si="70"/>
        <v>0</v>
      </c>
      <c r="N138" s="525"/>
      <c r="O138" s="514">
        <f t="shared" si="71"/>
        <v>0</v>
      </c>
      <c r="P138" s="514">
        <f t="shared" si="72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2049</v>
      </c>
      <c r="D139" s="374">
        <f>IF(F138+SUM(E$99:E138)=D$92,F138,D$92-SUM(E$99:E138))</f>
        <v>1758543.585962533</v>
      </c>
      <c r="E139" s="522">
        <f>IF(+J96&lt;F138,J96,D139)</f>
        <v>401624.59090909088</v>
      </c>
      <c r="F139" s="523">
        <f t="shared" si="67"/>
        <v>1356918.9950534422</v>
      </c>
      <c r="G139" s="523">
        <f t="shared" si="68"/>
        <v>1557731.2905079876</v>
      </c>
      <c r="H139" s="526">
        <f t="shared" si="65"/>
        <v>595603.16706686921</v>
      </c>
      <c r="I139" s="577">
        <f t="shared" si="66"/>
        <v>595603.16706686921</v>
      </c>
      <c r="J139" s="514">
        <f t="shared" si="69"/>
        <v>0</v>
      </c>
      <c r="K139" s="514"/>
      <c r="L139" s="525"/>
      <c r="M139" s="514">
        <f t="shared" si="70"/>
        <v>0</v>
      </c>
      <c r="N139" s="525"/>
      <c r="O139" s="514">
        <f t="shared" si="71"/>
        <v>0</v>
      </c>
      <c r="P139" s="514">
        <f t="shared" si="72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2050</v>
      </c>
      <c r="D140" s="374">
        <f>IF(F139+SUM(E$99:E139)=D$92,F139,D$92-SUM(E$99:E139))</f>
        <v>1356918.9950534422</v>
      </c>
      <c r="E140" s="522">
        <f>IF(+J96&lt;F139,J96,D140)</f>
        <v>401624.59090909088</v>
      </c>
      <c r="F140" s="523">
        <f t="shared" si="67"/>
        <v>955294.40414435137</v>
      </c>
      <c r="G140" s="523">
        <f t="shared" si="68"/>
        <v>1156106.6995988968</v>
      </c>
      <c r="H140" s="526">
        <f t="shared" si="65"/>
        <v>545590.32674632221</v>
      </c>
      <c r="I140" s="577">
        <f t="shared" si="66"/>
        <v>545590.32674632221</v>
      </c>
      <c r="J140" s="514">
        <f t="shared" si="69"/>
        <v>0</v>
      </c>
      <c r="K140" s="514"/>
      <c r="L140" s="525"/>
      <c r="M140" s="514">
        <f t="shared" si="70"/>
        <v>0</v>
      </c>
      <c r="N140" s="525"/>
      <c r="O140" s="514">
        <f t="shared" si="71"/>
        <v>0</v>
      </c>
      <c r="P140" s="514">
        <f t="shared" si="72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2051</v>
      </c>
      <c r="D141" s="374">
        <f>IF(F140+SUM(E$99:E140)=D$92,F140,D$92-SUM(E$99:E140))</f>
        <v>955294.40414435137</v>
      </c>
      <c r="E141" s="522">
        <f>IF(+J96&lt;F140,J96,D141)</f>
        <v>401624.59090909088</v>
      </c>
      <c r="F141" s="523">
        <f t="shared" si="67"/>
        <v>553669.81323526055</v>
      </c>
      <c r="G141" s="523">
        <f t="shared" si="68"/>
        <v>754482.10868980596</v>
      </c>
      <c r="H141" s="526">
        <f t="shared" si="65"/>
        <v>495577.4864257751</v>
      </c>
      <c r="I141" s="577">
        <f t="shared" si="66"/>
        <v>495577.4864257751</v>
      </c>
      <c r="J141" s="514">
        <f t="shared" si="69"/>
        <v>0</v>
      </c>
      <c r="K141" s="514"/>
      <c r="L141" s="525"/>
      <c r="M141" s="514">
        <f t="shared" si="70"/>
        <v>0</v>
      </c>
      <c r="N141" s="525"/>
      <c r="O141" s="514">
        <f t="shared" si="71"/>
        <v>0</v>
      </c>
      <c r="P141" s="514">
        <f t="shared" si="72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2052</v>
      </c>
      <c r="D142" s="374">
        <f>IF(F141+SUM(E$99:E141)=D$92,F141,D$92-SUM(E$99:E141))</f>
        <v>553669.81323526055</v>
      </c>
      <c r="E142" s="522">
        <f>IF(+J96&lt;F141,J96,D142)</f>
        <v>401624.59090909088</v>
      </c>
      <c r="F142" s="523">
        <f t="shared" si="67"/>
        <v>152045.22232616966</v>
      </c>
      <c r="G142" s="523">
        <f t="shared" si="68"/>
        <v>352857.51778071513</v>
      </c>
      <c r="H142" s="526">
        <f t="shared" si="65"/>
        <v>445564.64610522811</v>
      </c>
      <c r="I142" s="577">
        <f t="shared" si="66"/>
        <v>445564.64610522811</v>
      </c>
      <c r="J142" s="514">
        <f t="shared" si="69"/>
        <v>0</v>
      </c>
      <c r="K142" s="514"/>
      <c r="L142" s="525"/>
      <c r="M142" s="514">
        <f t="shared" si="70"/>
        <v>0</v>
      </c>
      <c r="N142" s="525"/>
      <c r="O142" s="514">
        <f t="shared" si="71"/>
        <v>0</v>
      </c>
      <c r="P142" s="514">
        <f t="shared" si="72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2053</v>
      </c>
      <c r="D143" s="374">
        <f>IF(F142+SUM(E$99:E142)=D$92,F142,D$92-SUM(E$99:E142))</f>
        <v>152045.22232616966</v>
      </c>
      <c r="E143" s="522">
        <f>IF(+J96&lt;F142,J96,D143)</f>
        <v>152045.22232616966</v>
      </c>
      <c r="F143" s="523">
        <f t="shared" si="67"/>
        <v>0</v>
      </c>
      <c r="G143" s="523">
        <f t="shared" si="68"/>
        <v>76022.611163084832</v>
      </c>
      <c r="H143" s="526">
        <f t="shared" si="65"/>
        <v>161512.03984410153</v>
      </c>
      <c r="I143" s="577">
        <f t="shared" si="66"/>
        <v>161512.03984410153</v>
      </c>
      <c r="J143" s="514">
        <f t="shared" si="69"/>
        <v>0</v>
      </c>
      <c r="K143" s="514"/>
      <c r="L143" s="525"/>
      <c r="M143" s="514">
        <f t="shared" si="70"/>
        <v>0</v>
      </c>
      <c r="N143" s="525"/>
      <c r="O143" s="514">
        <f t="shared" si="71"/>
        <v>0</v>
      </c>
      <c r="P143" s="514">
        <f t="shared" si="72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7"/>
        <v>0</v>
      </c>
      <c r="G144" s="523">
        <f t="shared" si="68"/>
        <v>0</v>
      </c>
      <c r="H144" s="526">
        <f t="shared" si="65"/>
        <v>0</v>
      </c>
      <c r="I144" s="577">
        <f t="shared" si="66"/>
        <v>0</v>
      </c>
      <c r="J144" s="514">
        <f t="shared" si="69"/>
        <v>0</v>
      </c>
      <c r="K144" s="514"/>
      <c r="L144" s="525"/>
      <c r="M144" s="514">
        <f t="shared" si="70"/>
        <v>0</v>
      </c>
      <c r="N144" s="525"/>
      <c r="O144" s="514">
        <f t="shared" si="71"/>
        <v>0</v>
      </c>
      <c r="P144" s="514">
        <f t="shared" si="72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7"/>
        <v>0</v>
      </c>
      <c r="G145" s="523">
        <f t="shared" si="68"/>
        <v>0</v>
      </c>
      <c r="H145" s="526">
        <f t="shared" si="65"/>
        <v>0</v>
      </c>
      <c r="I145" s="577">
        <f t="shared" si="66"/>
        <v>0</v>
      </c>
      <c r="J145" s="514">
        <f t="shared" si="69"/>
        <v>0</v>
      </c>
      <c r="K145" s="514"/>
      <c r="L145" s="525"/>
      <c r="M145" s="514">
        <f t="shared" si="70"/>
        <v>0</v>
      </c>
      <c r="N145" s="525"/>
      <c r="O145" s="514">
        <f t="shared" si="71"/>
        <v>0</v>
      </c>
      <c r="P145" s="514">
        <f t="shared" si="72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7"/>
        <v>0</v>
      </c>
      <c r="G146" s="523">
        <f t="shared" si="68"/>
        <v>0</v>
      </c>
      <c r="H146" s="526">
        <f t="shared" si="65"/>
        <v>0</v>
      </c>
      <c r="I146" s="577">
        <f t="shared" si="66"/>
        <v>0</v>
      </c>
      <c r="J146" s="514">
        <f t="shared" si="69"/>
        <v>0</v>
      </c>
      <c r="K146" s="514"/>
      <c r="L146" s="525"/>
      <c r="M146" s="514">
        <f t="shared" si="70"/>
        <v>0</v>
      </c>
      <c r="N146" s="525"/>
      <c r="O146" s="514">
        <f t="shared" si="71"/>
        <v>0</v>
      </c>
      <c r="P146" s="514">
        <f t="shared" si="72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7"/>
        <v>0</v>
      </c>
      <c r="G147" s="523">
        <f t="shared" si="68"/>
        <v>0</v>
      </c>
      <c r="H147" s="526">
        <f t="shared" si="65"/>
        <v>0</v>
      </c>
      <c r="I147" s="577">
        <f t="shared" si="66"/>
        <v>0</v>
      </c>
      <c r="J147" s="514">
        <f t="shared" si="69"/>
        <v>0</v>
      </c>
      <c r="K147" s="514"/>
      <c r="L147" s="525"/>
      <c r="M147" s="514">
        <f t="shared" si="70"/>
        <v>0</v>
      </c>
      <c r="N147" s="525"/>
      <c r="O147" s="514">
        <f t="shared" si="71"/>
        <v>0</v>
      </c>
      <c r="P147" s="514">
        <f t="shared" si="72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7"/>
        <v>0</v>
      </c>
      <c r="G148" s="523">
        <f t="shared" si="68"/>
        <v>0</v>
      </c>
      <c r="H148" s="526">
        <f t="shared" si="65"/>
        <v>0</v>
      </c>
      <c r="I148" s="577">
        <f t="shared" si="66"/>
        <v>0</v>
      </c>
      <c r="J148" s="514">
        <f t="shared" si="69"/>
        <v>0</v>
      </c>
      <c r="K148" s="514"/>
      <c r="L148" s="525"/>
      <c r="M148" s="514">
        <f t="shared" si="70"/>
        <v>0</v>
      </c>
      <c r="N148" s="525"/>
      <c r="O148" s="514">
        <f t="shared" si="71"/>
        <v>0</v>
      </c>
      <c r="P148" s="514">
        <f t="shared" si="72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7"/>
        <v>0</v>
      </c>
      <c r="G149" s="523">
        <f t="shared" si="68"/>
        <v>0</v>
      </c>
      <c r="H149" s="526">
        <f t="shared" si="65"/>
        <v>0</v>
      </c>
      <c r="I149" s="577">
        <f t="shared" si="66"/>
        <v>0</v>
      </c>
      <c r="J149" s="514">
        <f t="shared" si="69"/>
        <v>0</v>
      </c>
      <c r="K149" s="514"/>
      <c r="L149" s="525"/>
      <c r="M149" s="514">
        <f t="shared" si="70"/>
        <v>0</v>
      </c>
      <c r="N149" s="525"/>
      <c r="O149" s="514">
        <f t="shared" si="71"/>
        <v>0</v>
      </c>
      <c r="P149" s="514">
        <f t="shared" si="72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7"/>
        <v>0</v>
      </c>
      <c r="G150" s="523">
        <f t="shared" si="68"/>
        <v>0</v>
      </c>
      <c r="H150" s="526">
        <f t="shared" si="65"/>
        <v>0</v>
      </c>
      <c r="I150" s="577">
        <f t="shared" si="66"/>
        <v>0</v>
      </c>
      <c r="J150" s="514">
        <f t="shared" si="69"/>
        <v>0</v>
      </c>
      <c r="K150" s="514"/>
      <c r="L150" s="525"/>
      <c r="M150" s="514">
        <f t="shared" si="70"/>
        <v>0</v>
      </c>
      <c r="N150" s="525"/>
      <c r="O150" s="514">
        <f t="shared" si="71"/>
        <v>0</v>
      </c>
      <c r="P150" s="514">
        <f t="shared" si="72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7"/>
        <v>0</v>
      </c>
      <c r="G151" s="523">
        <f t="shared" si="68"/>
        <v>0</v>
      </c>
      <c r="H151" s="526">
        <f t="shared" si="65"/>
        <v>0</v>
      </c>
      <c r="I151" s="577">
        <f t="shared" si="66"/>
        <v>0</v>
      </c>
      <c r="J151" s="514">
        <f t="shared" si="69"/>
        <v>0</v>
      </c>
      <c r="K151" s="514"/>
      <c r="L151" s="525"/>
      <c r="M151" s="514">
        <f t="shared" si="70"/>
        <v>0</v>
      </c>
      <c r="N151" s="525"/>
      <c r="O151" s="514">
        <f t="shared" si="71"/>
        <v>0</v>
      </c>
      <c r="P151" s="514">
        <f t="shared" si="72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7"/>
        <v>0</v>
      </c>
      <c r="G152" s="523">
        <f t="shared" si="68"/>
        <v>0</v>
      </c>
      <c r="H152" s="526">
        <f t="shared" si="65"/>
        <v>0</v>
      </c>
      <c r="I152" s="577">
        <f t="shared" si="66"/>
        <v>0</v>
      </c>
      <c r="J152" s="514">
        <f t="shared" si="69"/>
        <v>0</v>
      </c>
      <c r="K152" s="514"/>
      <c r="L152" s="525"/>
      <c r="M152" s="514">
        <f t="shared" si="70"/>
        <v>0</v>
      </c>
      <c r="N152" s="525"/>
      <c r="O152" s="514">
        <f t="shared" si="71"/>
        <v>0</v>
      </c>
      <c r="P152" s="514">
        <f t="shared" si="72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7"/>
        <v>0</v>
      </c>
      <c r="G153" s="523">
        <f t="shared" si="68"/>
        <v>0</v>
      </c>
      <c r="H153" s="526">
        <f t="shared" si="65"/>
        <v>0</v>
      </c>
      <c r="I153" s="577">
        <f t="shared" si="66"/>
        <v>0</v>
      </c>
      <c r="J153" s="514">
        <f t="shared" si="69"/>
        <v>0</v>
      </c>
      <c r="K153" s="514"/>
      <c r="L153" s="525"/>
      <c r="M153" s="514">
        <f t="shared" si="70"/>
        <v>0</v>
      </c>
      <c r="N153" s="525"/>
      <c r="O153" s="514">
        <f t="shared" si="71"/>
        <v>0</v>
      </c>
      <c r="P153" s="514">
        <f t="shared" si="72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7"/>
        <v>0</v>
      </c>
      <c r="G154" s="528">
        <f t="shared" si="68"/>
        <v>0</v>
      </c>
      <c r="H154" s="530">
        <f t="shared" si="65"/>
        <v>0</v>
      </c>
      <c r="I154" s="579">
        <f t="shared" si="66"/>
        <v>0</v>
      </c>
      <c r="J154" s="533">
        <f t="shared" si="69"/>
        <v>0</v>
      </c>
      <c r="K154" s="514"/>
      <c r="L154" s="532"/>
      <c r="M154" s="533">
        <f t="shared" si="70"/>
        <v>0</v>
      </c>
      <c r="N154" s="532"/>
      <c r="O154" s="533">
        <f t="shared" si="71"/>
        <v>0</v>
      </c>
      <c r="P154" s="533">
        <f t="shared" si="72"/>
        <v>0</v>
      </c>
      <c r="Q154" s="269"/>
    </row>
    <row r="155" spans="2:17" ht="12.5">
      <c r="C155" s="374" t="s">
        <v>78</v>
      </c>
      <c r="D155" s="375"/>
      <c r="E155" s="375">
        <f>SUM(E99:E154)</f>
        <v>17671482.000000015</v>
      </c>
      <c r="F155" s="375"/>
      <c r="G155" s="375"/>
      <c r="H155" s="375">
        <f>SUM(H99:H154)</f>
        <v>66814588.181824088</v>
      </c>
      <c r="I155" s="375">
        <f>SUM(I99:I154)</f>
        <v>66814588.181824088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topLeftCell="A6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37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539149.12568170577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539149.12568170577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478" t="s">
        <v>494</v>
      </c>
      <c r="F9" s="672">
        <v>1023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114739.22727272728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689258.21441361541</v>
      </c>
      <c r="H22" s="610">
        <v>689258.21441361541</v>
      </c>
      <c r="I22" s="511">
        <f t="shared" si="6"/>
        <v>0</v>
      </c>
      <c r="J22" s="511"/>
      <c r="K22" s="518">
        <f t="shared" si="0"/>
        <v>689258.21441361541</v>
      </c>
      <c r="L22" s="519">
        <f t="shared" si="1"/>
        <v>0</v>
      </c>
      <c r="M22" s="518">
        <f t="shared" si="2"/>
        <v>689258.21441361541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123134.78048780488</v>
      </c>
      <c r="F23" s="626">
        <v>4269662.262390947</v>
      </c>
      <c r="G23" s="609">
        <v>673608.51044078905</v>
      </c>
      <c r="H23" s="610">
        <v>673608.51044078905</v>
      </c>
      <c r="I23" s="511">
        <f t="shared" si="6"/>
        <v>0</v>
      </c>
      <c r="J23" s="511"/>
      <c r="K23" s="518">
        <f t="shared" ref="K23" si="7">G23</f>
        <v>673608.51044078905</v>
      </c>
      <c r="L23" s="519">
        <f t="shared" ref="L23" si="8">IF(K23&lt;&gt;0,+G23-K23,0)</f>
        <v>0</v>
      </c>
      <c r="M23" s="518">
        <f t="shared" ref="M23" si="9">H23</f>
        <v>673608.51044078905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553772.08511902799</v>
      </c>
      <c r="H24" s="610">
        <v>553772.08511902799</v>
      </c>
      <c r="I24" s="511">
        <f t="shared" si="6"/>
        <v>0</v>
      </c>
      <c r="J24" s="511"/>
      <c r="K24" s="518">
        <f t="shared" ref="K24" si="12">G24</f>
        <v>553772.08511902799</v>
      </c>
      <c r="L24" s="519">
        <f t="shared" ref="L24" si="13">IF(K24&lt;&gt;0,+G24-K24,0)</f>
        <v>0</v>
      </c>
      <c r="M24" s="518">
        <f t="shared" ref="M24" si="14">H24</f>
        <v>553772.08511902799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4152254.680995597</v>
      </c>
      <c r="E25" s="609">
        <v>120203</v>
      </c>
      <c r="F25" s="626">
        <v>4032051.680995597</v>
      </c>
      <c r="G25" s="609">
        <v>553989.83619615703</v>
      </c>
      <c r="H25" s="610">
        <v>553989.83619615703</v>
      </c>
      <c r="I25" s="511">
        <f t="shared" si="6"/>
        <v>0</v>
      </c>
      <c r="J25" s="511"/>
      <c r="K25" s="518">
        <f t="shared" ref="K25" si="15">G25</f>
        <v>553989.83619615703</v>
      </c>
      <c r="L25" s="519">
        <f t="shared" ref="L25" si="16">IF(K25&lt;&gt;0,+G25-K25,0)</f>
        <v>0</v>
      </c>
      <c r="M25" s="518">
        <f t="shared" ref="M25" si="17">H25</f>
        <v>553989.83619615703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4026324.4819031414</v>
      </c>
      <c r="E26" s="609">
        <v>120203</v>
      </c>
      <c r="F26" s="626">
        <v>3906121.4819031414</v>
      </c>
      <c r="G26" s="609">
        <v>566181.36123697727</v>
      </c>
      <c r="H26" s="610">
        <v>566181.36123697727</v>
      </c>
      <c r="I26" s="511">
        <f t="shared" si="6"/>
        <v>0</v>
      </c>
      <c r="J26" s="511"/>
      <c r="K26" s="518">
        <f t="shared" ref="K26" si="18">G26</f>
        <v>566181.36123697727</v>
      </c>
      <c r="L26" s="519">
        <f t="shared" ref="L26" si="19">IF(K26&lt;&gt;0,+G26-K26,0)</f>
        <v>0</v>
      </c>
      <c r="M26" s="518">
        <f t="shared" ref="M26" si="20">H26</f>
        <v>566181.36123697727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3906121.4819031414</v>
      </c>
      <c r="E27" s="609">
        <v>120203</v>
      </c>
      <c r="F27" s="626">
        <v>3785918.4819031414</v>
      </c>
      <c r="G27" s="609">
        <v>606058.35081928712</v>
      </c>
      <c r="H27" s="610">
        <v>606058.35081928712</v>
      </c>
      <c r="I27" s="511">
        <f t="shared" si="6"/>
        <v>0</v>
      </c>
      <c r="J27" s="511"/>
      <c r="K27" s="518">
        <f t="shared" ref="K27" si="21">G27</f>
        <v>606058.35081928712</v>
      </c>
      <c r="L27" s="519">
        <f t="shared" ref="L27" si="22">IF(K27&lt;&gt;0,+G27-K27,0)</f>
        <v>0</v>
      </c>
      <c r="M27" s="518">
        <f t="shared" ref="M27" si="23">H27</f>
        <v>606058.35081928712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626">
        <v>3785918.4819031414</v>
      </c>
      <c r="E28" s="609">
        <v>120203</v>
      </c>
      <c r="F28" s="626">
        <v>3665715.4819031414</v>
      </c>
      <c r="G28" s="609">
        <v>539149.12568170577</v>
      </c>
      <c r="H28" s="610">
        <v>539149.12568170577</v>
      </c>
      <c r="I28" s="511">
        <v>0</v>
      </c>
      <c r="J28" s="511"/>
      <c r="K28" s="518">
        <f t="shared" ref="K28" si="24">G28</f>
        <v>539149.12568170577</v>
      </c>
      <c r="L28" s="519">
        <f t="shared" ref="L28" si="25">IF(K28&lt;&gt;0,+G28-K28,0)</f>
        <v>0</v>
      </c>
      <c r="M28" s="518">
        <f t="shared" ref="M28" si="26">H28</f>
        <v>539149.12568170577</v>
      </c>
      <c r="N28" s="514">
        <f t="shared" ref="N28" si="27">IF(M28&lt;&gt;0,+H28-M28,0)</f>
        <v>0</v>
      </c>
      <c r="O28" s="514">
        <f t="shared" ref="O28" si="28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3665715.4819031414</v>
      </c>
      <c r="E29" s="522">
        <f t="shared" ref="E29:E72" si="29">IF(+$I$14&lt;F28,$I$14,D29)</f>
        <v>114739.22727272728</v>
      </c>
      <c r="F29" s="523">
        <f t="shared" ref="F29:F72" si="30">+D29-E29</f>
        <v>3550976.2546304143</v>
      </c>
      <c r="G29" s="524">
        <f t="shared" ref="G29:G52" si="31">+I$12*((D29+F29)/2)+E29</f>
        <v>546034.45892234531</v>
      </c>
      <c r="H29" s="491">
        <f t="shared" ref="H29:H52" si="32">+I$13*((D29+F29)/2)+E29</f>
        <v>546034.45892234531</v>
      </c>
      <c r="I29" s="511">
        <f t="shared" si="6"/>
        <v>0</v>
      </c>
      <c r="J29" s="511"/>
      <c r="K29" s="525"/>
      <c r="L29" s="514">
        <f t="shared" ref="L29:L72" si="33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3550976.2546304143</v>
      </c>
      <c r="E30" s="522">
        <f t="shared" si="29"/>
        <v>114739.22727272728</v>
      </c>
      <c r="F30" s="523">
        <f t="shared" si="30"/>
        <v>3436237.0273576872</v>
      </c>
      <c r="G30" s="524">
        <f t="shared" si="31"/>
        <v>532320.00819823565</v>
      </c>
      <c r="H30" s="491">
        <f t="shared" si="32"/>
        <v>532320.00819823565</v>
      </c>
      <c r="I30" s="511">
        <f t="shared" si="6"/>
        <v>0</v>
      </c>
      <c r="J30" s="511"/>
      <c r="K30" s="525"/>
      <c r="L30" s="514">
        <f t="shared" si="33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3436237.0273576872</v>
      </c>
      <c r="E31" s="522">
        <f t="shared" si="29"/>
        <v>114739.22727272728</v>
      </c>
      <c r="F31" s="523">
        <f t="shared" si="30"/>
        <v>3321497.8000849602</v>
      </c>
      <c r="G31" s="524">
        <f t="shared" si="31"/>
        <v>518605.55747412622</v>
      </c>
      <c r="H31" s="491">
        <f t="shared" si="32"/>
        <v>518605.55747412622</v>
      </c>
      <c r="I31" s="511">
        <f t="shared" si="6"/>
        <v>0</v>
      </c>
      <c r="J31" s="511"/>
      <c r="K31" s="525"/>
      <c r="L31" s="514">
        <f t="shared" si="33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3321497.8000849602</v>
      </c>
      <c r="E32" s="522">
        <f t="shared" si="29"/>
        <v>114739.22727272728</v>
      </c>
      <c r="F32" s="523">
        <f t="shared" si="30"/>
        <v>3206758.5728122331</v>
      </c>
      <c r="G32" s="524">
        <f t="shared" si="31"/>
        <v>504891.10675001662</v>
      </c>
      <c r="H32" s="491">
        <f t="shared" si="32"/>
        <v>504891.10675001662</v>
      </c>
      <c r="I32" s="511">
        <f t="shared" si="6"/>
        <v>0</v>
      </c>
      <c r="J32" s="511"/>
      <c r="K32" s="525"/>
      <c r="L32" s="514">
        <f t="shared" si="33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3206758.5728122331</v>
      </c>
      <c r="E33" s="522">
        <f t="shared" si="29"/>
        <v>114739.22727272728</v>
      </c>
      <c r="F33" s="523">
        <f t="shared" si="30"/>
        <v>3092019.3455395061</v>
      </c>
      <c r="G33" s="524">
        <f t="shared" si="31"/>
        <v>491176.65602590714</v>
      </c>
      <c r="H33" s="491">
        <f t="shared" si="32"/>
        <v>491176.65602590714</v>
      </c>
      <c r="I33" s="511">
        <f t="shared" si="6"/>
        <v>0</v>
      </c>
      <c r="J33" s="511"/>
      <c r="K33" s="525"/>
      <c r="L33" s="514">
        <f t="shared" si="33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3092019.3455395061</v>
      </c>
      <c r="E34" s="522">
        <f t="shared" si="29"/>
        <v>114739.22727272728</v>
      </c>
      <c r="F34" s="523">
        <f t="shared" si="30"/>
        <v>2977280.118266779</v>
      </c>
      <c r="G34" s="524">
        <f t="shared" si="31"/>
        <v>477462.20530179754</v>
      </c>
      <c r="H34" s="491">
        <f t="shared" si="32"/>
        <v>477462.20530179754</v>
      </c>
      <c r="I34" s="511">
        <f t="shared" si="6"/>
        <v>0</v>
      </c>
      <c r="J34" s="511"/>
      <c r="K34" s="525"/>
      <c r="L34" s="514">
        <f t="shared" si="33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2977280.118266779</v>
      </c>
      <c r="E35" s="522">
        <f t="shared" si="29"/>
        <v>114739.22727272728</v>
      </c>
      <c r="F35" s="523">
        <f t="shared" si="30"/>
        <v>2862540.8909940519</v>
      </c>
      <c r="G35" s="524">
        <f t="shared" si="31"/>
        <v>463747.75457768806</v>
      </c>
      <c r="H35" s="491">
        <f t="shared" si="32"/>
        <v>463747.75457768806</v>
      </c>
      <c r="I35" s="511">
        <f t="shared" si="6"/>
        <v>0</v>
      </c>
      <c r="J35" s="511"/>
      <c r="K35" s="525"/>
      <c r="L35" s="514">
        <f t="shared" si="33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2862540.8909940519</v>
      </c>
      <c r="E36" s="522">
        <f t="shared" si="29"/>
        <v>114739.22727272728</v>
      </c>
      <c r="F36" s="523">
        <f t="shared" si="30"/>
        <v>2747801.6637213249</v>
      </c>
      <c r="G36" s="524">
        <f t="shared" si="31"/>
        <v>450033.30385357846</v>
      </c>
      <c r="H36" s="491">
        <f t="shared" si="32"/>
        <v>450033.30385357846</v>
      </c>
      <c r="I36" s="511">
        <f t="shared" si="6"/>
        <v>0</v>
      </c>
      <c r="J36" s="511"/>
      <c r="K36" s="525"/>
      <c r="L36" s="514">
        <f t="shared" si="33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2747801.6637213249</v>
      </c>
      <c r="E37" s="522">
        <f t="shared" si="29"/>
        <v>114739.22727272728</v>
      </c>
      <c r="F37" s="523">
        <f t="shared" si="30"/>
        <v>2633062.4364485978</v>
      </c>
      <c r="G37" s="524">
        <f t="shared" si="31"/>
        <v>436318.85312946897</v>
      </c>
      <c r="H37" s="491">
        <f t="shared" si="32"/>
        <v>436318.85312946897</v>
      </c>
      <c r="I37" s="511">
        <f t="shared" si="6"/>
        <v>0</v>
      </c>
      <c r="J37" s="511"/>
      <c r="K37" s="525"/>
      <c r="L37" s="514">
        <f t="shared" si="33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2633062.4364485978</v>
      </c>
      <c r="E38" s="522">
        <f t="shared" si="29"/>
        <v>114739.22727272728</v>
      </c>
      <c r="F38" s="523">
        <f t="shared" si="30"/>
        <v>2518323.2091758708</v>
      </c>
      <c r="G38" s="524">
        <f t="shared" si="31"/>
        <v>422604.40240535937</v>
      </c>
      <c r="H38" s="491">
        <f t="shared" si="32"/>
        <v>422604.40240535937</v>
      </c>
      <c r="I38" s="511">
        <f t="shared" si="6"/>
        <v>0</v>
      </c>
      <c r="J38" s="511"/>
      <c r="K38" s="525"/>
      <c r="L38" s="514">
        <f t="shared" si="33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2518323.2091758708</v>
      </c>
      <c r="E39" s="522">
        <f t="shared" si="29"/>
        <v>114739.22727272728</v>
      </c>
      <c r="F39" s="523">
        <f t="shared" si="30"/>
        <v>2403583.9819031437</v>
      </c>
      <c r="G39" s="524">
        <f t="shared" si="31"/>
        <v>408889.95168124989</v>
      </c>
      <c r="H39" s="491">
        <f t="shared" si="32"/>
        <v>408889.95168124989</v>
      </c>
      <c r="I39" s="511">
        <f t="shared" si="6"/>
        <v>0</v>
      </c>
      <c r="J39" s="511"/>
      <c r="K39" s="525"/>
      <c r="L39" s="514">
        <f t="shared" si="33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2403583.9819031437</v>
      </c>
      <c r="E40" s="522">
        <f t="shared" si="29"/>
        <v>114739.22727272728</v>
      </c>
      <c r="F40" s="523">
        <f t="shared" si="30"/>
        <v>2288844.7546304166</v>
      </c>
      <c r="G40" s="524">
        <f t="shared" si="31"/>
        <v>395175.50095714029</v>
      </c>
      <c r="H40" s="491">
        <f t="shared" si="32"/>
        <v>395175.50095714029</v>
      </c>
      <c r="I40" s="511">
        <f t="shared" si="6"/>
        <v>0</v>
      </c>
      <c r="J40" s="511"/>
      <c r="K40" s="525"/>
      <c r="L40" s="514">
        <f t="shared" si="33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2288844.7546304166</v>
      </c>
      <c r="E41" s="522">
        <f t="shared" si="29"/>
        <v>114739.22727272728</v>
      </c>
      <c r="F41" s="523">
        <f t="shared" si="30"/>
        <v>2174105.5273576896</v>
      </c>
      <c r="G41" s="524">
        <f t="shared" si="31"/>
        <v>381461.05023303081</v>
      </c>
      <c r="H41" s="491">
        <f t="shared" si="32"/>
        <v>381461.05023303081</v>
      </c>
      <c r="I41" s="511">
        <f t="shared" si="6"/>
        <v>0</v>
      </c>
      <c r="J41" s="511"/>
      <c r="K41" s="525"/>
      <c r="L41" s="514">
        <f t="shared" si="33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2174105.5273576896</v>
      </c>
      <c r="E42" s="522">
        <f t="shared" si="29"/>
        <v>114739.22727272728</v>
      </c>
      <c r="F42" s="523">
        <f t="shared" si="30"/>
        <v>2059366.3000849623</v>
      </c>
      <c r="G42" s="524">
        <f t="shared" si="31"/>
        <v>367746.59950892121</v>
      </c>
      <c r="H42" s="491">
        <f t="shared" si="32"/>
        <v>367746.59950892121</v>
      </c>
      <c r="I42" s="511">
        <f t="shared" si="6"/>
        <v>0</v>
      </c>
      <c r="J42" s="511"/>
      <c r="K42" s="525"/>
      <c r="L42" s="514">
        <f t="shared" si="33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2059366.3000849623</v>
      </c>
      <c r="E43" s="522">
        <f t="shared" si="29"/>
        <v>114739.22727272728</v>
      </c>
      <c r="F43" s="523">
        <f t="shared" si="30"/>
        <v>1944627.072812235</v>
      </c>
      <c r="G43" s="524">
        <f t="shared" si="31"/>
        <v>354032.14878481167</v>
      </c>
      <c r="H43" s="491">
        <f t="shared" si="32"/>
        <v>354032.14878481167</v>
      </c>
      <c r="I43" s="511">
        <f t="shared" si="6"/>
        <v>0</v>
      </c>
      <c r="J43" s="511"/>
      <c r="K43" s="525"/>
      <c r="L43" s="514">
        <f t="shared" si="33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1944627.072812235</v>
      </c>
      <c r="E44" s="522">
        <f t="shared" si="29"/>
        <v>114739.22727272728</v>
      </c>
      <c r="F44" s="523">
        <f t="shared" si="30"/>
        <v>1829887.8455395077</v>
      </c>
      <c r="G44" s="524">
        <f t="shared" si="31"/>
        <v>340317.69806070207</v>
      </c>
      <c r="H44" s="491">
        <f t="shared" si="32"/>
        <v>340317.69806070207</v>
      </c>
      <c r="I44" s="511">
        <f t="shared" si="6"/>
        <v>0</v>
      </c>
      <c r="J44" s="511"/>
      <c r="K44" s="525"/>
      <c r="L44" s="514">
        <f t="shared" si="33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1829887.8455395077</v>
      </c>
      <c r="E45" s="522">
        <f t="shared" si="29"/>
        <v>114739.22727272728</v>
      </c>
      <c r="F45" s="523">
        <f t="shared" si="30"/>
        <v>1715148.6182667804</v>
      </c>
      <c r="G45" s="524">
        <f t="shared" si="31"/>
        <v>326603.24733659253</v>
      </c>
      <c r="H45" s="491">
        <f t="shared" si="32"/>
        <v>326603.24733659253</v>
      </c>
      <c r="I45" s="511">
        <f t="shared" si="6"/>
        <v>0</v>
      </c>
      <c r="J45" s="511"/>
      <c r="K45" s="525"/>
      <c r="L45" s="514">
        <f t="shared" si="33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1715148.6182667804</v>
      </c>
      <c r="E46" s="522">
        <f t="shared" si="29"/>
        <v>114739.22727272728</v>
      </c>
      <c r="F46" s="523">
        <f t="shared" si="30"/>
        <v>1600409.3909940531</v>
      </c>
      <c r="G46" s="524">
        <f t="shared" si="31"/>
        <v>312888.79661248293</v>
      </c>
      <c r="H46" s="491">
        <f t="shared" si="32"/>
        <v>312888.79661248293</v>
      </c>
      <c r="I46" s="511">
        <f t="shared" si="6"/>
        <v>0</v>
      </c>
      <c r="J46" s="511"/>
      <c r="K46" s="525"/>
      <c r="L46" s="514">
        <f t="shared" si="33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1600409.3909940531</v>
      </c>
      <c r="E47" s="522">
        <f t="shared" si="29"/>
        <v>114739.22727272728</v>
      </c>
      <c r="F47" s="523">
        <f t="shared" si="30"/>
        <v>1485670.1637213258</v>
      </c>
      <c r="G47" s="524">
        <f t="shared" si="31"/>
        <v>299174.34588837338</v>
      </c>
      <c r="H47" s="491">
        <f t="shared" si="32"/>
        <v>299174.34588837338</v>
      </c>
      <c r="I47" s="511">
        <f t="shared" si="6"/>
        <v>0</v>
      </c>
      <c r="J47" s="511"/>
      <c r="K47" s="525"/>
      <c r="L47" s="514">
        <f t="shared" si="33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1485670.1637213258</v>
      </c>
      <c r="E48" s="522">
        <f t="shared" si="29"/>
        <v>114739.22727272728</v>
      </c>
      <c r="F48" s="523">
        <f t="shared" si="30"/>
        <v>1370930.9364485985</v>
      </c>
      <c r="G48" s="524">
        <f t="shared" si="31"/>
        <v>285459.89516426378</v>
      </c>
      <c r="H48" s="491">
        <f t="shared" si="32"/>
        <v>285459.89516426378</v>
      </c>
      <c r="I48" s="511">
        <f t="shared" si="6"/>
        <v>0</v>
      </c>
      <c r="J48" s="511"/>
      <c r="K48" s="525"/>
      <c r="L48" s="514">
        <f t="shared" si="33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1370930.9364485985</v>
      </c>
      <c r="E49" s="522">
        <f t="shared" si="29"/>
        <v>114739.22727272728</v>
      </c>
      <c r="F49" s="523">
        <f t="shared" si="30"/>
        <v>1256191.7091758712</v>
      </c>
      <c r="G49" s="524">
        <f t="shared" si="31"/>
        <v>271745.44444015424</v>
      </c>
      <c r="H49" s="491">
        <f t="shared" si="32"/>
        <v>271745.44444015424</v>
      </c>
      <c r="I49" s="511">
        <f t="shared" si="6"/>
        <v>0</v>
      </c>
      <c r="J49" s="511"/>
      <c r="K49" s="525"/>
      <c r="L49" s="514">
        <f t="shared" si="33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1256191.7091758712</v>
      </c>
      <c r="E50" s="522">
        <f t="shared" si="29"/>
        <v>114739.22727272728</v>
      </c>
      <c r="F50" s="523">
        <f t="shared" si="30"/>
        <v>1141452.4819031439</v>
      </c>
      <c r="G50" s="524">
        <f t="shared" si="31"/>
        <v>258030.99371604464</v>
      </c>
      <c r="H50" s="491">
        <f t="shared" si="32"/>
        <v>258030.99371604464</v>
      </c>
      <c r="I50" s="511">
        <f t="shared" si="6"/>
        <v>0</v>
      </c>
      <c r="J50" s="511"/>
      <c r="K50" s="525"/>
      <c r="L50" s="514">
        <f t="shared" si="33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1141452.4819031439</v>
      </c>
      <c r="E51" s="522">
        <f t="shared" si="29"/>
        <v>114739.22727272728</v>
      </c>
      <c r="F51" s="523">
        <f t="shared" si="30"/>
        <v>1026713.2546304166</v>
      </c>
      <c r="G51" s="524">
        <f t="shared" si="31"/>
        <v>244316.5429919351</v>
      </c>
      <c r="H51" s="491">
        <f t="shared" si="32"/>
        <v>244316.5429919351</v>
      </c>
      <c r="I51" s="511">
        <f t="shared" si="6"/>
        <v>0</v>
      </c>
      <c r="J51" s="511"/>
      <c r="K51" s="525"/>
      <c r="L51" s="514">
        <f t="shared" si="33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1026713.2546304166</v>
      </c>
      <c r="E52" s="522">
        <f t="shared" si="29"/>
        <v>114739.22727272728</v>
      </c>
      <c r="F52" s="523">
        <f t="shared" si="30"/>
        <v>911974.02735768934</v>
      </c>
      <c r="G52" s="524">
        <f t="shared" si="31"/>
        <v>230602.0922678255</v>
      </c>
      <c r="H52" s="491">
        <f t="shared" si="32"/>
        <v>230602.0922678255</v>
      </c>
      <c r="I52" s="511">
        <f t="shared" si="6"/>
        <v>0</v>
      </c>
      <c r="J52" s="511"/>
      <c r="K52" s="525"/>
      <c r="L52" s="514">
        <f t="shared" si="33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911974.02735768934</v>
      </c>
      <c r="E53" s="522">
        <f t="shared" si="29"/>
        <v>114739.22727272728</v>
      </c>
      <c r="F53" s="523">
        <f t="shared" si="30"/>
        <v>797234.80008496204</v>
      </c>
      <c r="G53" s="524">
        <f t="shared" ref="G53:G72" si="34">+I$12*((D53+F53)/2)+E53</f>
        <v>216887.64154371596</v>
      </c>
      <c r="H53" s="491">
        <f t="shared" ref="H53:H72" si="35">+I$13*((D53+F53)/2)+E53</f>
        <v>216887.64154371596</v>
      </c>
      <c r="I53" s="511">
        <f t="shared" si="6"/>
        <v>0</v>
      </c>
      <c r="J53" s="511"/>
      <c r="K53" s="525"/>
      <c r="L53" s="514">
        <f t="shared" si="33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797234.80008496204</v>
      </c>
      <c r="E54" s="522">
        <f t="shared" si="29"/>
        <v>114739.22727272728</v>
      </c>
      <c r="F54" s="523">
        <f t="shared" si="30"/>
        <v>682495.57281223475</v>
      </c>
      <c r="G54" s="524">
        <f t="shared" si="34"/>
        <v>203173.19081960639</v>
      </c>
      <c r="H54" s="491">
        <f t="shared" si="35"/>
        <v>203173.19081960639</v>
      </c>
      <c r="I54" s="511">
        <f t="shared" si="6"/>
        <v>0</v>
      </c>
      <c r="J54" s="511"/>
      <c r="K54" s="525"/>
      <c r="L54" s="514">
        <f t="shared" si="33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682495.57281223475</v>
      </c>
      <c r="E55" s="522">
        <f t="shared" si="29"/>
        <v>114739.22727272728</v>
      </c>
      <c r="F55" s="523">
        <f t="shared" si="30"/>
        <v>567756.34553950746</v>
      </c>
      <c r="G55" s="524">
        <f t="shared" si="34"/>
        <v>189458.74009549682</v>
      </c>
      <c r="H55" s="491">
        <f t="shared" si="35"/>
        <v>189458.74009549682</v>
      </c>
      <c r="I55" s="511">
        <f t="shared" si="6"/>
        <v>0</v>
      </c>
      <c r="J55" s="511"/>
      <c r="K55" s="525"/>
      <c r="L55" s="514">
        <f t="shared" si="33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567756.34553950746</v>
      </c>
      <c r="E56" s="522">
        <f t="shared" si="29"/>
        <v>114739.22727272728</v>
      </c>
      <c r="F56" s="523">
        <f t="shared" si="30"/>
        <v>453017.11826678016</v>
      </c>
      <c r="G56" s="524">
        <f t="shared" si="34"/>
        <v>175744.28937138725</v>
      </c>
      <c r="H56" s="491">
        <f t="shared" si="35"/>
        <v>175744.28937138725</v>
      </c>
      <c r="I56" s="511">
        <f t="shared" si="6"/>
        <v>0</v>
      </c>
      <c r="J56" s="511"/>
      <c r="K56" s="525"/>
      <c r="L56" s="514">
        <f t="shared" si="33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453017.11826678016</v>
      </c>
      <c r="E57" s="522">
        <f t="shared" si="29"/>
        <v>114739.22727272728</v>
      </c>
      <c r="F57" s="523">
        <f t="shared" si="30"/>
        <v>338277.89099405287</v>
      </c>
      <c r="G57" s="524">
        <f t="shared" si="34"/>
        <v>162029.83864727768</v>
      </c>
      <c r="H57" s="491">
        <f t="shared" si="35"/>
        <v>162029.83864727768</v>
      </c>
      <c r="I57" s="511">
        <f t="shared" si="6"/>
        <v>0</v>
      </c>
      <c r="J57" s="511"/>
      <c r="K57" s="525"/>
      <c r="L57" s="514">
        <f t="shared" si="33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338277.89099405287</v>
      </c>
      <c r="E58" s="522">
        <f t="shared" si="29"/>
        <v>114739.22727272728</v>
      </c>
      <c r="F58" s="523">
        <f t="shared" si="30"/>
        <v>223538.66372132557</v>
      </c>
      <c r="G58" s="524">
        <f t="shared" si="34"/>
        <v>148315.38792316811</v>
      </c>
      <c r="H58" s="491">
        <f t="shared" si="35"/>
        <v>148315.38792316811</v>
      </c>
      <c r="I58" s="511">
        <f t="shared" si="6"/>
        <v>0</v>
      </c>
      <c r="J58" s="511"/>
      <c r="K58" s="525"/>
      <c r="L58" s="514">
        <f t="shared" si="33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223538.66372132557</v>
      </c>
      <c r="E59" s="522">
        <f t="shared" si="29"/>
        <v>114739.22727272728</v>
      </c>
      <c r="F59" s="523">
        <f t="shared" si="30"/>
        <v>108799.4364485983</v>
      </c>
      <c r="G59" s="524">
        <f t="shared" si="34"/>
        <v>134600.93719905854</v>
      </c>
      <c r="H59" s="491">
        <f t="shared" si="35"/>
        <v>134600.93719905854</v>
      </c>
      <c r="I59" s="511">
        <f t="shared" si="6"/>
        <v>0</v>
      </c>
      <c r="J59" s="511"/>
      <c r="K59" s="525"/>
      <c r="L59" s="514">
        <f t="shared" si="33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108799.4364485983</v>
      </c>
      <c r="E60" s="522">
        <f t="shared" si="29"/>
        <v>108799.4364485983</v>
      </c>
      <c r="F60" s="523">
        <f t="shared" si="30"/>
        <v>0</v>
      </c>
      <c r="G60" s="524">
        <f t="shared" si="34"/>
        <v>115301.67873073653</v>
      </c>
      <c r="H60" s="491">
        <f t="shared" si="35"/>
        <v>115301.67873073653</v>
      </c>
      <c r="I60" s="511">
        <f t="shared" si="6"/>
        <v>0</v>
      </c>
      <c r="J60" s="511"/>
      <c r="K60" s="525"/>
      <c r="L60" s="514">
        <f t="shared" si="33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9"/>
        <v>0</v>
      </c>
      <c r="F61" s="523">
        <f t="shared" si="30"/>
        <v>0</v>
      </c>
      <c r="G61" s="524">
        <f t="shared" si="34"/>
        <v>0</v>
      </c>
      <c r="H61" s="491">
        <f t="shared" si="35"/>
        <v>0</v>
      </c>
      <c r="I61" s="511">
        <f t="shared" si="6"/>
        <v>0</v>
      </c>
      <c r="J61" s="511"/>
      <c r="K61" s="525"/>
      <c r="L61" s="514">
        <f t="shared" si="33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9"/>
        <v>0</v>
      </c>
      <c r="F62" s="523">
        <f t="shared" si="30"/>
        <v>0</v>
      </c>
      <c r="G62" s="524">
        <f t="shared" si="34"/>
        <v>0</v>
      </c>
      <c r="H62" s="491">
        <f t="shared" si="35"/>
        <v>0</v>
      </c>
      <c r="I62" s="511">
        <f t="shared" si="6"/>
        <v>0</v>
      </c>
      <c r="J62" s="511"/>
      <c r="K62" s="525"/>
      <c r="L62" s="514">
        <f t="shared" si="33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9"/>
        <v>0</v>
      </c>
      <c r="F63" s="523">
        <f t="shared" si="30"/>
        <v>0</v>
      </c>
      <c r="G63" s="524">
        <f t="shared" si="34"/>
        <v>0</v>
      </c>
      <c r="H63" s="491">
        <f t="shared" si="35"/>
        <v>0</v>
      </c>
      <c r="I63" s="511">
        <f t="shared" si="6"/>
        <v>0</v>
      </c>
      <c r="J63" s="511"/>
      <c r="K63" s="525"/>
      <c r="L63" s="514">
        <f t="shared" si="33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9"/>
        <v>0</v>
      </c>
      <c r="F64" s="523">
        <f t="shared" si="30"/>
        <v>0</v>
      </c>
      <c r="G64" s="524">
        <f t="shared" si="34"/>
        <v>0</v>
      </c>
      <c r="H64" s="491">
        <f t="shared" si="35"/>
        <v>0</v>
      </c>
      <c r="I64" s="511">
        <f t="shared" si="6"/>
        <v>0</v>
      </c>
      <c r="J64" s="511"/>
      <c r="K64" s="525"/>
      <c r="L64" s="514">
        <f t="shared" si="33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9"/>
        <v>0</v>
      </c>
      <c r="F65" s="523">
        <f t="shared" si="30"/>
        <v>0</v>
      </c>
      <c r="G65" s="524">
        <f t="shared" si="34"/>
        <v>0</v>
      </c>
      <c r="H65" s="491">
        <f t="shared" si="35"/>
        <v>0</v>
      </c>
      <c r="I65" s="511">
        <f t="shared" si="6"/>
        <v>0</v>
      </c>
      <c r="J65" s="511"/>
      <c r="K65" s="525"/>
      <c r="L65" s="514">
        <f t="shared" si="33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9"/>
        <v>0</v>
      </c>
      <c r="F66" s="523">
        <f t="shared" si="30"/>
        <v>0</v>
      </c>
      <c r="G66" s="524">
        <f t="shared" si="34"/>
        <v>0</v>
      </c>
      <c r="H66" s="491">
        <f t="shared" si="35"/>
        <v>0</v>
      </c>
      <c r="I66" s="511">
        <f t="shared" si="6"/>
        <v>0</v>
      </c>
      <c r="J66" s="511"/>
      <c r="K66" s="525"/>
      <c r="L66" s="514">
        <f t="shared" si="33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9"/>
        <v>0</v>
      </c>
      <c r="F67" s="523">
        <f t="shared" si="30"/>
        <v>0</v>
      </c>
      <c r="G67" s="524">
        <f t="shared" si="34"/>
        <v>0</v>
      </c>
      <c r="H67" s="491">
        <f t="shared" si="35"/>
        <v>0</v>
      </c>
      <c r="I67" s="511">
        <f t="shared" si="6"/>
        <v>0</v>
      </c>
      <c r="J67" s="511"/>
      <c r="K67" s="525"/>
      <c r="L67" s="514">
        <f t="shared" si="33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9"/>
        <v>0</v>
      </c>
      <c r="F68" s="523">
        <f t="shared" si="30"/>
        <v>0</v>
      </c>
      <c r="G68" s="524">
        <f t="shared" si="34"/>
        <v>0</v>
      </c>
      <c r="H68" s="491">
        <f t="shared" si="35"/>
        <v>0</v>
      </c>
      <c r="I68" s="511">
        <f t="shared" si="6"/>
        <v>0</v>
      </c>
      <c r="J68" s="511"/>
      <c r="K68" s="525"/>
      <c r="L68" s="514">
        <f t="shared" si="33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9"/>
        <v>0</v>
      </c>
      <c r="F69" s="523">
        <f t="shared" si="30"/>
        <v>0</v>
      </c>
      <c r="G69" s="524">
        <f t="shared" si="34"/>
        <v>0</v>
      </c>
      <c r="H69" s="491">
        <f t="shared" si="35"/>
        <v>0</v>
      </c>
      <c r="I69" s="511">
        <f t="shared" si="6"/>
        <v>0</v>
      </c>
      <c r="J69" s="511"/>
      <c r="K69" s="525"/>
      <c r="L69" s="514">
        <f t="shared" si="33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9"/>
        <v>0</v>
      </c>
      <c r="F70" s="523">
        <f t="shared" si="30"/>
        <v>0</v>
      </c>
      <c r="G70" s="524">
        <f t="shared" si="34"/>
        <v>0</v>
      </c>
      <c r="H70" s="491">
        <f t="shared" si="35"/>
        <v>0</v>
      </c>
      <c r="I70" s="511">
        <f t="shared" si="6"/>
        <v>0</v>
      </c>
      <c r="J70" s="511"/>
      <c r="K70" s="525"/>
      <c r="L70" s="514">
        <f t="shared" si="33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9"/>
        <v>0</v>
      </c>
      <c r="F71" s="523">
        <f t="shared" si="30"/>
        <v>0</v>
      </c>
      <c r="G71" s="524">
        <f t="shared" si="34"/>
        <v>0</v>
      </c>
      <c r="H71" s="491">
        <f t="shared" si="35"/>
        <v>0</v>
      </c>
      <c r="I71" s="511">
        <f t="shared" si="6"/>
        <v>0</v>
      </c>
      <c r="J71" s="511"/>
      <c r="K71" s="525"/>
      <c r="L71" s="514">
        <f t="shared" si="33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9"/>
        <v>0</v>
      </c>
      <c r="F72" s="523">
        <f t="shared" si="30"/>
        <v>0</v>
      </c>
      <c r="G72" s="524">
        <f t="shared" si="34"/>
        <v>0</v>
      </c>
      <c r="H72" s="491">
        <f t="shared" si="35"/>
        <v>0</v>
      </c>
      <c r="I72" s="511">
        <f t="shared" si="6"/>
        <v>0</v>
      </c>
      <c r="J72" s="511"/>
      <c r="K72" s="532"/>
      <c r="L72" s="533">
        <f t="shared" si="33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5048526.0000000009</v>
      </c>
      <c r="F73" s="375"/>
      <c r="G73" s="375">
        <f>SUM(G17:G72)</f>
        <v>18343511.344866883</v>
      </c>
      <c r="H73" s="375">
        <f>SUM(H17:H72)</f>
        <v>18343511.344866883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539149.12568170577</v>
      </c>
      <c r="N87" s="546">
        <f>IF(J92&lt;D11,0,VLOOKUP(J92,C17:O72,11))</f>
        <v>539149.12568170577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580113.0595136066</v>
      </c>
      <c r="N88" s="550">
        <f>IF(J92&lt;D11,0,VLOOKUP(J92,C99:P154,7))</f>
        <v>580113.0595136066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40963.933831900824</v>
      </c>
      <c r="N89" s="555">
        <f>+N88-N87</f>
        <v>40963.933831900824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 t="str">
        <f>E9</f>
        <v xml:space="preserve">SPP Project ID = </v>
      </c>
      <c r="F91" s="674">
        <f>F9</f>
        <v>1023</v>
      </c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114739.22727272728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36">H99</f>
        <v>397520.86907446757</v>
      </c>
      <c r="M99" s="519">
        <f t="shared" ref="M99:M104" si="37">IF(L99&lt;&gt;0,+H99-L99,0)</f>
        <v>0</v>
      </c>
      <c r="N99" s="518">
        <f t="shared" ref="N99:N104" si="38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36"/>
        <v>790031.91488158714</v>
      </c>
      <c r="M100" s="519">
        <f t="shared" si="37"/>
        <v>0</v>
      </c>
      <c r="N100" s="518">
        <f t="shared" si="38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9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36"/>
        <v>753764.11200720049</v>
      </c>
      <c r="M101" s="519">
        <f t="shared" si="37"/>
        <v>0</v>
      </c>
      <c r="N101" s="518">
        <f t="shared" si="38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40">+I102-H102</f>
        <v>0</v>
      </c>
      <c r="K102" s="514"/>
      <c r="L102" s="518">
        <f t="shared" si="36"/>
        <v>712716.54417822254</v>
      </c>
      <c r="M102" s="519">
        <f t="shared" si="37"/>
        <v>0</v>
      </c>
      <c r="N102" s="518">
        <f t="shared" si="38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40"/>
        <v>0</v>
      </c>
      <c r="K103" s="514"/>
      <c r="L103" s="518">
        <f t="shared" si="36"/>
        <v>675389.93455255101</v>
      </c>
      <c r="M103" s="519">
        <f t="shared" si="37"/>
        <v>0</v>
      </c>
      <c r="N103" s="518">
        <f t="shared" si="38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40"/>
        <v>0</v>
      </c>
      <c r="K104" s="514"/>
      <c r="L104" s="518">
        <f t="shared" si="36"/>
        <v>590176.19481222471</v>
      </c>
      <c r="M104" s="519">
        <f t="shared" si="37"/>
        <v>0</v>
      </c>
      <c r="N104" s="518">
        <f t="shared" si="38"/>
        <v>590176.19481222471</v>
      </c>
      <c r="O104" s="514">
        <f t="shared" ref="O104:O130" si="41">IF(N104&lt;&gt;0,+I104-N104,0)</f>
        <v>0</v>
      </c>
      <c r="P104" s="514">
        <f t="shared" ref="P104:P130" si="42"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2019</v>
      </c>
      <c r="D105" s="629">
        <v>4390208.9781284612</v>
      </c>
      <c r="E105" s="630">
        <v>117407.58139534884</v>
      </c>
      <c r="F105" s="631">
        <v>4272801.3967331126</v>
      </c>
      <c r="G105" s="631">
        <v>4331505.1874307869</v>
      </c>
      <c r="H105" s="633">
        <v>581054.26400771562</v>
      </c>
      <c r="I105" s="634">
        <v>581054.26400771562</v>
      </c>
      <c r="J105" s="514">
        <f t="shared" si="40"/>
        <v>0</v>
      </c>
      <c r="K105" s="514"/>
      <c r="L105" s="518">
        <f t="shared" ref="L105" si="43">H105</f>
        <v>581054.26400771562</v>
      </c>
      <c r="M105" s="519">
        <f t="shared" ref="M105" si="44">IF(L105&lt;&gt;0,+H105-L105,0)</f>
        <v>0</v>
      </c>
      <c r="N105" s="518">
        <f t="shared" ref="N105" si="45">I105</f>
        <v>581054.26400771562</v>
      </c>
      <c r="O105" s="514">
        <f t="shared" si="41"/>
        <v>0</v>
      </c>
      <c r="P105" s="514">
        <f t="shared" si="42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2020</v>
      </c>
      <c r="D106" s="629">
        <v>4272801.3967331126</v>
      </c>
      <c r="E106" s="630">
        <v>120203</v>
      </c>
      <c r="F106" s="631">
        <v>4152598.3967331126</v>
      </c>
      <c r="G106" s="631">
        <v>4212699.8967331126</v>
      </c>
      <c r="H106" s="633">
        <v>573379.27306704223</v>
      </c>
      <c r="I106" s="634">
        <v>573379.27306704223</v>
      </c>
      <c r="J106" s="514">
        <f t="shared" si="40"/>
        <v>0</v>
      </c>
      <c r="K106" s="514"/>
      <c r="L106" s="518">
        <f t="shared" ref="L106" si="46">H106</f>
        <v>573379.27306704223</v>
      </c>
      <c r="M106" s="519">
        <f t="shared" ref="M106" si="47">IF(L106&lt;&gt;0,+H106-L106,0)</f>
        <v>0</v>
      </c>
      <c r="N106" s="518">
        <f t="shared" ref="N106" si="48">I106</f>
        <v>573379.27306704223</v>
      </c>
      <c r="O106" s="514">
        <f t="shared" si="41"/>
        <v>0</v>
      </c>
      <c r="P106" s="514">
        <f t="shared" si="42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2021</v>
      </c>
      <c r="D107" s="629">
        <v>4152598.3967331126</v>
      </c>
      <c r="E107" s="630">
        <v>123134.78048780488</v>
      </c>
      <c r="F107" s="631">
        <v>4029463.616245308</v>
      </c>
      <c r="G107" s="631">
        <v>4091031.0064892103</v>
      </c>
      <c r="H107" s="633">
        <v>587525.00025247002</v>
      </c>
      <c r="I107" s="634">
        <v>587525.00025247002</v>
      </c>
      <c r="J107" s="514">
        <f t="shared" si="40"/>
        <v>0</v>
      </c>
      <c r="K107" s="514"/>
      <c r="L107" s="518">
        <f t="shared" ref="L107" si="49">H107</f>
        <v>587525.00025247002</v>
      </c>
      <c r="M107" s="519">
        <f t="shared" ref="M107" si="50">IF(L107&lt;&gt;0,+H107-L107,0)</f>
        <v>0</v>
      </c>
      <c r="N107" s="518">
        <f t="shared" ref="N107" si="51">I107</f>
        <v>587525.00025247002</v>
      </c>
      <c r="O107" s="514">
        <f t="shared" si="41"/>
        <v>0</v>
      </c>
      <c r="P107" s="514">
        <f t="shared" si="42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2022</v>
      </c>
      <c r="D108" s="629">
        <v>4029463.616245308</v>
      </c>
      <c r="E108" s="630">
        <v>120203</v>
      </c>
      <c r="F108" s="631">
        <v>3909260.616245308</v>
      </c>
      <c r="G108" s="631">
        <v>3969362.116245308</v>
      </c>
      <c r="H108" s="633">
        <v>586435.71242843394</v>
      </c>
      <c r="I108" s="634">
        <v>586435.71242843394</v>
      </c>
      <c r="J108" s="514">
        <f t="shared" si="40"/>
        <v>0</v>
      </c>
      <c r="K108" s="514"/>
      <c r="L108" s="518">
        <f t="shared" ref="L108" si="52">H108</f>
        <v>586435.71242843394</v>
      </c>
      <c r="M108" s="519">
        <f t="shared" ref="M108" si="53">IF(L108&lt;&gt;0,+H108-L108,0)</f>
        <v>0</v>
      </c>
      <c r="N108" s="518">
        <f t="shared" ref="N108" si="54">I108</f>
        <v>586435.71242843394</v>
      </c>
      <c r="O108" s="514">
        <f t="shared" ref="O108" si="55">IF(N108&lt;&gt;0,+I108-N108,0)</f>
        <v>0</v>
      </c>
      <c r="P108" s="514">
        <f t="shared" ref="P108" si="56">+O108-M108</f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2023</v>
      </c>
      <c r="D109" s="629">
        <v>3909260.616245308</v>
      </c>
      <c r="E109" s="630">
        <v>114739.22727272728</v>
      </c>
      <c r="F109" s="631">
        <v>3794521.3889725809</v>
      </c>
      <c r="G109" s="631">
        <v>3851891.0026089447</v>
      </c>
      <c r="H109" s="633">
        <v>589927.97734396392</v>
      </c>
      <c r="I109" s="634">
        <v>589927.97734396392</v>
      </c>
      <c r="J109" s="514">
        <f t="shared" si="40"/>
        <v>0</v>
      </c>
      <c r="K109" s="514"/>
      <c r="L109" s="518">
        <f t="shared" ref="L109" si="57">H109</f>
        <v>589927.97734396392</v>
      </c>
      <c r="M109" s="519">
        <f t="shared" ref="M109" si="58">IF(L109&lt;&gt;0,+H109-L109,0)</f>
        <v>0</v>
      </c>
      <c r="N109" s="518">
        <f t="shared" ref="N109" si="59">I109</f>
        <v>589927.97734396392</v>
      </c>
      <c r="O109" s="514">
        <f t="shared" ref="O109" si="60">IF(N109&lt;&gt;0,+I109-N109,0)</f>
        <v>0</v>
      </c>
      <c r="P109" s="514">
        <f t="shared" ref="P109" si="61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2024</v>
      </c>
      <c r="D110" s="374">
        <f>IF(F109+SUM(E$99:E109)=D$92,F109,D$92-SUM(E$99:E109))</f>
        <v>3794521.3889725809</v>
      </c>
      <c r="E110" s="522">
        <f t="shared" ref="E110:E154" si="62">IF(+$J$96&lt;F109,$J$96,D110)</f>
        <v>114739.22727272728</v>
      </c>
      <c r="F110" s="523">
        <f t="shared" ref="F110:F154" si="63">+D110-E110</f>
        <v>3679782.1616998538</v>
      </c>
      <c r="G110" s="523">
        <f t="shared" ref="G110:G154" si="64">+(F110+D110)/2</f>
        <v>3737151.7753362171</v>
      </c>
      <c r="H110" s="526">
        <f t="shared" ref="H110:H154" si="65">+J$94*G110+E110</f>
        <v>580113.0595136066</v>
      </c>
      <c r="I110" s="577">
        <f t="shared" ref="I110:I154" si="66">+J$95*G110+E110</f>
        <v>580113.0595136066</v>
      </c>
      <c r="J110" s="514">
        <f t="shared" si="40"/>
        <v>0</v>
      </c>
      <c r="K110" s="514"/>
      <c r="L110" s="525"/>
      <c r="M110" s="514">
        <f t="shared" ref="M110:M130" si="67">IF(L110&lt;&gt;0,+H110-L110,0)</f>
        <v>0</v>
      </c>
      <c r="N110" s="525"/>
      <c r="O110" s="514">
        <f t="shared" si="41"/>
        <v>0</v>
      </c>
      <c r="P110" s="514">
        <f t="shared" si="42"/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2025</v>
      </c>
      <c r="D111" s="374">
        <f>IF(F110+SUM(E$99:E110)=D$92,F110,D$92-SUM(E$99:E110))</f>
        <v>3679782.1616998538</v>
      </c>
      <c r="E111" s="522">
        <f t="shared" si="62"/>
        <v>114739.22727272728</v>
      </c>
      <c r="F111" s="523">
        <f t="shared" si="63"/>
        <v>3565042.9344271268</v>
      </c>
      <c r="G111" s="523">
        <f t="shared" si="64"/>
        <v>3622412.5480634905</v>
      </c>
      <c r="H111" s="526">
        <f t="shared" si="65"/>
        <v>565825.00349815027</v>
      </c>
      <c r="I111" s="577">
        <f t="shared" si="66"/>
        <v>565825.00349815027</v>
      </c>
      <c r="J111" s="514">
        <f t="shared" si="40"/>
        <v>0</v>
      </c>
      <c r="K111" s="514"/>
      <c r="L111" s="525"/>
      <c r="M111" s="514">
        <f t="shared" si="67"/>
        <v>0</v>
      </c>
      <c r="N111" s="525"/>
      <c r="O111" s="514">
        <f t="shared" si="41"/>
        <v>0</v>
      </c>
      <c r="P111" s="514">
        <f t="shared" si="42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2026</v>
      </c>
      <c r="D112" s="374">
        <f>IF(F111+SUM(E$99:E111)=D$92,F111,D$92-SUM(E$99:E111))</f>
        <v>3565042.9344271268</v>
      </c>
      <c r="E112" s="522">
        <f t="shared" si="62"/>
        <v>114739.22727272728</v>
      </c>
      <c r="F112" s="523">
        <f t="shared" si="63"/>
        <v>3450303.7071543997</v>
      </c>
      <c r="G112" s="523">
        <f t="shared" si="64"/>
        <v>3507673.320790763</v>
      </c>
      <c r="H112" s="526">
        <f t="shared" si="65"/>
        <v>551536.94748269382</v>
      </c>
      <c r="I112" s="577">
        <f t="shared" si="66"/>
        <v>551536.94748269382</v>
      </c>
      <c r="J112" s="514">
        <f t="shared" si="40"/>
        <v>0</v>
      </c>
      <c r="K112" s="514"/>
      <c r="L112" s="525"/>
      <c r="M112" s="514">
        <f t="shared" si="67"/>
        <v>0</v>
      </c>
      <c r="N112" s="525"/>
      <c r="O112" s="514">
        <f t="shared" si="41"/>
        <v>0</v>
      </c>
      <c r="P112" s="514">
        <f t="shared" si="42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2027</v>
      </c>
      <c r="D113" s="374">
        <f>IF(F112+SUM(E$99:E112)=D$92,F112,D$92-SUM(E$99:E112))</f>
        <v>3450303.7071543997</v>
      </c>
      <c r="E113" s="522">
        <f t="shared" si="62"/>
        <v>114739.22727272728</v>
      </c>
      <c r="F113" s="523">
        <f t="shared" si="63"/>
        <v>3335564.4798816727</v>
      </c>
      <c r="G113" s="523">
        <f t="shared" si="64"/>
        <v>3392934.0935180364</v>
      </c>
      <c r="H113" s="526">
        <f t="shared" si="65"/>
        <v>537248.8914672375</v>
      </c>
      <c r="I113" s="577">
        <f t="shared" si="66"/>
        <v>537248.8914672375</v>
      </c>
      <c r="J113" s="514">
        <f t="shared" si="40"/>
        <v>0</v>
      </c>
      <c r="K113" s="514"/>
      <c r="L113" s="525"/>
      <c r="M113" s="514">
        <f t="shared" si="67"/>
        <v>0</v>
      </c>
      <c r="N113" s="525"/>
      <c r="O113" s="514">
        <f t="shared" si="41"/>
        <v>0</v>
      </c>
      <c r="P113" s="514">
        <f t="shared" si="42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2028</v>
      </c>
      <c r="D114" s="374">
        <f>IF(F113+SUM(E$99:E113)=D$92,F113,D$92-SUM(E$99:E113))</f>
        <v>3335564.4798816727</v>
      </c>
      <c r="E114" s="522">
        <f t="shared" si="62"/>
        <v>114739.22727272728</v>
      </c>
      <c r="F114" s="523">
        <f t="shared" si="63"/>
        <v>3220825.2526089456</v>
      </c>
      <c r="G114" s="523">
        <f t="shared" si="64"/>
        <v>3278194.8662453089</v>
      </c>
      <c r="H114" s="526">
        <f t="shared" si="65"/>
        <v>522960.83545178105</v>
      </c>
      <c r="I114" s="577">
        <f t="shared" si="66"/>
        <v>522960.83545178105</v>
      </c>
      <c r="J114" s="514">
        <f t="shared" si="40"/>
        <v>0</v>
      </c>
      <c r="K114" s="514"/>
      <c r="L114" s="525"/>
      <c r="M114" s="514">
        <f t="shared" si="67"/>
        <v>0</v>
      </c>
      <c r="N114" s="525"/>
      <c r="O114" s="514">
        <f t="shared" si="41"/>
        <v>0</v>
      </c>
      <c r="P114" s="514">
        <f t="shared" si="42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2029</v>
      </c>
      <c r="D115" s="374">
        <f>IF(F114+SUM(E$99:E114)=D$92,F114,D$92-SUM(E$99:E114))</f>
        <v>3220825.2526089456</v>
      </c>
      <c r="E115" s="522">
        <f t="shared" si="62"/>
        <v>114739.22727272728</v>
      </c>
      <c r="F115" s="523">
        <f t="shared" si="63"/>
        <v>3106086.0253362185</v>
      </c>
      <c r="G115" s="523">
        <f t="shared" si="64"/>
        <v>3163455.6389725823</v>
      </c>
      <c r="H115" s="526">
        <f t="shared" si="65"/>
        <v>508672.77943632472</v>
      </c>
      <c r="I115" s="577">
        <f t="shared" si="66"/>
        <v>508672.77943632472</v>
      </c>
      <c r="J115" s="514">
        <f t="shared" si="40"/>
        <v>0</v>
      </c>
      <c r="K115" s="514"/>
      <c r="L115" s="525"/>
      <c r="M115" s="514">
        <f t="shared" si="67"/>
        <v>0</v>
      </c>
      <c r="N115" s="525"/>
      <c r="O115" s="514">
        <f t="shared" si="41"/>
        <v>0</v>
      </c>
      <c r="P115" s="514">
        <f t="shared" si="42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2030</v>
      </c>
      <c r="D116" s="374">
        <f>IF(F115+SUM(E$99:E115)=D$92,F115,D$92-SUM(E$99:E115))</f>
        <v>3106086.0253362185</v>
      </c>
      <c r="E116" s="522">
        <f t="shared" si="62"/>
        <v>114739.22727272728</v>
      </c>
      <c r="F116" s="523">
        <f t="shared" si="63"/>
        <v>2991346.7980634915</v>
      </c>
      <c r="G116" s="523">
        <f t="shared" si="64"/>
        <v>3048716.4116998548</v>
      </c>
      <c r="H116" s="526">
        <f t="shared" si="65"/>
        <v>494384.72342086828</v>
      </c>
      <c r="I116" s="577">
        <f t="shared" si="66"/>
        <v>494384.72342086828</v>
      </c>
      <c r="J116" s="514">
        <f t="shared" si="40"/>
        <v>0</v>
      </c>
      <c r="K116" s="514"/>
      <c r="L116" s="525"/>
      <c r="M116" s="514">
        <f t="shared" si="67"/>
        <v>0</v>
      </c>
      <c r="N116" s="525"/>
      <c r="O116" s="514">
        <f t="shared" si="41"/>
        <v>0</v>
      </c>
      <c r="P116" s="514">
        <f t="shared" si="42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2031</v>
      </c>
      <c r="D117" s="374">
        <f>IF(F116+SUM(E$99:E116)=D$92,F116,D$92-SUM(E$99:E116))</f>
        <v>2991346.7980634915</v>
      </c>
      <c r="E117" s="522">
        <f t="shared" si="62"/>
        <v>114739.22727272728</v>
      </c>
      <c r="F117" s="523">
        <f t="shared" si="63"/>
        <v>2876607.5707907644</v>
      </c>
      <c r="G117" s="523">
        <f t="shared" si="64"/>
        <v>2933977.1844271282</v>
      </c>
      <c r="H117" s="526">
        <f t="shared" si="65"/>
        <v>480096.66740541189</v>
      </c>
      <c r="I117" s="577">
        <f t="shared" si="66"/>
        <v>480096.66740541189</v>
      </c>
      <c r="J117" s="514">
        <f t="shared" si="40"/>
        <v>0</v>
      </c>
      <c r="K117" s="514"/>
      <c r="L117" s="525"/>
      <c r="M117" s="514">
        <f t="shared" si="67"/>
        <v>0</v>
      </c>
      <c r="N117" s="525"/>
      <c r="O117" s="514">
        <f t="shared" si="41"/>
        <v>0</v>
      </c>
      <c r="P117" s="514">
        <f t="shared" si="42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2032</v>
      </c>
      <c r="D118" s="374">
        <f>IF(F117+SUM(E$99:E117)=D$92,F117,D$92-SUM(E$99:E117))</f>
        <v>2876607.5707907644</v>
      </c>
      <c r="E118" s="522">
        <f t="shared" si="62"/>
        <v>114739.22727272728</v>
      </c>
      <c r="F118" s="523">
        <f t="shared" si="63"/>
        <v>2761868.3435180373</v>
      </c>
      <c r="G118" s="523">
        <f t="shared" si="64"/>
        <v>2819237.9571544006</v>
      </c>
      <c r="H118" s="526">
        <f t="shared" si="65"/>
        <v>465808.61138995545</v>
      </c>
      <c r="I118" s="577">
        <f t="shared" si="66"/>
        <v>465808.61138995545</v>
      </c>
      <c r="J118" s="514">
        <f t="shared" si="40"/>
        <v>0</v>
      </c>
      <c r="K118" s="514"/>
      <c r="L118" s="525"/>
      <c r="M118" s="514">
        <f t="shared" si="67"/>
        <v>0</v>
      </c>
      <c r="N118" s="525"/>
      <c r="O118" s="514">
        <f t="shared" si="41"/>
        <v>0</v>
      </c>
      <c r="P118" s="514">
        <f t="shared" si="42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2033</v>
      </c>
      <c r="D119" s="374">
        <f>IF(F118+SUM(E$99:E118)=D$92,F118,D$92-SUM(E$99:E118))</f>
        <v>2761868.3435180373</v>
      </c>
      <c r="E119" s="522">
        <f t="shared" si="62"/>
        <v>114739.22727272728</v>
      </c>
      <c r="F119" s="523">
        <f t="shared" si="63"/>
        <v>2647129.1162453103</v>
      </c>
      <c r="G119" s="523">
        <f t="shared" si="64"/>
        <v>2704498.7298816741</v>
      </c>
      <c r="H119" s="526">
        <f t="shared" si="65"/>
        <v>451520.55537449912</v>
      </c>
      <c r="I119" s="577">
        <f t="shared" si="66"/>
        <v>451520.55537449912</v>
      </c>
      <c r="J119" s="514">
        <f t="shared" si="40"/>
        <v>0</v>
      </c>
      <c r="K119" s="514"/>
      <c r="L119" s="525"/>
      <c r="M119" s="514">
        <f t="shared" si="67"/>
        <v>0</v>
      </c>
      <c r="N119" s="525"/>
      <c r="O119" s="514">
        <f t="shared" si="41"/>
        <v>0</v>
      </c>
      <c r="P119" s="514">
        <f t="shared" si="42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2034</v>
      </c>
      <c r="D120" s="374">
        <f>IF(F119+SUM(E$99:E119)=D$92,F119,D$92-SUM(E$99:E119))</f>
        <v>2647129.1162453103</v>
      </c>
      <c r="E120" s="522">
        <f t="shared" si="62"/>
        <v>114739.22727272728</v>
      </c>
      <c r="F120" s="523">
        <f t="shared" si="63"/>
        <v>2532389.8889725832</v>
      </c>
      <c r="G120" s="523">
        <f t="shared" si="64"/>
        <v>2589759.5026089465</v>
      </c>
      <c r="H120" s="526">
        <f t="shared" si="65"/>
        <v>437232.49935904262</v>
      </c>
      <c r="I120" s="577">
        <f t="shared" si="66"/>
        <v>437232.49935904262</v>
      </c>
      <c r="J120" s="514">
        <f t="shared" si="40"/>
        <v>0</v>
      </c>
      <c r="K120" s="514"/>
      <c r="L120" s="525"/>
      <c r="M120" s="514">
        <f t="shared" si="67"/>
        <v>0</v>
      </c>
      <c r="N120" s="525"/>
      <c r="O120" s="514">
        <f t="shared" si="41"/>
        <v>0</v>
      </c>
      <c r="P120" s="514">
        <f t="shared" si="42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2035</v>
      </c>
      <c r="D121" s="374">
        <f>IF(F120+SUM(E$99:E120)=D$92,F120,D$92-SUM(E$99:E120))</f>
        <v>2532389.8889725832</v>
      </c>
      <c r="E121" s="522">
        <f t="shared" si="62"/>
        <v>114739.22727272728</v>
      </c>
      <c r="F121" s="523">
        <f t="shared" si="63"/>
        <v>2417650.6616998562</v>
      </c>
      <c r="G121" s="523">
        <f t="shared" si="64"/>
        <v>2475020.2753362199</v>
      </c>
      <c r="H121" s="526">
        <f t="shared" si="65"/>
        <v>422944.44334358629</v>
      </c>
      <c r="I121" s="577">
        <f t="shared" si="66"/>
        <v>422944.44334358629</v>
      </c>
      <c r="J121" s="514">
        <f t="shared" si="40"/>
        <v>0</v>
      </c>
      <c r="K121" s="514"/>
      <c r="L121" s="525"/>
      <c r="M121" s="514">
        <f t="shared" si="67"/>
        <v>0</v>
      </c>
      <c r="N121" s="525"/>
      <c r="O121" s="514">
        <f t="shared" si="41"/>
        <v>0</v>
      </c>
      <c r="P121" s="514">
        <f t="shared" si="42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2036</v>
      </c>
      <c r="D122" s="374">
        <f>IF(F121+SUM(E$99:E121)=D$92,F121,D$92-SUM(E$99:E121))</f>
        <v>2417650.6616998562</v>
      </c>
      <c r="E122" s="522">
        <f t="shared" si="62"/>
        <v>114739.22727272728</v>
      </c>
      <c r="F122" s="523">
        <f t="shared" si="63"/>
        <v>2302911.4344271291</v>
      </c>
      <c r="G122" s="523">
        <f t="shared" si="64"/>
        <v>2360281.0480634924</v>
      </c>
      <c r="H122" s="526">
        <f t="shared" si="65"/>
        <v>408656.38732812984</v>
      </c>
      <c r="I122" s="577">
        <f t="shared" si="66"/>
        <v>408656.38732812984</v>
      </c>
      <c r="J122" s="514">
        <f t="shared" si="40"/>
        <v>0</v>
      </c>
      <c r="K122" s="514"/>
      <c r="L122" s="525"/>
      <c r="M122" s="514">
        <f t="shared" si="67"/>
        <v>0</v>
      </c>
      <c r="N122" s="525"/>
      <c r="O122" s="514">
        <f t="shared" si="41"/>
        <v>0</v>
      </c>
      <c r="P122" s="514">
        <f t="shared" si="42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2037</v>
      </c>
      <c r="D123" s="374">
        <f>IF(F122+SUM(E$99:E122)=D$92,F122,D$92-SUM(E$99:E122))</f>
        <v>2302911.4344271291</v>
      </c>
      <c r="E123" s="522">
        <f t="shared" si="62"/>
        <v>114739.22727272728</v>
      </c>
      <c r="F123" s="523">
        <f t="shared" si="63"/>
        <v>2188172.207154402</v>
      </c>
      <c r="G123" s="523">
        <f t="shared" si="64"/>
        <v>2245541.8207907658</v>
      </c>
      <c r="H123" s="526">
        <f t="shared" si="65"/>
        <v>394368.33131267352</v>
      </c>
      <c r="I123" s="577">
        <f t="shared" si="66"/>
        <v>394368.33131267352</v>
      </c>
      <c r="J123" s="514">
        <f t="shared" si="40"/>
        <v>0</v>
      </c>
      <c r="K123" s="514"/>
      <c r="L123" s="525"/>
      <c r="M123" s="514">
        <f t="shared" si="67"/>
        <v>0</v>
      </c>
      <c r="N123" s="525"/>
      <c r="O123" s="514">
        <f t="shared" si="41"/>
        <v>0</v>
      </c>
      <c r="P123" s="514">
        <f t="shared" si="42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2038</v>
      </c>
      <c r="D124" s="374">
        <f>IF(F123+SUM(E$99:E123)=D$92,F123,D$92-SUM(E$99:E123))</f>
        <v>2188172.207154402</v>
      </c>
      <c r="E124" s="522">
        <f t="shared" si="62"/>
        <v>114739.22727272728</v>
      </c>
      <c r="F124" s="523">
        <f t="shared" si="63"/>
        <v>2073432.9798816747</v>
      </c>
      <c r="G124" s="523">
        <f t="shared" si="64"/>
        <v>2130802.5935180383</v>
      </c>
      <c r="H124" s="526">
        <f t="shared" si="65"/>
        <v>380080.27529721701</v>
      </c>
      <c r="I124" s="577">
        <f t="shared" si="66"/>
        <v>380080.27529721701</v>
      </c>
      <c r="J124" s="514">
        <f t="shared" si="40"/>
        <v>0</v>
      </c>
      <c r="K124" s="514"/>
      <c r="L124" s="525"/>
      <c r="M124" s="514">
        <f t="shared" si="67"/>
        <v>0</v>
      </c>
      <c r="N124" s="525"/>
      <c r="O124" s="514">
        <f t="shared" si="41"/>
        <v>0</v>
      </c>
      <c r="P124" s="514">
        <f t="shared" si="42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2039</v>
      </c>
      <c r="D125" s="374">
        <f>IF(F124+SUM(E$99:E124)=D$92,F124,D$92-SUM(E$99:E124))</f>
        <v>2073432.9798816747</v>
      </c>
      <c r="E125" s="522">
        <f t="shared" si="62"/>
        <v>114739.22727272728</v>
      </c>
      <c r="F125" s="523">
        <f t="shared" si="63"/>
        <v>1958693.7526089475</v>
      </c>
      <c r="G125" s="523">
        <f t="shared" si="64"/>
        <v>2016063.3662453112</v>
      </c>
      <c r="H125" s="526">
        <f t="shared" si="65"/>
        <v>365792.21928176063</v>
      </c>
      <c r="I125" s="577">
        <f t="shared" si="66"/>
        <v>365792.21928176063</v>
      </c>
      <c r="J125" s="514">
        <f t="shared" si="40"/>
        <v>0</v>
      </c>
      <c r="K125" s="514"/>
      <c r="L125" s="525"/>
      <c r="M125" s="514">
        <f t="shared" si="67"/>
        <v>0</v>
      </c>
      <c r="N125" s="525"/>
      <c r="O125" s="514">
        <f t="shared" si="41"/>
        <v>0</v>
      </c>
      <c r="P125" s="514">
        <f t="shared" si="42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2040</v>
      </c>
      <c r="D126" s="374">
        <f>IF(F125+SUM(E$99:E125)=D$92,F125,D$92-SUM(E$99:E125))</f>
        <v>1958693.7526089475</v>
      </c>
      <c r="E126" s="522">
        <f t="shared" si="62"/>
        <v>114739.22727272728</v>
      </c>
      <c r="F126" s="523">
        <f t="shared" si="63"/>
        <v>1843954.5253362202</v>
      </c>
      <c r="G126" s="523">
        <f t="shared" si="64"/>
        <v>1901324.1389725837</v>
      </c>
      <c r="H126" s="526">
        <f t="shared" si="65"/>
        <v>351504.16326630412</v>
      </c>
      <c r="I126" s="577">
        <f t="shared" si="66"/>
        <v>351504.16326630412</v>
      </c>
      <c r="J126" s="514">
        <f t="shared" si="40"/>
        <v>0</v>
      </c>
      <c r="K126" s="514"/>
      <c r="L126" s="525"/>
      <c r="M126" s="514">
        <f t="shared" si="67"/>
        <v>0</v>
      </c>
      <c r="N126" s="525"/>
      <c r="O126" s="514">
        <f t="shared" si="41"/>
        <v>0</v>
      </c>
      <c r="P126" s="514">
        <f t="shared" si="42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2041</v>
      </c>
      <c r="D127" s="374">
        <f>IF(F126+SUM(E$99:E126)=D$92,F126,D$92-SUM(E$99:E126))</f>
        <v>1843954.5253362202</v>
      </c>
      <c r="E127" s="522">
        <f t="shared" si="62"/>
        <v>114739.22727272728</v>
      </c>
      <c r="F127" s="523">
        <f t="shared" si="63"/>
        <v>1729215.2980634929</v>
      </c>
      <c r="G127" s="523">
        <f t="shared" si="64"/>
        <v>1786584.9116998566</v>
      </c>
      <c r="H127" s="526">
        <f t="shared" si="65"/>
        <v>337216.10725084774</v>
      </c>
      <c r="I127" s="577">
        <f t="shared" si="66"/>
        <v>337216.10725084774</v>
      </c>
      <c r="J127" s="514">
        <f t="shared" si="40"/>
        <v>0</v>
      </c>
      <c r="K127" s="514"/>
      <c r="L127" s="525"/>
      <c r="M127" s="514">
        <f t="shared" si="67"/>
        <v>0</v>
      </c>
      <c r="N127" s="525"/>
      <c r="O127" s="514">
        <f t="shared" si="41"/>
        <v>0</v>
      </c>
      <c r="P127" s="514">
        <f t="shared" si="42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2042</v>
      </c>
      <c r="D128" s="374">
        <f>IF(F127+SUM(E$99:E127)=D$92,F127,D$92-SUM(E$99:E127))</f>
        <v>1729215.2980634929</v>
      </c>
      <c r="E128" s="522">
        <f t="shared" si="62"/>
        <v>114739.22727272728</v>
      </c>
      <c r="F128" s="523">
        <f t="shared" si="63"/>
        <v>1614476.0707907656</v>
      </c>
      <c r="G128" s="523">
        <f t="shared" si="64"/>
        <v>1671845.6844271291</v>
      </c>
      <c r="H128" s="526">
        <f t="shared" si="65"/>
        <v>322928.05123539129</v>
      </c>
      <c r="I128" s="577">
        <f t="shared" si="66"/>
        <v>322928.05123539129</v>
      </c>
      <c r="J128" s="514">
        <f t="shared" si="40"/>
        <v>0</v>
      </c>
      <c r="K128" s="514"/>
      <c r="L128" s="525"/>
      <c r="M128" s="514">
        <f t="shared" si="67"/>
        <v>0</v>
      </c>
      <c r="N128" s="525"/>
      <c r="O128" s="514">
        <f t="shared" si="41"/>
        <v>0</v>
      </c>
      <c r="P128" s="514">
        <f t="shared" si="42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2043</v>
      </c>
      <c r="D129" s="374">
        <f>IF(F128+SUM(E$99:E128)=D$92,F128,D$92-SUM(E$99:E128))</f>
        <v>1614476.0707907656</v>
      </c>
      <c r="E129" s="522">
        <f t="shared" si="62"/>
        <v>114739.22727272728</v>
      </c>
      <c r="F129" s="523">
        <f t="shared" si="63"/>
        <v>1499736.8435180383</v>
      </c>
      <c r="G129" s="523">
        <f t="shared" si="64"/>
        <v>1557106.457154402</v>
      </c>
      <c r="H129" s="526">
        <f t="shared" si="65"/>
        <v>308639.99521993485</v>
      </c>
      <c r="I129" s="577">
        <f t="shared" si="66"/>
        <v>308639.99521993485</v>
      </c>
      <c r="J129" s="514">
        <f t="shared" si="40"/>
        <v>0</v>
      </c>
      <c r="K129" s="514"/>
      <c r="L129" s="525"/>
      <c r="M129" s="514">
        <f t="shared" si="67"/>
        <v>0</v>
      </c>
      <c r="N129" s="525"/>
      <c r="O129" s="514">
        <f t="shared" si="41"/>
        <v>0</v>
      </c>
      <c r="P129" s="514">
        <f t="shared" si="42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2044</v>
      </c>
      <c r="D130" s="374">
        <f>IF(F129+SUM(E$99:E129)=D$92,F129,D$92-SUM(E$99:E129))</f>
        <v>1499736.8435180383</v>
      </c>
      <c r="E130" s="522">
        <f t="shared" si="62"/>
        <v>114739.22727272728</v>
      </c>
      <c r="F130" s="523">
        <f t="shared" si="63"/>
        <v>1384997.616245311</v>
      </c>
      <c r="G130" s="523">
        <f t="shared" si="64"/>
        <v>1442367.2298816745</v>
      </c>
      <c r="H130" s="526">
        <f t="shared" si="65"/>
        <v>294351.9392044784</v>
      </c>
      <c r="I130" s="577">
        <f t="shared" si="66"/>
        <v>294351.9392044784</v>
      </c>
      <c r="J130" s="514">
        <f t="shared" si="40"/>
        <v>0</v>
      </c>
      <c r="K130" s="514"/>
      <c r="L130" s="525"/>
      <c r="M130" s="514">
        <f t="shared" si="67"/>
        <v>0</v>
      </c>
      <c r="N130" s="525"/>
      <c r="O130" s="514">
        <f t="shared" si="41"/>
        <v>0</v>
      </c>
      <c r="P130" s="514">
        <f t="shared" si="42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2045</v>
      </c>
      <c r="D131" s="374">
        <f>IF(F130+SUM(E$99:E130)=D$92,F130,D$92-SUM(E$99:E130))</f>
        <v>1384997.616245311</v>
      </c>
      <c r="E131" s="522">
        <f t="shared" si="62"/>
        <v>114739.22727272728</v>
      </c>
      <c r="F131" s="523">
        <f t="shared" si="63"/>
        <v>1270258.3889725837</v>
      </c>
      <c r="G131" s="523">
        <f t="shared" si="64"/>
        <v>1327628.0026089475</v>
      </c>
      <c r="H131" s="526">
        <f t="shared" si="65"/>
        <v>280063.88318902202</v>
      </c>
      <c r="I131" s="577">
        <f t="shared" si="66"/>
        <v>280063.88318902202</v>
      </c>
      <c r="J131" s="514">
        <f t="shared" si="40"/>
        <v>0</v>
      </c>
      <c r="K131" s="514"/>
      <c r="L131" s="525"/>
      <c r="M131" s="514">
        <f t="shared" ref="M131:M154" si="68">IF(L541&lt;&gt;0,+H541-L541,0)</f>
        <v>0</v>
      </c>
      <c r="N131" s="525"/>
      <c r="O131" s="514">
        <f t="shared" ref="O131:O154" si="69">IF(N541&lt;&gt;0,+I541-N541,0)</f>
        <v>0</v>
      </c>
      <c r="P131" s="514">
        <f t="shared" ref="P131:P154" si="70">+O541-M541</f>
        <v>0</v>
      </c>
      <c r="Q131" s="269"/>
    </row>
    <row r="132" spans="2:17" ht="12.5">
      <c r="B132" s="195" t="str">
        <f t="shared" si="39"/>
        <v/>
      </c>
      <c r="C132" s="507">
        <f>IF(D93="","-",+C131+1)</f>
        <v>2046</v>
      </c>
      <c r="D132" s="374">
        <f>IF(F131+SUM(E$99:E131)=D$92,F131,D$92-SUM(E$99:E131))</f>
        <v>1270258.3889725837</v>
      </c>
      <c r="E132" s="522">
        <f t="shared" si="62"/>
        <v>114739.22727272728</v>
      </c>
      <c r="F132" s="523">
        <f t="shared" si="63"/>
        <v>1155519.1616998564</v>
      </c>
      <c r="G132" s="523">
        <f t="shared" si="64"/>
        <v>1212888.7753362199</v>
      </c>
      <c r="H132" s="526">
        <f t="shared" si="65"/>
        <v>265775.82717356557</v>
      </c>
      <c r="I132" s="577">
        <f t="shared" si="66"/>
        <v>265775.82717356557</v>
      </c>
      <c r="J132" s="514">
        <f t="shared" si="40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39"/>
        <v/>
      </c>
      <c r="C133" s="507">
        <f>IF(D93="","-",+C132+1)</f>
        <v>2047</v>
      </c>
      <c r="D133" s="374">
        <f>IF(F132+SUM(E$99:E132)=D$92,F132,D$92-SUM(E$99:E132))</f>
        <v>1155519.1616998564</v>
      </c>
      <c r="E133" s="522">
        <f t="shared" si="62"/>
        <v>114739.22727272728</v>
      </c>
      <c r="F133" s="523">
        <f t="shared" si="63"/>
        <v>1040779.9344271291</v>
      </c>
      <c r="G133" s="523">
        <f t="shared" si="64"/>
        <v>1098149.5480634929</v>
      </c>
      <c r="H133" s="526">
        <f t="shared" si="65"/>
        <v>251487.77115810913</v>
      </c>
      <c r="I133" s="577">
        <f t="shared" si="66"/>
        <v>251487.77115810913</v>
      </c>
      <c r="J133" s="514">
        <f t="shared" si="40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39"/>
        <v/>
      </c>
      <c r="C134" s="507">
        <f>IF(D93="","-",+C133+1)</f>
        <v>2048</v>
      </c>
      <c r="D134" s="374">
        <f>IF(F133+SUM(E$99:E133)=D$92,F133,D$92-SUM(E$99:E133))</f>
        <v>1040779.9344271291</v>
      </c>
      <c r="E134" s="522">
        <f t="shared" si="62"/>
        <v>114739.22727272728</v>
      </c>
      <c r="F134" s="523">
        <f t="shared" si="63"/>
        <v>926040.70715440181</v>
      </c>
      <c r="G134" s="523">
        <f t="shared" si="64"/>
        <v>983410.32079076546</v>
      </c>
      <c r="H134" s="526">
        <f t="shared" si="65"/>
        <v>237199.71514265268</v>
      </c>
      <c r="I134" s="577">
        <f t="shared" si="66"/>
        <v>237199.71514265268</v>
      </c>
      <c r="J134" s="514">
        <f t="shared" si="40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39"/>
        <v/>
      </c>
      <c r="C135" s="507">
        <f>IF(D93="","-",+C134+1)</f>
        <v>2049</v>
      </c>
      <c r="D135" s="374">
        <f>IF(F134+SUM(E$99:E134)=D$92,F134,D$92-SUM(E$99:E134))</f>
        <v>926040.70715440181</v>
      </c>
      <c r="E135" s="522">
        <f t="shared" si="62"/>
        <v>114739.22727272728</v>
      </c>
      <c r="F135" s="523">
        <f t="shared" si="63"/>
        <v>811301.47988167452</v>
      </c>
      <c r="G135" s="523">
        <f t="shared" si="64"/>
        <v>868671.09351803816</v>
      </c>
      <c r="H135" s="526">
        <f t="shared" si="65"/>
        <v>222911.65912719627</v>
      </c>
      <c r="I135" s="577">
        <f t="shared" si="66"/>
        <v>222911.65912719627</v>
      </c>
      <c r="J135" s="514">
        <f t="shared" si="40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39"/>
        <v/>
      </c>
      <c r="C136" s="507">
        <f>IF(D93="","-",+C135+1)</f>
        <v>2050</v>
      </c>
      <c r="D136" s="374">
        <f>IF(F135+SUM(E$99:E135)=D$92,F135,D$92-SUM(E$99:E135))</f>
        <v>811301.47988167452</v>
      </c>
      <c r="E136" s="522">
        <f t="shared" si="62"/>
        <v>114739.22727272728</v>
      </c>
      <c r="F136" s="523">
        <f t="shared" si="63"/>
        <v>696562.25260894722</v>
      </c>
      <c r="G136" s="523">
        <f t="shared" si="64"/>
        <v>753931.86624531087</v>
      </c>
      <c r="H136" s="526">
        <f t="shared" si="65"/>
        <v>208623.60311173985</v>
      </c>
      <c r="I136" s="577">
        <f t="shared" si="66"/>
        <v>208623.60311173985</v>
      </c>
      <c r="J136" s="514">
        <f t="shared" si="40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39"/>
        <v/>
      </c>
      <c r="C137" s="507">
        <f>IF(D93="","-",+C136+1)</f>
        <v>2051</v>
      </c>
      <c r="D137" s="374">
        <f>IF(F136+SUM(E$99:E136)=D$92,F136,D$92-SUM(E$99:E136))</f>
        <v>696562.25260894722</v>
      </c>
      <c r="E137" s="522">
        <f t="shared" si="62"/>
        <v>114739.22727272728</v>
      </c>
      <c r="F137" s="523">
        <f t="shared" si="63"/>
        <v>581823.02533621993</v>
      </c>
      <c r="G137" s="523">
        <f t="shared" si="64"/>
        <v>639192.63897258358</v>
      </c>
      <c r="H137" s="526">
        <f t="shared" si="65"/>
        <v>194335.54709628341</v>
      </c>
      <c r="I137" s="577">
        <f t="shared" si="66"/>
        <v>194335.54709628341</v>
      </c>
      <c r="J137" s="514">
        <f t="shared" si="40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39"/>
        <v/>
      </c>
      <c r="C138" s="507">
        <f>IF(D93="","-",+C137+1)</f>
        <v>2052</v>
      </c>
      <c r="D138" s="374">
        <f>IF(F137+SUM(E$99:E137)=D$92,F137,D$92-SUM(E$99:E137))</f>
        <v>581823.02533621993</v>
      </c>
      <c r="E138" s="522">
        <f t="shared" si="62"/>
        <v>114739.22727272728</v>
      </c>
      <c r="F138" s="523">
        <f t="shared" si="63"/>
        <v>467083.79806349264</v>
      </c>
      <c r="G138" s="523">
        <f t="shared" si="64"/>
        <v>524453.41169985628</v>
      </c>
      <c r="H138" s="526">
        <f t="shared" si="65"/>
        <v>180047.49108082696</v>
      </c>
      <c r="I138" s="577">
        <f t="shared" si="66"/>
        <v>180047.49108082696</v>
      </c>
      <c r="J138" s="514">
        <f t="shared" si="40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39"/>
        <v/>
      </c>
      <c r="C139" s="507">
        <f>IF(D93="","-",+C138+1)</f>
        <v>2053</v>
      </c>
      <c r="D139" s="374">
        <f>IF(F138+SUM(E$99:E138)=D$92,F138,D$92-SUM(E$99:E138))</f>
        <v>467083.79806349264</v>
      </c>
      <c r="E139" s="522">
        <f t="shared" si="62"/>
        <v>114739.22727272728</v>
      </c>
      <c r="F139" s="523">
        <f t="shared" si="63"/>
        <v>352344.57079076534</v>
      </c>
      <c r="G139" s="523">
        <f t="shared" si="64"/>
        <v>409714.18442712899</v>
      </c>
      <c r="H139" s="526">
        <f t="shared" si="65"/>
        <v>165759.43506537052</v>
      </c>
      <c r="I139" s="577">
        <f t="shared" si="66"/>
        <v>165759.43506537052</v>
      </c>
      <c r="J139" s="514">
        <f t="shared" si="40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39"/>
        <v/>
      </c>
      <c r="C140" s="507">
        <f>IF(D93="","-",+C139+1)</f>
        <v>2054</v>
      </c>
      <c r="D140" s="374">
        <f>IF(F139+SUM(E$99:E139)=D$92,F139,D$92-SUM(E$99:E139))</f>
        <v>352344.57079076534</v>
      </c>
      <c r="E140" s="522">
        <f t="shared" si="62"/>
        <v>114739.22727272728</v>
      </c>
      <c r="F140" s="523">
        <f t="shared" si="63"/>
        <v>237605.34351803805</v>
      </c>
      <c r="G140" s="523">
        <f t="shared" si="64"/>
        <v>294974.95715440169</v>
      </c>
      <c r="H140" s="526">
        <f t="shared" si="65"/>
        <v>151471.3790499141</v>
      </c>
      <c r="I140" s="577">
        <f t="shared" si="66"/>
        <v>151471.3790499141</v>
      </c>
      <c r="J140" s="514">
        <f t="shared" si="40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39"/>
        <v/>
      </c>
      <c r="C141" s="507">
        <f>IF(D93="","-",+C140+1)</f>
        <v>2055</v>
      </c>
      <c r="D141" s="374">
        <f>IF(F140+SUM(E$99:E140)=D$92,F140,D$92-SUM(E$99:E140))</f>
        <v>237605.34351803805</v>
      </c>
      <c r="E141" s="522">
        <f t="shared" si="62"/>
        <v>114739.22727272728</v>
      </c>
      <c r="F141" s="523">
        <f t="shared" si="63"/>
        <v>122866.11624531077</v>
      </c>
      <c r="G141" s="523">
        <f t="shared" si="64"/>
        <v>180235.7298816744</v>
      </c>
      <c r="H141" s="526">
        <f t="shared" si="65"/>
        <v>137183.32303445766</v>
      </c>
      <c r="I141" s="577">
        <f t="shared" si="66"/>
        <v>137183.32303445766</v>
      </c>
      <c r="J141" s="514">
        <f t="shared" si="40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39"/>
        <v/>
      </c>
      <c r="C142" s="507">
        <f>IF(D93="","-",+C141+1)</f>
        <v>2056</v>
      </c>
      <c r="D142" s="374">
        <f>IF(F141+SUM(E$99:E141)=D$92,F141,D$92-SUM(E$99:E141))</f>
        <v>122866.11624531077</v>
      </c>
      <c r="E142" s="522">
        <f t="shared" si="62"/>
        <v>114739.22727272728</v>
      </c>
      <c r="F142" s="523">
        <f t="shared" si="63"/>
        <v>8126.8889725834888</v>
      </c>
      <c r="G142" s="523">
        <f t="shared" si="64"/>
        <v>65496.502608947128</v>
      </c>
      <c r="H142" s="526">
        <f t="shared" si="65"/>
        <v>122895.26701900124</v>
      </c>
      <c r="I142" s="577">
        <f t="shared" si="66"/>
        <v>122895.26701900124</v>
      </c>
      <c r="J142" s="514">
        <f t="shared" si="40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39"/>
        <v/>
      </c>
      <c r="C143" s="507">
        <f>IF(D93="","-",+C142+1)</f>
        <v>2057</v>
      </c>
      <c r="D143" s="374">
        <f>IF(F142+SUM(E$99:E142)=D$92,F142,D$92-SUM(E$99:E142))</f>
        <v>8126.8889725834888</v>
      </c>
      <c r="E143" s="522">
        <f t="shared" si="62"/>
        <v>8126.8889725834888</v>
      </c>
      <c r="F143" s="523">
        <f t="shared" si="63"/>
        <v>0</v>
      </c>
      <c r="G143" s="523">
        <f t="shared" si="64"/>
        <v>4063.4444862917444</v>
      </c>
      <c r="H143" s="526">
        <f t="shared" si="65"/>
        <v>8632.8948418563614</v>
      </c>
      <c r="I143" s="577">
        <f t="shared" si="66"/>
        <v>8632.8948418563614</v>
      </c>
      <c r="J143" s="514">
        <f t="shared" si="40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39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62"/>
        <v>0</v>
      </c>
      <c r="F144" s="523">
        <f t="shared" si="63"/>
        <v>0</v>
      </c>
      <c r="G144" s="523">
        <f t="shared" si="64"/>
        <v>0</v>
      </c>
      <c r="H144" s="526">
        <f t="shared" si="65"/>
        <v>0</v>
      </c>
      <c r="I144" s="577">
        <f t="shared" si="66"/>
        <v>0</v>
      </c>
      <c r="J144" s="514">
        <f t="shared" si="40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39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62"/>
        <v>0</v>
      </c>
      <c r="F145" s="523">
        <f t="shared" si="63"/>
        <v>0</v>
      </c>
      <c r="G145" s="523">
        <f t="shared" si="64"/>
        <v>0</v>
      </c>
      <c r="H145" s="526">
        <f t="shared" si="65"/>
        <v>0</v>
      </c>
      <c r="I145" s="577">
        <f t="shared" si="66"/>
        <v>0</v>
      </c>
      <c r="J145" s="514">
        <f t="shared" si="40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39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62"/>
        <v>0</v>
      </c>
      <c r="F146" s="523">
        <f t="shared" si="63"/>
        <v>0</v>
      </c>
      <c r="G146" s="523">
        <f t="shared" si="64"/>
        <v>0</v>
      </c>
      <c r="H146" s="526">
        <f t="shared" si="65"/>
        <v>0</v>
      </c>
      <c r="I146" s="577">
        <f t="shared" si="66"/>
        <v>0</v>
      </c>
      <c r="J146" s="514">
        <f t="shared" si="40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39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62"/>
        <v>0</v>
      </c>
      <c r="F147" s="523">
        <f t="shared" si="63"/>
        <v>0</v>
      </c>
      <c r="G147" s="523">
        <f t="shared" si="64"/>
        <v>0</v>
      </c>
      <c r="H147" s="526">
        <f t="shared" si="65"/>
        <v>0</v>
      </c>
      <c r="I147" s="577">
        <f t="shared" si="66"/>
        <v>0</v>
      </c>
      <c r="J147" s="514">
        <f t="shared" si="40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39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62"/>
        <v>0</v>
      </c>
      <c r="F148" s="523">
        <f t="shared" si="63"/>
        <v>0</v>
      </c>
      <c r="G148" s="523">
        <f t="shared" si="64"/>
        <v>0</v>
      </c>
      <c r="H148" s="526">
        <f t="shared" si="65"/>
        <v>0</v>
      </c>
      <c r="I148" s="577">
        <f t="shared" si="66"/>
        <v>0</v>
      </c>
      <c r="J148" s="514">
        <f t="shared" si="40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39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62"/>
        <v>0</v>
      </c>
      <c r="F149" s="523">
        <f t="shared" si="63"/>
        <v>0</v>
      </c>
      <c r="G149" s="523">
        <f t="shared" si="64"/>
        <v>0</v>
      </c>
      <c r="H149" s="526">
        <f t="shared" si="65"/>
        <v>0</v>
      </c>
      <c r="I149" s="577">
        <f t="shared" si="66"/>
        <v>0</v>
      </c>
      <c r="J149" s="514">
        <f t="shared" si="40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39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62"/>
        <v>0</v>
      </c>
      <c r="F150" s="523">
        <f t="shared" si="63"/>
        <v>0</v>
      </c>
      <c r="G150" s="523">
        <f t="shared" si="64"/>
        <v>0</v>
      </c>
      <c r="H150" s="526">
        <f t="shared" si="65"/>
        <v>0</v>
      </c>
      <c r="I150" s="577">
        <f t="shared" si="66"/>
        <v>0</v>
      </c>
      <c r="J150" s="514">
        <f t="shared" si="40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39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62"/>
        <v>0</v>
      </c>
      <c r="F151" s="523">
        <f t="shared" si="63"/>
        <v>0</v>
      </c>
      <c r="G151" s="523">
        <f t="shared" si="64"/>
        <v>0</v>
      </c>
      <c r="H151" s="526">
        <f t="shared" si="65"/>
        <v>0</v>
      </c>
      <c r="I151" s="577">
        <f t="shared" si="66"/>
        <v>0</v>
      </c>
      <c r="J151" s="514">
        <f t="shared" si="40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39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62"/>
        <v>0</v>
      </c>
      <c r="F152" s="523">
        <f t="shared" si="63"/>
        <v>0</v>
      </c>
      <c r="G152" s="523">
        <f t="shared" si="64"/>
        <v>0</v>
      </c>
      <c r="H152" s="526">
        <f t="shared" si="65"/>
        <v>0</v>
      </c>
      <c r="I152" s="577">
        <f t="shared" si="66"/>
        <v>0</v>
      </c>
      <c r="J152" s="514">
        <f t="shared" si="40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39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62"/>
        <v>0</v>
      </c>
      <c r="F153" s="523">
        <f t="shared" si="63"/>
        <v>0</v>
      </c>
      <c r="G153" s="523">
        <f t="shared" si="64"/>
        <v>0</v>
      </c>
      <c r="H153" s="526">
        <f t="shared" si="65"/>
        <v>0</v>
      </c>
      <c r="I153" s="577">
        <f t="shared" si="66"/>
        <v>0</v>
      </c>
      <c r="J153" s="514">
        <f t="shared" si="40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39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62"/>
        <v>0</v>
      </c>
      <c r="F154" s="523">
        <f t="shared" si="63"/>
        <v>0</v>
      </c>
      <c r="G154" s="523">
        <f t="shared" si="64"/>
        <v>0</v>
      </c>
      <c r="H154" s="526">
        <f t="shared" si="65"/>
        <v>0</v>
      </c>
      <c r="I154" s="577">
        <f t="shared" si="66"/>
        <v>0</v>
      </c>
      <c r="J154" s="514">
        <f t="shared" si="40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5048526.0000000019</v>
      </c>
      <c r="F155" s="375"/>
      <c r="G155" s="375"/>
      <c r="H155" s="375">
        <f>SUM(H99:H154)</f>
        <v>18446192.07923577</v>
      </c>
      <c r="I155" s="375">
        <f>SUM(I99:I154)</f>
        <v>18446192.07923577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3" priority="1" stopIfTrue="1" operator="equal">
      <formula>$I$10</formula>
    </cfRule>
  </conditionalFormatting>
  <conditionalFormatting sqref="C99:C154">
    <cfRule type="cellIs" dxfId="8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topLeftCell="A67" zoomScaleNormal="100" zoomScaleSheetLayoutView="75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38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280594.4090775809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280594.4090775809</v>
      </c>
      <c r="O6" s="269"/>
      <c r="P6" s="269"/>
    </row>
    <row r="7" spans="1:17" ht="13.5" thickBot="1">
      <c r="C7" s="467" t="s">
        <v>48</v>
      </c>
      <c r="D7" s="624" t="s">
        <v>305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304</v>
      </c>
      <c r="E9" s="478" t="s">
        <v>494</v>
      </c>
      <c r="F9" s="672">
        <v>1024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59914.522727272728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358856.09627446433</v>
      </c>
      <c r="H22" s="610">
        <v>358856.09627446433</v>
      </c>
      <c r="I22" s="511">
        <f t="shared" si="6"/>
        <v>0</v>
      </c>
      <c r="J22" s="511"/>
      <c r="K22" s="518">
        <f t="shared" si="0"/>
        <v>358856.09627446433</v>
      </c>
      <c r="L22" s="519">
        <f t="shared" si="1"/>
        <v>0</v>
      </c>
      <c r="M22" s="518">
        <f t="shared" si="2"/>
        <v>358856.09627446433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64298.512195121948</v>
      </c>
      <c r="F23" s="626">
        <v>2221186.0680793021</v>
      </c>
      <c r="G23" s="609">
        <v>350684.13480459759</v>
      </c>
      <c r="H23" s="610">
        <v>350684.13480459759</v>
      </c>
      <c r="I23" s="511">
        <f t="shared" si="6"/>
        <v>0</v>
      </c>
      <c r="J23" s="511"/>
      <c r="K23" s="518">
        <f t="shared" ref="K23" si="7">G23</f>
        <v>350684.13480459759</v>
      </c>
      <c r="L23" s="519">
        <f t="shared" ref="L23" si="8">IF(K23&lt;&gt;0,+G23-K23,0)</f>
        <v>0</v>
      </c>
      <c r="M23" s="518">
        <f t="shared" ref="M23" si="9">H23</f>
        <v>350684.13480459759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288314.59098884225</v>
      </c>
      <c r="H24" s="610">
        <v>288314.59098884225</v>
      </c>
      <c r="I24" s="511">
        <f t="shared" si="6"/>
        <v>0</v>
      </c>
      <c r="J24" s="511"/>
      <c r="K24" s="518">
        <f t="shared" ref="K24" si="12">G24</f>
        <v>288314.59098884225</v>
      </c>
      <c r="L24" s="519">
        <f t="shared" ref="L24" si="13">IF(K24&lt;&gt;0,+G24-K24,0)</f>
        <v>0</v>
      </c>
      <c r="M24" s="518">
        <f t="shared" ref="M24" si="14">H24</f>
        <v>288314.59098884225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2159878.1843583719</v>
      </c>
      <c r="E25" s="609">
        <v>62767.595238095237</v>
      </c>
      <c r="F25" s="626">
        <v>2097110.5891202767</v>
      </c>
      <c r="G25" s="609">
        <v>288397.67433017225</v>
      </c>
      <c r="H25" s="610">
        <v>288397.67433017225</v>
      </c>
      <c r="I25" s="511">
        <f t="shared" si="6"/>
        <v>0</v>
      </c>
      <c r="J25" s="511"/>
      <c r="K25" s="518">
        <f t="shared" ref="K25" si="15">G25</f>
        <v>288397.67433017225</v>
      </c>
      <c r="L25" s="519">
        <f t="shared" ref="L25" si="16">IF(K25&lt;&gt;0,+G25-K25,0)</f>
        <v>0</v>
      </c>
      <c r="M25" s="518">
        <f t="shared" ref="M25" si="17">H25</f>
        <v>288397.67433017225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2094119.960646085</v>
      </c>
      <c r="E26" s="609">
        <v>62767.595238095237</v>
      </c>
      <c r="F26" s="626">
        <v>2031352.3654079898</v>
      </c>
      <c r="G26" s="609">
        <v>294710.10019772034</v>
      </c>
      <c r="H26" s="610">
        <v>294710.10019772034</v>
      </c>
      <c r="I26" s="511">
        <f t="shared" si="6"/>
        <v>0</v>
      </c>
      <c r="J26" s="511"/>
      <c r="K26" s="518">
        <f t="shared" ref="K26" si="18">G26</f>
        <v>294710.10019772034</v>
      </c>
      <c r="L26" s="519">
        <f t="shared" ref="L26" si="19">IF(K26&lt;&gt;0,+G26-K26,0)</f>
        <v>0</v>
      </c>
      <c r="M26" s="518">
        <f t="shared" ref="M26" si="20">H26</f>
        <v>294710.10019772034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2031352.3654079898</v>
      </c>
      <c r="E27" s="609">
        <v>62767.595238095237</v>
      </c>
      <c r="F27" s="626">
        <v>1968584.7701698947</v>
      </c>
      <c r="G27" s="609">
        <v>315417.20046708721</v>
      </c>
      <c r="H27" s="610">
        <v>315417.20046708721</v>
      </c>
      <c r="I27" s="511">
        <f t="shared" si="6"/>
        <v>0</v>
      </c>
      <c r="J27" s="511"/>
      <c r="K27" s="518">
        <f t="shared" ref="K27" si="21">G27</f>
        <v>315417.20046708721</v>
      </c>
      <c r="L27" s="519">
        <f t="shared" ref="L27" si="22">IF(K27&lt;&gt;0,+G27-K27,0)</f>
        <v>0</v>
      </c>
      <c r="M27" s="518">
        <f t="shared" ref="M27" si="23">H27</f>
        <v>315417.20046708721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626">
        <v>1968584.7701698947</v>
      </c>
      <c r="E28" s="609">
        <v>62767.595238095237</v>
      </c>
      <c r="F28" s="626">
        <v>1905817.1749317995</v>
      </c>
      <c r="G28" s="609">
        <v>280594.4090775809</v>
      </c>
      <c r="H28" s="610">
        <v>280594.4090775809</v>
      </c>
      <c r="I28" s="511">
        <f t="shared" si="6"/>
        <v>0</v>
      </c>
      <c r="J28" s="511"/>
      <c r="K28" s="518">
        <f t="shared" ref="K28" si="24">G28</f>
        <v>280594.4090775809</v>
      </c>
      <c r="L28" s="519">
        <f t="shared" ref="L28" si="25">IF(K28&lt;&gt;0,+G28-K28,0)</f>
        <v>0</v>
      </c>
      <c r="M28" s="518">
        <f t="shared" ref="M28" si="26">H28</f>
        <v>280594.4090775809</v>
      </c>
      <c r="N28" s="514">
        <f t="shared" ref="N28" si="27">IF(M28&lt;&gt;0,+H28-M28,0)</f>
        <v>0</v>
      </c>
      <c r="O28" s="514">
        <f t="shared" ref="O28" si="28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1905817.1749317995</v>
      </c>
      <c r="E29" s="522">
        <f t="shared" ref="E29:E72" si="29">IF(+$I$14&lt;F28,$I$14,D29)</f>
        <v>59914.522727272728</v>
      </c>
      <c r="F29" s="523">
        <f t="shared" ref="F29:F72" si="30">+D29-E29</f>
        <v>1845902.6522045268</v>
      </c>
      <c r="G29" s="524">
        <f t="shared" ref="G29:G52" si="31">+I$12*((D29+F29)/2)+E29</f>
        <v>284130.67758086213</v>
      </c>
      <c r="H29" s="491">
        <f t="shared" ref="H29:H52" si="32">+I$13*((D29+F29)/2)+E29</f>
        <v>284130.67758086213</v>
      </c>
      <c r="I29" s="511">
        <f t="shared" si="6"/>
        <v>0</v>
      </c>
      <c r="J29" s="511"/>
      <c r="K29" s="525"/>
      <c r="L29" s="514">
        <f t="shared" ref="L29:L72" si="33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1845902.6522045268</v>
      </c>
      <c r="E30" s="522">
        <f t="shared" si="29"/>
        <v>59914.522727272728</v>
      </c>
      <c r="F30" s="523">
        <f t="shared" si="30"/>
        <v>1785988.1294772541</v>
      </c>
      <c r="G30" s="524">
        <f t="shared" si="31"/>
        <v>276969.2665348507</v>
      </c>
      <c r="H30" s="491">
        <f t="shared" si="32"/>
        <v>276969.2665348507</v>
      </c>
      <c r="I30" s="511">
        <f t="shared" si="6"/>
        <v>0</v>
      </c>
      <c r="J30" s="511"/>
      <c r="K30" s="525"/>
      <c r="L30" s="514">
        <f t="shared" si="33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1785988.1294772541</v>
      </c>
      <c r="E31" s="522">
        <f t="shared" si="29"/>
        <v>59914.522727272728</v>
      </c>
      <c r="F31" s="523">
        <f t="shared" si="30"/>
        <v>1726073.6067499814</v>
      </c>
      <c r="G31" s="524">
        <f t="shared" si="31"/>
        <v>269807.85548883927</v>
      </c>
      <c r="H31" s="491">
        <f t="shared" si="32"/>
        <v>269807.85548883927</v>
      </c>
      <c r="I31" s="511">
        <f t="shared" si="6"/>
        <v>0</v>
      </c>
      <c r="J31" s="511"/>
      <c r="K31" s="525"/>
      <c r="L31" s="514">
        <f t="shared" si="33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1726073.6067499814</v>
      </c>
      <c r="E32" s="522">
        <f t="shared" si="29"/>
        <v>59914.522727272728</v>
      </c>
      <c r="F32" s="523">
        <f t="shared" si="30"/>
        <v>1666159.0840227087</v>
      </c>
      <c r="G32" s="524">
        <f t="shared" si="31"/>
        <v>262646.44444282784</v>
      </c>
      <c r="H32" s="491">
        <f t="shared" si="32"/>
        <v>262646.44444282784</v>
      </c>
      <c r="I32" s="511">
        <f t="shared" si="6"/>
        <v>0</v>
      </c>
      <c r="J32" s="511"/>
      <c r="K32" s="525"/>
      <c r="L32" s="514">
        <f t="shared" si="33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1666159.0840227087</v>
      </c>
      <c r="E33" s="522">
        <f t="shared" si="29"/>
        <v>59914.522727272728</v>
      </c>
      <c r="F33" s="523">
        <f t="shared" si="30"/>
        <v>1606244.561295436</v>
      </c>
      <c r="G33" s="524">
        <f t="shared" si="31"/>
        <v>255485.03339681643</v>
      </c>
      <c r="H33" s="491">
        <f t="shared" si="32"/>
        <v>255485.03339681643</v>
      </c>
      <c r="I33" s="511">
        <f t="shared" si="6"/>
        <v>0</v>
      </c>
      <c r="J33" s="511"/>
      <c r="K33" s="525"/>
      <c r="L33" s="514">
        <f t="shared" si="33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1606244.561295436</v>
      </c>
      <c r="E34" s="522">
        <f t="shared" si="29"/>
        <v>59914.522727272728</v>
      </c>
      <c r="F34" s="523">
        <f t="shared" si="30"/>
        <v>1546330.0385681633</v>
      </c>
      <c r="G34" s="524">
        <f t="shared" si="31"/>
        <v>248323.622350805</v>
      </c>
      <c r="H34" s="491">
        <f t="shared" si="32"/>
        <v>248323.622350805</v>
      </c>
      <c r="I34" s="511">
        <f t="shared" si="6"/>
        <v>0</v>
      </c>
      <c r="J34" s="511"/>
      <c r="K34" s="525"/>
      <c r="L34" s="514">
        <f t="shared" si="33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1546330.0385681633</v>
      </c>
      <c r="E35" s="522">
        <f t="shared" si="29"/>
        <v>59914.522727272728</v>
      </c>
      <c r="F35" s="523">
        <f t="shared" si="30"/>
        <v>1486415.5158408906</v>
      </c>
      <c r="G35" s="524">
        <f t="shared" si="31"/>
        <v>241162.2113047936</v>
      </c>
      <c r="H35" s="491">
        <f t="shared" si="32"/>
        <v>241162.2113047936</v>
      </c>
      <c r="I35" s="511">
        <f t="shared" si="6"/>
        <v>0</v>
      </c>
      <c r="J35" s="511"/>
      <c r="K35" s="525"/>
      <c r="L35" s="514">
        <f t="shared" si="33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1486415.5158408906</v>
      </c>
      <c r="E36" s="522">
        <f t="shared" si="29"/>
        <v>59914.522727272728</v>
      </c>
      <c r="F36" s="523">
        <f t="shared" si="30"/>
        <v>1426500.9931136179</v>
      </c>
      <c r="G36" s="524">
        <f t="shared" si="31"/>
        <v>234000.80025878214</v>
      </c>
      <c r="H36" s="491">
        <f t="shared" si="32"/>
        <v>234000.80025878214</v>
      </c>
      <c r="I36" s="511">
        <f t="shared" si="6"/>
        <v>0</v>
      </c>
      <c r="J36" s="511"/>
      <c r="K36" s="525"/>
      <c r="L36" s="514">
        <f t="shared" si="33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1426500.9931136179</v>
      </c>
      <c r="E37" s="522">
        <f t="shared" si="29"/>
        <v>59914.522727272728</v>
      </c>
      <c r="F37" s="523">
        <f t="shared" si="30"/>
        <v>1366586.4703863452</v>
      </c>
      <c r="G37" s="524">
        <f t="shared" si="31"/>
        <v>226839.38921277077</v>
      </c>
      <c r="H37" s="491">
        <f t="shared" si="32"/>
        <v>226839.38921277077</v>
      </c>
      <c r="I37" s="511">
        <f t="shared" si="6"/>
        <v>0</v>
      </c>
      <c r="J37" s="511"/>
      <c r="K37" s="525"/>
      <c r="L37" s="514">
        <f t="shared" si="33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1366586.4703863452</v>
      </c>
      <c r="E38" s="522">
        <f t="shared" si="29"/>
        <v>59914.522727272728</v>
      </c>
      <c r="F38" s="523">
        <f t="shared" si="30"/>
        <v>1306671.9476590725</v>
      </c>
      <c r="G38" s="524">
        <f t="shared" si="31"/>
        <v>219677.97816675931</v>
      </c>
      <c r="H38" s="491">
        <f t="shared" si="32"/>
        <v>219677.97816675931</v>
      </c>
      <c r="I38" s="511">
        <f t="shared" si="6"/>
        <v>0</v>
      </c>
      <c r="J38" s="511"/>
      <c r="K38" s="525"/>
      <c r="L38" s="514">
        <f t="shared" si="33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1306671.9476590725</v>
      </c>
      <c r="E39" s="522">
        <f t="shared" si="29"/>
        <v>59914.522727272728</v>
      </c>
      <c r="F39" s="523">
        <f t="shared" si="30"/>
        <v>1246757.4249317998</v>
      </c>
      <c r="G39" s="524">
        <f t="shared" si="31"/>
        <v>212516.5671207479</v>
      </c>
      <c r="H39" s="491">
        <f t="shared" si="32"/>
        <v>212516.5671207479</v>
      </c>
      <c r="I39" s="511">
        <f t="shared" si="6"/>
        <v>0</v>
      </c>
      <c r="J39" s="511"/>
      <c r="K39" s="525"/>
      <c r="L39" s="514">
        <f t="shared" si="33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1246757.4249317998</v>
      </c>
      <c r="E40" s="522">
        <f t="shared" si="29"/>
        <v>59914.522727272728</v>
      </c>
      <c r="F40" s="523">
        <f t="shared" si="30"/>
        <v>1186842.9022045271</v>
      </c>
      <c r="G40" s="524">
        <f t="shared" si="31"/>
        <v>205355.15607473644</v>
      </c>
      <c r="H40" s="491">
        <f t="shared" si="32"/>
        <v>205355.15607473644</v>
      </c>
      <c r="I40" s="511">
        <f t="shared" si="6"/>
        <v>0</v>
      </c>
      <c r="J40" s="511"/>
      <c r="K40" s="525"/>
      <c r="L40" s="514">
        <f t="shared" si="33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1186842.9022045271</v>
      </c>
      <c r="E41" s="522">
        <f t="shared" si="29"/>
        <v>59914.522727272728</v>
      </c>
      <c r="F41" s="523">
        <f t="shared" si="30"/>
        <v>1126928.3794772543</v>
      </c>
      <c r="G41" s="524">
        <f t="shared" si="31"/>
        <v>198193.74502872507</v>
      </c>
      <c r="H41" s="491">
        <f t="shared" si="32"/>
        <v>198193.74502872507</v>
      </c>
      <c r="I41" s="511">
        <f t="shared" si="6"/>
        <v>0</v>
      </c>
      <c r="J41" s="511"/>
      <c r="K41" s="525"/>
      <c r="L41" s="514">
        <f t="shared" si="33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1126928.3794772543</v>
      </c>
      <c r="E42" s="522">
        <f t="shared" si="29"/>
        <v>59914.522727272728</v>
      </c>
      <c r="F42" s="523">
        <f t="shared" si="30"/>
        <v>1067013.8567499816</v>
      </c>
      <c r="G42" s="524">
        <f t="shared" si="31"/>
        <v>191032.33398271361</v>
      </c>
      <c r="H42" s="491">
        <f t="shared" si="32"/>
        <v>191032.33398271361</v>
      </c>
      <c r="I42" s="511">
        <f t="shared" si="6"/>
        <v>0</v>
      </c>
      <c r="J42" s="511"/>
      <c r="K42" s="525"/>
      <c r="L42" s="514">
        <f t="shared" si="33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1067013.8567499816</v>
      </c>
      <c r="E43" s="522">
        <f t="shared" si="29"/>
        <v>59914.522727272728</v>
      </c>
      <c r="F43" s="523">
        <f t="shared" si="30"/>
        <v>1007099.3340227089</v>
      </c>
      <c r="G43" s="524">
        <f t="shared" si="31"/>
        <v>183870.92293670218</v>
      </c>
      <c r="H43" s="491">
        <f t="shared" si="32"/>
        <v>183870.92293670218</v>
      </c>
      <c r="I43" s="511">
        <f t="shared" si="6"/>
        <v>0</v>
      </c>
      <c r="J43" s="511"/>
      <c r="K43" s="525"/>
      <c r="L43" s="514">
        <f t="shared" si="33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1007099.3340227089</v>
      </c>
      <c r="E44" s="522">
        <f t="shared" si="29"/>
        <v>59914.522727272728</v>
      </c>
      <c r="F44" s="523">
        <f t="shared" si="30"/>
        <v>947184.81129543623</v>
      </c>
      <c r="G44" s="524">
        <f t="shared" si="31"/>
        <v>176709.51189069077</v>
      </c>
      <c r="H44" s="491">
        <f t="shared" si="32"/>
        <v>176709.51189069077</v>
      </c>
      <c r="I44" s="511">
        <f t="shared" si="6"/>
        <v>0</v>
      </c>
      <c r="J44" s="511"/>
      <c r="K44" s="525"/>
      <c r="L44" s="514">
        <f t="shared" si="33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947184.81129543623</v>
      </c>
      <c r="E45" s="522">
        <f t="shared" si="29"/>
        <v>59914.522727272728</v>
      </c>
      <c r="F45" s="523">
        <f t="shared" si="30"/>
        <v>887270.28856816352</v>
      </c>
      <c r="G45" s="524">
        <f t="shared" si="31"/>
        <v>169548.10084467934</v>
      </c>
      <c r="H45" s="491">
        <f t="shared" si="32"/>
        <v>169548.10084467934</v>
      </c>
      <c r="I45" s="511">
        <f t="shared" si="6"/>
        <v>0</v>
      </c>
      <c r="J45" s="511"/>
      <c r="K45" s="525"/>
      <c r="L45" s="514">
        <f t="shared" si="33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887270.28856816352</v>
      </c>
      <c r="E46" s="522">
        <f t="shared" si="29"/>
        <v>59914.522727272728</v>
      </c>
      <c r="F46" s="523">
        <f t="shared" si="30"/>
        <v>827355.76584089082</v>
      </c>
      <c r="G46" s="524">
        <f t="shared" si="31"/>
        <v>162386.68979866791</v>
      </c>
      <c r="H46" s="491">
        <f t="shared" si="32"/>
        <v>162386.68979866791</v>
      </c>
      <c r="I46" s="511">
        <f t="shared" si="6"/>
        <v>0</v>
      </c>
      <c r="J46" s="511"/>
      <c r="K46" s="525"/>
      <c r="L46" s="514">
        <f t="shared" si="33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827355.76584089082</v>
      </c>
      <c r="E47" s="522">
        <f t="shared" si="29"/>
        <v>59914.522727272728</v>
      </c>
      <c r="F47" s="523">
        <f t="shared" si="30"/>
        <v>767441.24311361811</v>
      </c>
      <c r="G47" s="524">
        <f t="shared" si="31"/>
        <v>155225.27875265651</v>
      </c>
      <c r="H47" s="491">
        <f t="shared" si="32"/>
        <v>155225.27875265651</v>
      </c>
      <c r="I47" s="511">
        <f t="shared" si="6"/>
        <v>0</v>
      </c>
      <c r="J47" s="511"/>
      <c r="K47" s="525"/>
      <c r="L47" s="514">
        <f t="shared" si="33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767441.24311361811</v>
      </c>
      <c r="E48" s="522">
        <f t="shared" si="29"/>
        <v>59914.522727272728</v>
      </c>
      <c r="F48" s="523">
        <f t="shared" si="30"/>
        <v>707526.72038634541</v>
      </c>
      <c r="G48" s="524">
        <f t="shared" si="31"/>
        <v>148063.86770664508</v>
      </c>
      <c r="H48" s="491">
        <f t="shared" si="32"/>
        <v>148063.86770664508</v>
      </c>
      <c r="I48" s="511">
        <f t="shared" si="6"/>
        <v>0</v>
      </c>
      <c r="J48" s="511"/>
      <c r="K48" s="525"/>
      <c r="L48" s="514">
        <f t="shared" si="33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707526.72038634541</v>
      </c>
      <c r="E49" s="522">
        <f t="shared" si="29"/>
        <v>59914.522727272728</v>
      </c>
      <c r="F49" s="523">
        <f t="shared" si="30"/>
        <v>647612.1976590727</v>
      </c>
      <c r="G49" s="524">
        <f t="shared" si="31"/>
        <v>140902.45666063364</v>
      </c>
      <c r="H49" s="491">
        <f t="shared" si="32"/>
        <v>140902.45666063364</v>
      </c>
      <c r="I49" s="511">
        <f t="shared" si="6"/>
        <v>0</v>
      </c>
      <c r="J49" s="511"/>
      <c r="K49" s="525"/>
      <c r="L49" s="514">
        <f t="shared" si="33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647612.1976590727</v>
      </c>
      <c r="E50" s="522">
        <f t="shared" si="29"/>
        <v>59914.522727272728</v>
      </c>
      <c r="F50" s="523">
        <f t="shared" si="30"/>
        <v>587697.67493179999</v>
      </c>
      <c r="G50" s="524">
        <f t="shared" si="31"/>
        <v>133741.04561462221</v>
      </c>
      <c r="H50" s="491">
        <f t="shared" si="32"/>
        <v>133741.04561462221</v>
      </c>
      <c r="I50" s="511">
        <f t="shared" si="6"/>
        <v>0</v>
      </c>
      <c r="J50" s="511"/>
      <c r="K50" s="525"/>
      <c r="L50" s="514">
        <f t="shared" si="33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587697.67493179999</v>
      </c>
      <c r="E51" s="522">
        <f t="shared" si="29"/>
        <v>59914.522727272728</v>
      </c>
      <c r="F51" s="523">
        <f t="shared" si="30"/>
        <v>527783.15220452729</v>
      </c>
      <c r="G51" s="524">
        <f t="shared" si="31"/>
        <v>126579.63456861081</v>
      </c>
      <c r="H51" s="491">
        <f t="shared" si="32"/>
        <v>126579.63456861081</v>
      </c>
      <c r="I51" s="511">
        <f t="shared" si="6"/>
        <v>0</v>
      </c>
      <c r="J51" s="511"/>
      <c r="K51" s="525"/>
      <c r="L51" s="514">
        <f t="shared" si="33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527783.15220452729</v>
      </c>
      <c r="E52" s="522">
        <f t="shared" si="29"/>
        <v>59914.522727272728</v>
      </c>
      <c r="F52" s="523">
        <f t="shared" si="30"/>
        <v>467868.62947725458</v>
      </c>
      <c r="G52" s="524">
        <f t="shared" si="31"/>
        <v>119418.22352259938</v>
      </c>
      <c r="H52" s="491">
        <f t="shared" si="32"/>
        <v>119418.22352259938</v>
      </c>
      <c r="I52" s="511">
        <f t="shared" si="6"/>
        <v>0</v>
      </c>
      <c r="J52" s="511"/>
      <c r="K52" s="525"/>
      <c r="L52" s="514">
        <f t="shared" si="33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467868.62947725458</v>
      </c>
      <c r="E53" s="522">
        <f t="shared" si="29"/>
        <v>59914.522727272728</v>
      </c>
      <c r="F53" s="523">
        <f t="shared" si="30"/>
        <v>407954.10674998187</v>
      </c>
      <c r="G53" s="524">
        <f t="shared" ref="G53:G72" si="34">+I$12*((D53+F53)/2)+E53</f>
        <v>112256.81247658795</v>
      </c>
      <c r="H53" s="491">
        <f t="shared" ref="H53:H72" si="35">+I$13*((D53+F53)/2)+E53</f>
        <v>112256.81247658795</v>
      </c>
      <c r="I53" s="511">
        <f t="shared" si="6"/>
        <v>0</v>
      </c>
      <c r="J53" s="511"/>
      <c r="K53" s="525"/>
      <c r="L53" s="514">
        <f t="shared" si="33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407954.10674998187</v>
      </c>
      <c r="E54" s="522">
        <f t="shared" si="29"/>
        <v>59914.522727272728</v>
      </c>
      <c r="F54" s="523">
        <f t="shared" si="30"/>
        <v>348039.58402270917</v>
      </c>
      <c r="G54" s="524">
        <f t="shared" si="34"/>
        <v>105095.40143057653</v>
      </c>
      <c r="H54" s="491">
        <f t="shared" si="35"/>
        <v>105095.40143057653</v>
      </c>
      <c r="I54" s="511">
        <f t="shared" si="6"/>
        <v>0</v>
      </c>
      <c r="J54" s="511"/>
      <c r="K54" s="525"/>
      <c r="L54" s="514">
        <f t="shared" si="33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348039.58402270917</v>
      </c>
      <c r="E55" s="522">
        <f t="shared" si="29"/>
        <v>59914.522727272728</v>
      </c>
      <c r="F55" s="523">
        <f t="shared" si="30"/>
        <v>288125.06129543646</v>
      </c>
      <c r="G55" s="524">
        <f t="shared" si="34"/>
        <v>97933.990384565113</v>
      </c>
      <c r="H55" s="491">
        <f t="shared" si="35"/>
        <v>97933.990384565113</v>
      </c>
      <c r="I55" s="511">
        <f t="shared" si="6"/>
        <v>0</v>
      </c>
      <c r="J55" s="511"/>
      <c r="K55" s="525"/>
      <c r="L55" s="514">
        <f t="shared" si="33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288125.06129543646</v>
      </c>
      <c r="E56" s="522">
        <f t="shared" si="29"/>
        <v>59914.522727272728</v>
      </c>
      <c r="F56" s="523">
        <f t="shared" si="30"/>
        <v>228210.53856816373</v>
      </c>
      <c r="G56" s="524">
        <f t="shared" si="34"/>
        <v>90772.579338553682</v>
      </c>
      <c r="H56" s="491">
        <f t="shared" si="35"/>
        <v>90772.579338553682</v>
      </c>
      <c r="I56" s="511">
        <f t="shared" si="6"/>
        <v>0</v>
      </c>
      <c r="J56" s="511"/>
      <c r="K56" s="525"/>
      <c r="L56" s="514">
        <f t="shared" si="33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228210.53856816373</v>
      </c>
      <c r="E57" s="522">
        <f t="shared" si="29"/>
        <v>59914.522727272728</v>
      </c>
      <c r="F57" s="523">
        <f t="shared" si="30"/>
        <v>168296.01584089099</v>
      </c>
      <c r="G57" s="524">
        <f t="shared" si="34"/>
        <v>83611.16829254225</v>
      </c>
      <c r="H57" s="491">
        <f t="shared" si="35"/>
        <v>83611.16829254225</v>
      </c>
      <c r="I57" s="511">
        <f t="shared" si="6"/>
        <v>0</v>
      </c>
      <c r="J57" s="511"/>
      <c r="K57" s="525"/>
      <c r="L57" s="514">
        <f t="shared" si="33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168296.01584089099</v>
      </c>
      <c r="E58" s="522">
        <f t="shared" si="29"/>
        <v>59914.522727272728</v>
      </c>
      <c r="F58" s="523">
        <f t="shared" si="30"/>
        <v>108381.49311361826</v>
      </c>
      <c r="G58" s="524">
        <f t="shared" si="34"/>
        <v>76449.757246530833</v>
      </c>
      <c r="H58" s="491">
        <f t="shared" si="35"/>
        <v>76449.757246530833</v>
      </c>
      <c r="I58" s="511">
        <f t="shared" si="6"/>
        <v>0</v>
      </c>
      <c r="J58" s="511"/>
      <c r="K58" s="525"/>
      <c r="L58" s="514">
        <f t="shared" si="33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108381.49311361826</v>
      </c>
      <c r="E59" s="522">
        <f t="shared" si="29"/>
        <v>59914.522727272728</v>
      </c>
      <c r="F59" s="523">
        <f t="shared" si="30"/>
        <v>48466.970386345529</v>
      </c>
      <c r="G59" s="524">
        <f t="shared" si="34"/>
        <v>69288.346200519401</v>
      </c>
      <c r="H59" s="491">
        <f t="shared" si="35"/>
        <v>69288.346200519401</v>
      </c>
      <c r="I59" s="511">
        <f t="shared" si="6"/>
        <v>0</v>
      </c>
      <c r="J59" s="511"/>
      <c r="K59" s="525"/>
      <c r="L59" s="514">
        <f t="shared" si="33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48466.970386345529</v>
      </c>
      <c r="E60" s="522">
        <f t="shared" si="29"/>
        <v>48466.970386345529</v>
      </c>
      <c r="F60" s="523">
        <f t="shared" si="30"/>
        <v>0</v>
      </c>
      <c r="G60" s="524">
        <f t="shared" si="34"/>
        <v>51363.529361466011</v>
      </c>
      <c r="H60" s="491">
        <f t="shared" si="35"/>
        <v>51363.529361466011</v>
      </c>
      <c r="I60" s="511">
        <f t="shared" si="6"/>
        <v>0</v>
      </c>
      <c r="J60" s="511"/>
      <c r="K60" s="525"/>
      <c r="L60" s="514">
        <f t="shared" si="33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9"/>
        <v>0</v>
      </c>
      <c r="F61" s="523">
        <f t="shared" si="30"/>
        <v>0</v>
      </c>
      <c r="G61" s="524">
        <f t="shared" si="34"/>
        <v>0</v>
      </c>
      <c r="H61" s="491">
        <f t="shared" si="35"/>
        <v>0</v>
      </c>
      <c r="I61" s="511">
        <f t="shared" si="6"/>
        <v>0</v>
      </c>
      <c r="J61" s="511"/>
      <c r="K61" s="525"/>
      <c r="L61" s="514">
        <f t="shared" si="33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9"/>
        <v>0</v>
      </c>
      <c r="F62" s="523">
        <f t="shared" si="30"/>
        <v>0</v>
      </c>
      <c r="G62" s="524">
        <f t="shared" si="34"/>
        <v>0</v>
      </c>
      <c r="H62" s="491">
        <f t="shared" si="35"/>
        <v>0</v>
      </c>
      <c r="I62" s="511">
        <f t="shared" si="6"/>
        <v>0</v>
      </c>
      <c r="J62" s="511"/>
      <c r="K62" s="525"/>
      <c r="L62" s="514">
        <f t="shared" si="33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9"/>
        <v>0</v>
      </c>
      <c r="F63" s="523">
        <f t="shared" si="30"/>
        <v>0</v>
      </c>
      <c r="G63" s="524">
        <f t="shared" si="34"/>
        <v>0</v>
      </c>
      <c r="H63" s="491">
        <f t="shared" si="35"/>
        <v>0</v>
      </c>
      <c r="I63" s="511">
        <f t="shared" si="6"/>
        <v>0</v>
      </c>
      <c r="J63" s="511"/>
      <c r="K63" s="525"/>
      <c r="L63" s="514">
        <f t="shared" si="33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9"/>
        <v>0</v>
      </c>
      <c r="F64" s="523">
        <f t="shared" si="30"/>
        <v>0</v>
      </c>
      <c r="G64" s="524">
        <f t="shared" si="34"/>
        <v>0</v>
      </c>
      <c r="H64" s="491">
        <f t="shared" si="35"/>
        <v>0</v>
      </c>
      <c r="I64" s="511">
        <f t="shared" si="6"/>
        <v>0</v>
      </c>
      <c r="J64" s="511"/>
      <c r="K64" s="525"/>
      <c r="L64" s="514">
        <f t="shared" si="33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9"/>
        <v>0</v>
      </c>
      <c r="F65" s="523">
        <f t="shared" si="30"/>
        <v>0</v>
      </c>
      <c r="G65" s="524">
        <f t="shared" si="34"/>
        <v>0</v>
      </c>
      <c r="H65" s="491">
        <f t="shared" si="35"/>
        <v>0</v>
      </c>
      <c r="I65" s="511">
        <f t="shared" si="6"/>
        <v>0</v>
      </c>
      <c r="J65" s="511"/>
      <c r="K65" s="525"/>
      <c r="L65" s="514">
        <f t="shared" si="33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9"/>
        <v>0</v>
      </c>
      <c r="F66" s="523">
        <f t="shared" si="30"/>
        <v>0</v>
      </c>
      <c r="G66" s="524">
        <f t="shared" si="34"/>
        <v>0</v>
      </c>
      <c r="H66" s="491">
        <f t="shared" si="35"/>
        <v>0</v>
      </c>
      <c r="I66" s="511">
        <f t="shared" si="6"/>
        <v>0</v>
      </c>
      <c r="J66" s="511"/>
      <c r="K66" s="525"/>
      <c r="L66" s="514">
        <f t="shared" si="33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9"/>
        <v>0</v>
      </c>
      <c r="F67" s="523">
        <f t="shared" si="30"/>
        <v>0</v>
      </c>
      <c r="G67" s="524">
        <f t="shared" si="34"/>
        <v>0</v>
      </c>
      <c r="H67" s="491">
        <f t="shared" si="35"/>
        <v>0</v>
      </c>
      <c r="I67" s="511">
        <f t="shared" si="6"/>
        <v>0</v>
      </c>
      <c r="J67" s="511"/>
      <c r="K67" s="525"/>
      <c r="L67" s="514">
        <f t="shared" si="33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9"/>
        <v>0</v>
      </c>
      <c r="F68" s="523">
        <f t="shared" si="30"/>
        <v>0</v>
      </c>
      <c r="G68" s="524">
        <f t="shared" si="34"/>
        <v>0</v>
      </c>
      <c r="H68" s="491">
        <f t="shared" si="35"/>
        <v>0</v>
      </c>
      <c r="I68" s="511">
        <f t="shared" si="6"/>
        <v>0</v>
      </c>
      <c r="J68" s="511"/>
      <c r="K68" s="525"/>
      <c r="L68" s="514">
        <f t="shared" si="33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9"/>
        <v>0</v>
      </c>
      <c r="F69" s="523">
        <f t="shared" si="30"/>
        <v>0</v>
      </c>
      <c r="G69" s="524">
        <f t="shared" si="34"/>
        <v>0</v>
      </c>
      <c r="H69" s="491">
        <f t="shared" si="35"/>
        <v>0</v>
      </c>
      <c r="I69" s="511">
        <f t="shared" si="6"/>
        <v>0</v>
      </c>
      <c r="J69" s="511"/>
      <c r="K69" s="525"/>
      <c r="L69" s="514">
        <f t="shared" si="33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9"/>
        <v>0</v>
      </c>
      <c r="F70" s="523">
        <f t="shared" si="30"/>
        <v>0</v>
      </c>
      <c r="G70" s="524">
        <f t="shared" si="34"/>
        <v>0</v>
      </c>
      <c r="H70" s="491">
        <f t="shared" si="35"/>
        <v>0</v>
      </c>
      <c r="I70" s="511">
        <f t="shared" si="6"/>
        <v>0</v>
      </c>
      <c r="J70" s="511"/>
      <c r="K70" s="525"/>
      <c r="L70" s="514">
        <f t="shared" si="33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9"/>
        <v>0</v>
      </c>
      <c r="F71" s="523">
        <f t="shared" si="30"/>
        <v>0</v>
      </c>
      <c r="G71" s="524">
        <f t="shared" si="34"/>
        <v>0</v>
      </c>
      <c r="H71" s="491">
        <f t="shared" si="35"/>
        <v>0</v>
      </c>
      <c r="I71" s="511">
        <f t="shared" si="6"/>
        <v>0</v>
      </c>
      <c r="J71" s="511"/>
      <c r="K71" s="525"/>
      <c r="L71" s="514">
        <f t="shared" si="33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9"/>
        <v>0</v>
      </c>
      <c r="F72" s="523">
        <f t="shared" si="30"/>
        <v>0</v>
      </c>
      <c r="G72" s="524">
        <f t="shared" si="34"/>
        <v>0</v>
      </c>
      <c r="H72" s="491">
        <f t="shared" si="35"/>
        <v>0</v>
      </c>
      <c r="I72" s="511">
        <f t="shared" si="6"/>
        <v>0</v>
      </c>
      <c r="J72" s="511"/>
      <c r="K72" s="532"/>
      <c r="L72" s="533">
        <f t="shared" si="33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2636239.0000000023</v>
      </c>
      <c r="F73" s="375"/>
      <c r="G73" s="375">
        <f>SUM(G17:G72)</f>
        <v>9819792.9845989868</v>
      </c>
      <c r="H73" s="375">
        <f>SUM(H17:H72)</f>
        <v>9819792.9845989868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280594.4090775809</v>
      </c>
      <c r="N87" s="546">
        <f>IF(J92&lt;D11,0,VLOOKUP(J92,C17:O72,11))</f>
        <v>280594.4090775809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302923.13820583839</v>
      </c>
      <c r="N88" s="550">
        <f>IF(J92&lt;D11,0,VLOOKUP(J92,C99:P154,7))</f>
        <v>302923.13820583839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22328.729128257488</v>
      </c>
      <c r="N89" s="555">
        <f>+N88-N87</f>
        <v>22328.729128257488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 t="s">
        <v>496</v>
      </c>
      <c r="F91" s="674">
        <f>F9</f>
        <v>1024</v>
      </c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59914.522727272728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36">H99</f>
        <v>207591.44491891743</v>
      </c>
      <c r="M99" s="519">
        <f t="shared" ref="M99:M104" si="37">IF(L99&lt;&gt;0,+H99-L99,0)</f>
        <v>0</v>
      </c>
      <c r="N99" s="518">
        <f t="shared" ref="N99:N104" si="38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36"/>
        <v>412562.73217828164</v>
      </c>
      <c r="M100" s="519">
        <f t="shared" si="37"/>
        <v>0</v>
      </c>
      <c r="N100" s="518">
        <f t="shared" si="38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9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36"/>
        <v>393600.21889551368</v>
      </c>
      <c r="M101" s="519">
        <f t="shared" si="37"/>
        <v>0</v>
      </c>
      <c r="N101" s="518">
        <f t="shared" si="38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40">+I102-H102</f>
        <v>0</v>
      </c>
      <c r="K102" s="514"/>
      <c r="L102" s="518">
        <f t="shared" si="36"/>
        <v>372166.01263516292</v>
      </c>
      <c r="M102" s="519">
        <f t="shared" si="37"/>
        <v>0</v>
      </c>
      <c r="N102" s="518">
        <f t="shared" si="38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40"/>
        <v>0</v>
      </c>
      <c r="K103" s="514"/>
      <c r="L103" s="518">
        <f t="shared" si="36"/>
        <v>352674.81750168814</v>
      </c>
      <c r="M103" s="519">
        <f t="shared" si="37"/>
        <v>0</v>
      </c>
      <c r="N103" s="518">
        <f t="shared" si="38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40"/>
        <v>0</v>
      </c>
      <c r="K104" s="514"/>
      <c r="L104" s="518">
        <f t="shared" si="36"/>
        <v>308177.94569514133</v>
      </c>
      <c r="M104" s="519">
        <f t="shared" si="37"/>
        <v>0</v>
      </c>
      <c r="N104" s="518">
        <f t="shared" si="38"/>
        <v>308177.94569514133</v>
      </c>
      <c r="O104" s="514">
        <f t="shared" ref="O104:O130" si="41">IF(N104&lt;&gt;0,+I104-N104,0)</f>
        <v>0</v>
      </c>
      <c r="P104" s="514">
        <f t="shared" ref="P104:P130" si="42"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2019</v>
      </c>
      <c r="D105" s="629">
        <v>2292476.9377076416</v>
      </c>
      <c r="E105" s="630">
        <v>61307.883720930229</v>
      </c>
      <c r="F105" s="631">
        <v>2231169.0539867114</v>
      </c>
      <c r="G105" s="631">
        <v>2261822.9958471768</v>
      </c>
      <c r="H105" s="633">
        <v>303414.65337781532</v>
      </c>
      <c r="I105" s="634">
        <v>303414.65337781532</v>
      </c>
      <c r="J105" s="514">
        <f t="shared" si="40"/>
        <v>0</v>
      </c>
      <c r="K105" s="514"/>
      <c r="L105" s="518">
        <f t="shared" ref="L105" si="43">H105</f>
        <v>303414.65337781532</v>
      </c>
      <c r="M105" s="519">
        <f t="shared" ref="M105" si="44">IF(L105&lt;&gt;0,+H105-L105,0)</f>
        <v>0</v>
      </c>
      <c r="N105" s="518">
        <f t="shared" ref="N105" si="45">I105</f>
        <v>303414.65337781532</v>
      </c>
      <c r="O105" s="514">
        <f t="shared" si="41"/>
        <v>0</v>
      </c>
      <c r="P105" s="514">
        <f t="shared" si="42"/>
        <v>0</v>
      </c>
      <c r="Q105" s="269"/>
    </row>
    <row r="106" spans="1:17" ht="12.5">
      <c r="B106" s="195" t="str">
        <f t="shared" si="39"/>
        <v/>
      </c>
      <c r="C106" s="507">
        <f>IF(D93="","-",+C105+1)</f>
        <v>2020</v>
      </c>
      <c r="D106" s="629">
        <v>2231169.0539867114</v>
      </c>
      <c r="E106" s="630">
        <v>62767.595238095237</v>
      </c>
      <c r="F106" s="631">
        <v>2168401.4587486163</v>
      </c>
      <c r="G106" s="631">
        <v>2199785.2563676639</v>
      </c>
      <c r="H106" s="633">
        <v>299406.92594418232</v>
      </c>
      <c r="I106" s="634">
        <v>299406.92594418232</v>
      </c>
      <c r="J106" s="514">
        <f t="shared" si="40"/>
        <v>0</v>
      </c>
      <c r="K106" s="514"/>
      <c r="L106" s="518">
        <f t="shared" ref="L106" si="46">H106</f>
        <v>299406.92594418232</v>
      </c>
      <c r="M106" s="519">
        <f t="shared" ref="M106" si="47">IF(L106&lt;&gt;0,+H106-L106,0)</f>
        <v>0</v>
      </c>
      <c r="N106" s="518">
        <f t="shared" ref="N106" si="48">I106</f>
        <v>299406.92594418232</v>
      </c>
      <c r="O106" s="514">
        <f t="shared" si="41"/>
        <v>0</v>
      </c>
      <c r="P106" s="514">
        <f t="shared" si="42"/>
        <v>0</v>
      </c>
      <c r="Q106" s="269"/>
    </row>
    <row r="107" spans="1:17" ht="12.5">
      <c r="B107" s="195" t="str">
        <f t="shared" si="39"/>
        <v/>
      </c>
      <c r="C107" s="507">
        <f>IF(D93="","-",+C106+1)</f>
        <v>2021</v>
      </c>
      <c r="D107" s="629">
        <v>2168401.4587486163</v>
      </c>
      <c r="E107" s="630">
        <v>64298.512195121948</v>
      </c>
      <c r="F107" s="631">
        <v>2104102.9465534943</v>
      </c>
      <c r="G107" s="631">
        <v>2136252.2026510555</v>
      </c>
      <c r="H107" s="633">
        <v>306793.5283141082</v>
      </c>
      <c r="I107" s="634">
        <v>306793.5283141082</v>
      </c>
      <c r="J107" s="514">
        <f t="shared" si="40"/>
        <v>0</v>
      </c>
      <c r="K107" s="514"/>
      <c r="L107" s="518">
        <f t="shared" ref="L107" si="49">H107</f>
        <v>306793.5283141082</v>
      </c>
      <c r="M107" s="519">
        <f t="shared" ref="M107" si="50">IF(L107&lt;&gt;0,+H107-L107,0)</f>
        <v>0</v>
      </c>
      <c r="N107" s="518">
        <f t="shared" ref="N107" si="51">I107</f>
        <v>306793.5283141082</v>
      </c>
      <c r="O107" s="514">
        <f t="shared" si="41"/>
        <v>0</v>
      </c>
      <c r="P107" s="514">
        <f t="shared" si="42"/>
        <v>0</v>
      </c>
      <c r="Q107" s="269"/>
    </row>
    <row r="108" spans="1:17" ht="12.5">
      <c r="B108" s="195" t="str">
        <f t="shared" si="39"/>
        <v/>
      </c>
      <c r="C108" s="507">
        <f>IF(D93="","-",+C107+1)</f>
        <v>2022</v>
      </c>
      <c r="D108" s="629">
        <v>2104102.9465534943</v>
      </c>
      <c r="E108" s="630">
        <v>62767.595238095237</v>
      </c>
      <c r="F108" s="631">
        <v>2041335.3513153992</v>
      </c>
      <c r="G108" s="631">
        <v>2072719.1489344467</v>
      </c>
      <c r="H108" s="633">
        <v>306224.71570463729</v>
      </c>
      <c r="I108" s="634">
        <v>306224.71570463729</v>
      </c>
      <c r="J108" s="514">
        <f t="shared" si="40"/>
        <v>0</v>
      </c>
      <c r="K108" s="514"/>
      <c r="L108" s="518">
        <f t="shared" ref="L108" si="52">H108</f>
        <v>306224.71570463729</v>
      </c>
      <c r="M108" s="519">
        <f t="shared" ref="M108" si="53">IF(L108&lt;&gt;0,+H108-L108,0)</f>
        <v>0</v>
      </c>
      <c r="N108" s="518">
        <f t="shared" ref="N108" si="54">I108</f>
        <v>306224.71570463729</v>
      </c>
      <c r="O108" s="514">
        <f t="shared" ref="O108" si="55">IF(N108&lt;&gt;0,+I108-N108,0)</f>
        <v>0</v>
      </c>
      <c r="P108" s="514">
        <f t="shared" ref="P108" si="56">+O108-M108</f>
        <v>0</v>
      </c>
      <c r="Q108" s="269"/>
    </row>
    <row r="109" spans="1:17" ht="12.5">
      <c r="B109" s="195" t="str">
        <f t="shared" si="39"/>
        <v/>
      </c>
      <c r="C109" s="507">
        <f>IF(D93="","-",+C108+1)</f>
        <v>2023</v>
      </c>
      <c r="D109" s="629">
        <v>2041335.3513153992</v>
      </c>
      <c r="E109" s="630">
        <v>59914.522727272728</v>
      </c>
      <c r="F109" s="631">
        <v>1981420.8285881265</v>
      </c>
      <c r="G109" s="631">
        <v>2011378.0899517629</v>
      </c>
      <c r="H109" s="633">
        <v>308048.29386396433</v>
      </c>
      <c r="I109" s="634">
        <v>308048.29386396433</v>
      </c>
      <c r="J109" s="514">
        <f t="shared" si="40"/>
        <v>0</v>
      </c>
      <c r="K109" s="514"/>
      <c r="L109" s="518">
        <f t="shared" ref="L109" si="57">H109</f>
        <v>308048.29386396433</v>
      </c>
      <c r="M109" s="519">
        <f t="shared" ref="M109" si="58">IF(L109&lt;&gt;0,+H109-L109,0)</f>
        <v>0</v>
      </c>
      <c r="N109" s="518">
        <f t="shared" ref="N109" si="59">I109</f>
        <v>308048.29386396433</v>
      </c>
      <c r="O109" s="514">
        <f t="shared" ref="O109" si="60">IF(N109&lt;&gt;0,+I109-N109,0)</f>
        <v>0</v>
      </c>
      <c r="P109" s="514">
        <f t="shared" ref="P109" si="61">+O109-M109</f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2024</v>
      </c>
      <c r="D110" s="374">
        <f>IF(F109+SUM(E$99:E109)=D$92,F109,D$92-SUM(E$99:E109))</f>
        <v>1981420.8285881265</v>
      </c>
      <c r="E110" s="522">
        <f t="shared" ref="E110:E154" si="62">IF(+$J$96&lt;F109,$J$96,D110)</f>
        <v>59914.522727272728</v>
      </c>
      <c r="F110" s="523">
        <f t="shared" ref="F110:F154" si="63">+D110-E110</f>
        <v>1921506.3058608538</v>
      </c>
      <c r="G110" s="523">
        <f t="shared" ref="G110:G154" si="64">+(F110+D110)/2</f>
        <v>1951463.56722449</v>
      </c>
      <c r="H110" s="526">
        <f t="shared" ref="H110:H154" si="65">+J$94*G110+E110</f>
        <v>302923.13820583839</v>
      </c>
      <c r="I110" s="577">
        <f t="shared" ref="I110:I154" si="66">+J$95*G110+E110</f>
        <v>302923.13820583839</v>
      </c>
      <c r="J110" s="514">
        <f t="shared" si="40"/>
        <v>0</v>
      </c>
      <c r="K110" s="514"/>
      <c r="L110" s="525"/>
      <c r="M110" s="514">
        <f t="shared" ref="M110:M130" si="67">IF(L110&lt;&gt;0,+H110-L110,0)</f>
        <v>0</v>
      </c>
      <c r="N110" s="525"/>
      <c r="O110" s="514">
        <f t="shared" si="41"/>
        <v>0</v>
      </c>
      <c r="P110" s="514">
        <f t="shared" si="42"/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2025</v>
      </c>
      <c r="D111" s="374">
        <f>IF(F110+SUM(E$99:E110)=D$92,F110,D$92-SUM(E$99:E110))</f>
        <v>1921506.3058608538</v>
      </c>
      <c r="E111" s="522">
        <f t="shared" si="62"/>
        <v>59914.522727272728</v>
      </c>
      <c r="F111" s="523">
        <f t="shared" si="63"/>
        <v>1861591.783133581</v>
      </c>
      <c r="G111" s="523">
        <f t="shared" si="64"/>
        <v>1891549.0444972175</v>
      </c>
      <c r="H111" s="526">
        <f t="shared" si="65"/>
        <v>295462.20198363595</v>
      </c>
      <c r="I111" s="577">
        <f t="shared" si="66"/>
        <v>295462.20198363595</v>
      </c>
      <c r="J111" s="514">
        <f t="shared" si="40"/>
        <v>0</v>
      </c>
      <c r="K111" s="514"/>
      <c r="L111" s="525"/>
      <c r="M111" s="514">
        <f t="shared" si="67"/>
        <v>0</v>
      </c>
      <c r="N111" s="525"/>
      <c r="O111" s="514">
        <f t="shared" si="41"/>
        <v>0</v>
      </c>
      <c r="P111" s="514">
        <f t="shared" si="42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2026</v>
      </c>
      <c r="D112" s="374">
        <f>IF(F111+SUM(E$99:E111)=D$92,F111,D$92-SUM(E$99:E111))</f>
        <v>1861591.783133581</v>
      </c>
      <c r="E112" s="522">
        <f t="shared" si="62"/>
        <v>59914.522727272728</v>
      </c>
      <c r="F112" s="523">
        <f t="shared" si="63"/>
        <v>1801677.2604063083</v>
      </c>
      <c r="G112" s="523">
        <f t="shared" si="64"/>
        <v>1831634.5217699446</v>
      </c>
      <c r="H112" s="526">
        <f t="shared" si="65"/>
        <v>288001.26576143352</v>
      </c>
      <c r="I112" s="577">
        <f t="shared" si="66"/>
        <v>288001.26576143352</v>
      </c>
      <c r="J112" s="514">
        <f t="shared" si="40"/>
        <v>0</v>
      </c>
      <c r="K112" s="514"/>
      <c r="L112" s="525"/>
      <c r="M112" s="514">
        <f t="shared" si="67"/>
        <v>0</v>
      </c>
      <c r="N112" s="525"/>
      <c r="O112" s="514">
        <f t="shared" si="41"/>
        <v>0</v>
      </c>
      <c r="P112" s="514">
        <f t="shared" si="42"/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2027</v>
      </c>
      <c r="D113" s="374">
        <f>IF(F112+SUM(E$99:E112)=D$92,F112,D$92-SUM(E$99:E112))</f>
        <v>1801677.2604063083</v>
      </c>
      <c r="E113" s="522">
        <f t="shared" si="62"/>
        <v>59914.522727272728</v>
      </c>
      <c r="F113" s="523">
        <f t="shared" si="63"/>
        <v>1741762.7376790356</v>
      </c>
      <c r="G113" s="523">
        <f t="shared" si="64"/>
        <v>1771719.9990426721</v>
      </c>
      <c r="H113" s="526">
        <f t="shared" si="65"/>
        <v>280540.32953923108</v>
      </c>
      <c r="I113" s="577">
        <f t="shared" si="66"/>
        <v>280540.32953923108</v>
      </c>
      <c r="J113" s="514">
        <f t="shared" si="40"/>
        <v>0</v>
      </c>
      <c r="K113" s="514"/>
      <c r="L113" s="525"/>
      <c r="M113" s="514">
        <f t="shared" si="67"/>
        <v>0</v>
      </c>
      <c r="N113" s="525"/>
      <c r="O113" s="514">
        <f t="shared" si="41"/>
        <v>0</v>
      </c>
      <c r="P113" s="514">
        <f t="shared" si="42"/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2028</v>
      </c>
      <c r="D114" s="374">
        <f>IF(F113+SUM(E$99:E113)=D$92,F113,D$92-SUM(E$99:E113))</f>
        <v>1741762.7376790356</v>
      </c>
      <c r="E114" s="522">
        <f t="shared" si="62"/>
        <v>59914.522727272728</v>
      </c>
      <c r="F114" s="523">
        <f t="shared" si="63"/>
        <v>1681848.2149517629</v>
      </c>
      <c r="G114" s="523">
        <f t="shared" si="64"/>
        <v>1711805.4763153992</v>
      </c>
      <c r="H114" s="526">
        <f t="shared" si="65"/>
        <v>273079.39331702859</v>
      </c>
      <c r="I114" s="577">
        <f t="shared" si="66"/>
        <v>273079.39331702859</v>
      </c>
      <c r="J114" s="514">
        <f t="shared" si="40"/>
        <v>0</v>
      </c>
      <c r="K114" s="514"/>
      <c r="L114" s="525"/>
      <c r="M114" s="514">
        <f t="shared" si="67"/>
        <v>0</v>
      </c>
      <c r="N114" s="525"/>
      <c r="O114" s="514">
        <f t="shared" si="41"/>
        <v>0</v>
      </c>
      <c r="P114" s="514">
        <f t="shared" si="42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2029</v>
      </c>
      <c r="D115" s="374">
        <f>IF(F114+SUM(E$99:E114)=D$92,F114,D$92-SUM(E$99:E114))</f>
        <v>1681848.2149517629</v>
      </c>
      <c r="E115" s="522">
        <f t="shared" si="62"/>
        <v>59914.522727272728</v>
      </c>
      <c r="F115" s="523">
        <f t="shared" si="63"/>
        <v>1621933.6922244902</v>
      </c>
      <c r="G115" s="523">
        <f t="shared" si="64"/>
        <v>1651890.9535881267</v>
      </c>
      <c r="H115" s="526">
        <f t="shared" si="65"/>
        <v>265618.45709482621</v>
      </c>
      <c r="I115" s="577">
        <f t="shared" si="66"/>
        <v>265618.45709482621</v>
      </c>
      <c r="J115" s="514">
        <f t="shared" si="40"/>
        <v>0</v>
      </c>
      <c r="K115" s="514"/>
      <c r="L115" s="525"/>
      <c r="M115" s="514">
        <f t="shared" si="67"/>
        <v>0</v>
      </c>
      <c r="N115" s="525"/>
      <c r="O115" s="514">
        <f t="shared" si="41"/>
        <v>0</v>
      </c>
      <c r="P115" s="514">
        <f t="shared" si="42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2030</v>
      </c>
      <c r="D116" s="374">
        <f>IF(F115+SUM(E$99:E115)=D$92,F115,D$92-SUM(E$99:E115))</f>
        <v>1621933.6922244902</v>
      </c>
      <c r="E116" s="522">
        <f t="shared" si="62"/>
        <v>59914.522727272728</v>
      </c>
      <c r="F116" s="523">
        <f t="shared" si="63"/>
        <v>1562019.1694972175</v>
      </c>
      <c r="G116" s="523">
        <f t="shared" si="64"/>
        <v>1591976.4308608538</v>
      </c>
      <c r="H116" s="526">
        <f t="shared" si="65"/>
        <v>258157.52087262372</v>
      </c>
      <c r="I116" s="577">
        <f t="shared" si="66"/>
        <v>258157.52087262372</v>
      </c>
      <c r="J116" s="514">
        <f t="shared" si="40"/>
        <v>0</v>
      </c>
      <c r="K116" s="514"/>
      <c r="L116" s="525"/>
      <c r="M116" s="514">
        <f t="shared" si="67"/>
        <v>0</v>
      </c>
      <c r="N116" s="525"/>
      <c r="O116" s="514">
        <f t="shared" si="41"/>
        <v>0</v>
      </c>
      <c r="P116" s="514">
        <f t="shared" si="42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2031</v>
      </c>
      <c r="D117" s="374">
        <f>IF(F116+SUM(E$99:E116)=D$92,F116,D$92-SUM(E$99:E116))</f>
        <v>1562019.1694972175</v>
      </c>
      <c r="E117" s="522">
        <f t="shared" si="62"/>
        <v>59914.522727272728</v>
      </c>
      <c r="F117" s="523">
        <f t="shared" si="63"/>
        <v>1502104.6467699448</v>
      </c>
      <c r="G117" s="523">
        <f t="shared" si="64"/>
        <v>1532061.9081335813</v>
      </c>
      <c r="H117" s="526">
        <f t="shared" si="65"/>
        <v>250696.58465042131</v>
      </c>
      <c r="I117" s="577">
        <f t="shared" si="66"/>
        <v>250696.58465042131</v>
      </c>
      <c r="J117" s="514">
        <f t="shared" si="40"/>
        <v>0</v>
      </c>
      <c r="K117" s="514"/>
      <c r="L117" s="525"/>
      <c r="M117" s="514">
        <f t="shared" si="67"/>
        <v>0</v>
      </c>
      <c r="N117" s="525"/>
      <c r="O117" s="514">
        <f t="shared" si="41"/>
        <v>0</v>
      </c>
      <c r="P117" s="514">
        <f t="shared" si="42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2032</v>
      </c>
      <c r="D118" s="374">
        <f>IF(F117+SUM(E$99:E117)=D$92,F117,D$92-SUM(E$99:E117))</f>
        <v>1502104.6467699448</v>
      </c>
      <c r="E118" s="522">
        <f t="shared" si="62"/>
        <v>59914.522727272728</v>
      </c>
      <c r="F118" s="523">
        <f t="shared" si="63"/>
        <v>1442190.1240426721</v>
      </c>
      <c r="G118" s="523">
        <f t="shared" si="64"/>
        <v>1472147.3854063083</v>
      </c>
      <c r="H118" s="526">
        <f t="shared" si="65"/>
        <v>243235.64842821885</v>
      </c>
      <c r="I118" s="577">
        <f t="shared" si="66"/>
        <v>243235.64842821885</v>
      </c>
      <c r="J118" s="514">
        <f t="shared" si="40"/>
        <v>0</v>
      </c>
      <c r="K118" s="514"/>
      <c r="L118" s="525"/>
      <c r="M118" s="514">
        <f t="shared" si="67"/>
        <v>0</v>
      </c>
      <c r="N118" s="525"/>
      <c r="O118" s="514">
        <f t="shared" si="41"/>
        <v>0</v>
      </c>
      <c r="P118" s="514">
        <f t="shared" si="42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2033</v>
      </c>
      <c r="D119" s="374">
        <f>IF(F118+SUM(E$99:E118)=D$92,F118,D$92-SUM(E$99:E118))</f>
        <v>1442190.1240426721</v>
      </c>
      <c r="E119" s="522">
        <f t="shared" si="62"/>
        <v>59914.522727272728</v>
      </c>
      <c r="F119" s="523">
        <f t="shared" si="63"/>
        <v>1382275.6013153994</v>
      </c>
      <c r="G119" s="523">
        <f t="shared" si="64"/>
        <v>1412232.8626790359</v>
      </c>
      <c r="H119" s="526">
        <f t="shared" si="65"/>
        <v>235774.71220601641</v>
      </c>
      <c r="I119" s="577">
        <f t="shared" si="66"/>
        <v>235774.71220601641</v>
      </c>
      <c r="J119" s="514">
        <f t="shared" si="40"/>
        <v>0</v>
      </c>
      <c r="K119" s="514"/>
      <c r="L119" s="525"/>
      <c r="M119" s="514">
        <f t="shared" si="67"/>
        <v>0</v>
      </c>
      <c r="N119" s="525"/>
      <c r="O119" s="514">
        <f t="shared" si="41"/>
        <v>0</v>
      </c>
      <c r="P119" s="514">
        <f t="shared" si="42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2034</v>
      </c>
      <c r="D120" s="374">
        <f>IF(F119+SUM(E$99:E119)=D$92,F119,D$92-SUM(E$99:E119))</f>
        <v>1382275.6013153994</v>
      </c>
      <c r="E120" s="522">
        <f t="shared" si="62"/>
        <v>59914.522727272728</v>
      </c>
      <c r="F120" s="523">
        <f t="shared" si="63"/>
        <v>1322361.0785881267</v>
      </c>
      <c r="G120" s="523">
        <f t="shared" si="64"/>
        <v>1352318.3399517629</v>
      </c>
      <c r="H120" s="526">
        <f t="shared" si="65"/>
        <v>228313.77598381395</v>
      </c>
      <c r="I120" s="577">
        <f t="shared" si="66"/>
        <v>228313.77598381395</v>
      </c>
      <c r="J120" s="514">
        <f t="shared" si="40"/>
        <v>0</v>
      </c>
      <c r="K120" s="514"/>
      <c r="L120" s="525"/>
      <c r="M120" s="514">
        <f t="shared" si="67"/>
        <v>0</v>
      </c>
      <c r="N120" s="525"/>
      <c r="O120" s="514">
        <f t="shared" si="41"/>
        <v>0</v>
      </c>
      <c r="P120" s="514">
        <f t="shared" si="42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2035</v>
      </c>
      <c r="D121" s="374">
        <f>IF(F120+SUM(E$99:E120)=D$92,F120,D$92-SUM(E$99:E120))</f>
        <v>1322361.0785881267</v>
      </c>
      <c r="E121" s="522">
        <f t="shared" si="62"/>
        <v>59914.522727272728</v>
      </c>
      <c r="F121" s="523">
        <f t="shared" si="63"/>
        <v>1262446.555860854</v>
      </c>
      <c r="G121" s="523">
        <f t="shared" si="64"/>
        <v>1292403.8172244905</v>
      </c>
      <c r="H121" s="526">
        <f t="shared" si="65"/>
        <v>220852.83976161151</v>
      </c>
      <c r="I121" s="577">
        <f t="shared" si="66"/>
        <v>220852.83976161151</v>
      </c>
      <c r="J121" s="514">
        <f t="shared" si="40"/>
        <v>0</v>
      </c>
      <c r="K121" s="514"/>
      <c r="L121" s="525"/>
      <c r="M121" s="514">
        <f t="shared" si="67"/>
        <v>0</v>
      </c>
      <c r="N121" s="525"/>
      <c r="O121" s="514">
        <f t="shared" si="41"/>
        <v>0</v>
      </c>
      <c r="P121" s="514">
        <f t="shared" si="42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2036</v>
      </c>
      <c r="D122" s="374">
        <f>IF(F121+SUM(E$99:E121)=D$92,F121,D$92-SUM(E$99:E121))</f>
        <v>1262446.555860854</v>
      </c>
      <c r="E122" s="522">
        <f t="shared" si="62"/>
        <v>59914.522727272728</v>
      </c>
      <c r="F122" s="523">
        <f t="shared" si="63"/>
        <v>1202532.0331335813</v>
      </c>
      <c r="G122" s="523">
        <f t="shared" si="64"/>
        <v>1232489.2944972175</v>
      </c>
      <c r="H122" s="526">
        <f t="shared" si="65"/>
        <v>213391.90353940905</v>
      </c>
      <c r="I122" s="577">
        <f t="shared" si="66"/>
        <v>213391.90353940905</v>
      </c>
      <c r="J122" s="514">
        <f t="shared" si="40"/>
        <v>0</v>
      </c>
      <c r="K122" s="514"/>
      <c r="L122" s="525"/>
      <c r="M122" s="514">
        <f t="shared" si="67"/>
        <v>0</v>
      </c>
      <c r="N122" s="525"/>
      <c r="O122" s="514">
        <f t="shared" si="41"/>
        <v>0</v>
      </c>
      <c r="P122" s="514">
        <f t="shared" si="42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2037</v>
      </c>
      <c r="D123" s="374">
        <f>IF(F122+SUM(E$99:E122)=D$92,F122,D$92-SUM(E$99:E122))</f>
        <v>1202532.0331335813</v>
      </c>
      <c r="E123" s="522">
        <f t="shared" si="62"/>
        <v>59914.522727272728</v>
      </c>
      <c r="F123" s="523">
        <f t="shared" si="63"/>
        <v>1142617.5104063086</v>
      </c>
      <c r="G123" s="523">
        <f t="shared" si="64"/>
        <v>1172574.771769945</v>
      </c>
      <c r="H123" s="526">
        <f t="shared" si="65"/>
        <v>205930.96731720664</v>
      </c>
      <c r="I123" s="577">
        <f t="shared" si="66"/>
        <v>205930.96731720664</v>
      </c>
      <c r="J123" s="514">
        <f t="shared" si="40"/>
        <v>0</v>
      </c>
      <c r="K123" s="514"/>
      <c r="L123" s="525"/>
      <c r="M123" s="514">
        <f t="shared" si="67"/>
        <v>0</v>
      </c>
      <c r="N123" s="525"/>
      <c r="O123" s="514">
        <f t="shared" si="41"/>
        <v>0</v>
      </c>
      <c r="P123" s="514">
        <f t="shared" si="42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2038</v>
      </c>
      <c r="D124" s="374">
        <f>IF(F123+SUM(E$99:E123)=D$92,F123,D$92-SUM(E$99:E123))</f>
        <v>1142617.5104063086</v>
      </c>
      <c r="E124" s="522">
        <f t="shared" si="62"/>
        <v>59914.522727272728</v>
      </c>
      <c r="F124" s="523">
        <f t="shared" si="63"/>
        <v>1082702.9876790359</v>
      </c>
      <c r="G124" s="523">
        <f t="shared" si="64"/>
        <v>1112660.2490426721</v>
      </c>
      <c r="H124" s="526">
        <f t="shared" si="65"/>
        <v>198470.03109500415</v>
      </c>
      <c r="I124" s="577">
        <f t="shared" si="66"/>
        <v>198470.03109500415</v>
      </c>
      <c r="J124" s="514">
        <f t="shared" si="40"/>
        <v>0</v>
      </c>
      <c r="K124" s="514"/>
      <c r="L124" s="525"/>
      <c r="M124" s="514">
        <f t="shared" si="67"/>
        <v>0</v>
      </c>
      <c r="N124" s="525"/>
      <c r="O124" s="514">
        <f t="shared" si="41"/>
        <v>0</v>
      </c>
      <c r="P124" s="514">
        <f t="shared" si="42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2039</v>
      </c>
      <c r="D125" s="374">
        <f>IF(F124+SUM(E$99:E124)=D$92,F124,D$92-SUM(E$99:E124))</f>
        <v>1082702.9876790359</v>
      </c>
      <c r="E125" s="522">
        <f t="shared" si="62"/>
        <v>59914.522727272728</v>
      </c>
      <c r="F125" s="523">
        <f t="shared" si="63"/>
        <v>1022788.4649517632</v>
      </c>
      <c r="G125" s="523">
        <f t="shared" si="64"/>
        <v>1052745.7263153996</v>
      </c>
      <c r="H125" s="526">
        <f t="shared" si="65"/>
        <v>191009.09487280174</v>
      </c>
      <c r="I125" s="577">
        <f t="shared" si="66"/>
        <v>191009.09487280174</v>
      </c>
      <c r="J125" s="514">
        <f t="shared" si="40"/>
        <v>0</v>
      </c>
      <c r="K125" s="514"/>
      <c r="L125" s="525"/>
      <c r="M125" s="514">
        <f t="shared" si="67"/>
        <v>0</v>
      </c>
      <c r="N125" s="525"/>
      <c r="O125" s="514">
        <f t="shared" si="41"/>
        <v>0</v>
      </c>
      <c r="P125" s="514">
        <f t="shared" si="42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2040</v>
      </c>
      <c r="D126" s="374">
        <f>IF(F125+SUM(E$99:E125)=D$92,F125,D$92-SUM(E$99:E125))</f>
        <v>1022788.4649517632</v>
      </c>
      <c r="E126" s="522">
        <f t="shared" si="62"/>
        <v>59914.522727272728</v>
      </c>
      <c r="F126" s="523">
        <f t="shared" si="63"/>
        <v>962873.94222449046</v>
      </c>
      <c r="G126" s="523">
        <f t="shared" si="64"/>
        <v>992831.20358812681</v>
      </c>
      <c r="H126" s="526">
        <f t="shared" si="65"/>
        <v>183548.15865059927</v>
      </c>
      <c r="I126" s="577">
        <f t="shared" si="66"/>
        <v>183548.15865059927</v>
      </c>
      <c r="J126" s="514">
        <f t="shared" si="40"/>
        <v>0</v>
      </c>
      <c r="K126" s="514"/>
      <c r="L126" s="525"/>
      <c r="M126" s="514">
        <f t="shared" si="67"/>
        <v>0</v>
      </c>
      <c r="N126" s="525"/>
      <c r="O126" s="514">
        <f t="shared" si="41"/>
        <v>0</v>
      </c>
      <c r="P126" s="514">
        <f t="shared" si="42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2041</v>
      </c>
      <c r="D127" s="374">
        <f>IF(F126+SUM(E$99:E126)=D$92,F126,D$92-SUM(E$99:E126))</f>
        <v>962873.94222449046</v>
      </c>
      <c r="E127" s="522">
        <f t="shared" si="62"/>
        <v>59914.522727272728</v>
      </c>
      <c r="F127" s="523">
        <f t="shared" si="63"/>
        <v>902959.41949721775</v>
      </c>
      <c r="G127" s="523">
        <f t="shared" si="64"/>
        <v>932916.6808608541</v>
      </c>
      <c r="H127" s="526">
        <f t="shared" si="65"/>
        <v>176087.22242839681</v>
      </c>
      <c r="I127" s="577">
        <f t="shared" si="66"/>
        <v>176087.22242839681</v>
      </c>
      <c r="J127" s="514">
        <f t="shared" si="40"/>
        <v>0</v>
      </c>
      <c r="K127" s="514"/>
      <c r="L127" s="525"/>
      <c r="M127" s="514">
        <f t="shared" si="67"/>
        <v>0</v>
      </c>
      <c r="N127" s="525"/>
      <c r="O127" s="514">
        <f t="shared" si="41"/>
        <v>0</v>
      </c>
      <c r="P127" s="514">
        <f t="shared" si="42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2042</v>
      </c>
      <c r="D128" s="374">
        <f>IF(F127+SUM(E$99:E127)=D$92,F127,D$92-SUM(E$99:E127))</f>
        <v>902959.41949721775</v>
      </c>
      <c r="E128" s="522">
        <f t="shared" si="62"/>
        <v>59914.522727272728</v>
      </c>
      <c r="F128" s="523">
        <f t="shared" si="63"/>
        <v>843044.89676994504</v>
      </c>
      <c r="G128" s="523">
        <f t="shared" si="64"/>
        <v>873002.1581335814</v>
      </c>
      <c r="H128" s="526">
        <f t="shared" si="65"/>
        <v>168626.28620619437</v>
      </c>
      <c r="I128" s="577">
        <f t="shared" si="66"/>
        <v>168626.28620619437</v>
      </c>
      <c r="J128" s="514">
        <f t="shared" si="40"/>
        <v>0</v>
      </c>
      <c r="K128" s="514"/>
      <c r="L128" s="525"/>
      <c r="M128" s="514">
        <f t="shared" si="67"/>
        <v>0</v>
      </c>
      <c r="N128" s="525"/>
      <c r="O128" s="514">
        <f t="shared" si="41"/>
        <v>0</v>
      </c>
      <c r="P128" s="514">
        <f t="shared" si="42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2043</v>
      </c>
      <c r="D129" s="374">
        <f>IF(F128+SUM(E$99:E128)=D$92,F128,D$92-SUM(E$99:E128))</f>
        <v>843044.89676994504</v>
      </c>
      <c r="E129" s="522">
        <f t="shared" si="62"/>
        <v>59914.522727272728</v>
      </c>
      <c r="F129" s="523">
        <f t="shared" si="63"/>
        <v>783130.37404267234</v>
      </c>
      <c r="G129" s="523">
        <f t="shared" si="64"/>
        <v>813087.63540630869</v>
      </c>
      <c r="H129" s="526">
        <f t="shared" si="65"/>
        <v>161165.34998399194</v>
      </c>
      <c r="I129" s="577">
        <f t="shared" si="66"/>
        <v>161165.34998399194</v>
      </c>
      <c r="J129" s="514">
        <f t="shared" si="40"/>
        <v>0</v>
      </c>
      <c r="K129" s="514"/>
      <c r="L129" s="525"/>
      <c r="M129" s="514">
        <f t="shared" si="67"/>
        <v>0</v>
      </c>
      <c r="N129" s="525"/>
      <c r="O129" s="514">
        <f t="shared" si="41"/>
        <v>0</v>
      </c>
      <c r="P129" s="514">
        <f t="shared" si="42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2044</v>
      </c>
      <c r="D130" s="374">
        <f>IF(F129+SUM(E$99:E129)=D$92,F129,D$92-SUM(E$99:E129))</f>
        <v>783130.37404267234</v>
      </c>
      <c r="E130" s="522">
        <f t="shared" si="62"/>
        <v>59914.522727272728</v>
      </c>
      <c r="F130" s="523">
        <f t="shared" si="63"/>
        <v>723215.85131539963</v>
      </c>
      <c r="G130" s="523">
        <f t="shared" si="64"/>
        <v>753173.11267903598</v>
      </c>
      <c r="H130" s="526">
        <f t="shared" si="65"/>
        <v>153704.41376178947</v>
      </c>
      <c r="I130" s="577">
        <f t="shared" si="66"/>
        <v>153704.41376178947</v>
      </c>
      <c r="J130" s="514">
        <f t="shared" si="40"/>
        <v>0</v>
      </c>
      <c r="K130" s="514"/>
      <c r="L130" s="525"/>
      <c r="M130" s="514">
        <f t="shared" si="67"/>
        <v>0</v>
      </c>
      <c r="N130" s="525"/>
      <c r="O130" s="514">
        <f t="shared" si="41"/>
        <v>0</v>
      </c>
      <c r="P130" s="514">
        <f t="shared" si="42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2045</v>
      </c>
      <c r="D131" s="374">
        <f>IF(F130+SUM(E$99:E130)=D$92,F130,D$92-SUM(E$99:E130))</f>
        <v>723215.85131539963</v>
      </c>
      <c r="E131" s="522">
        <f t="shared" si="62"/>
        <v>59914.522727272728</v>
      </c>
      <c r="F131" s="523">
        <f t="shared" si="63"/>
        <v>663301.32858812693</v>
      </c>
      <c r="G131" s="523">
        <f t="shared" si="64"/>
        <v>693258.58995176328</v>
      </c>
      <c r="H131" s="526">
        <f t="shared" si="65"/>
        <v>146243.47753958704</v>
      </c>
      <c r="I131" s="577">
        <f t="shared" si="66"/>
        <v>146243.47753958704</v>
      </c>
      <c r="J131" s="514">
        <f t="shared" si="40"/>
        <v>0</v>
      </c>
      <c r="K131" s="514"/>
      <c r="L131" s="525"/>
      <c r="M131" s="514">
        <f t="shared" ref="M131:M154" si="68">IF(L541&lt;&gt;0,+H541-L541,0)</f>
        <v>0</v>
      </c>
      <c r="N131" s="525"/>
      <c r="O131" s="514">
        <f t="shared" ref="O131:O154" si="69">IF(N541&lt;&gt;0,+I541-N541,0)</f>
        <v>0</v>
      </c>
      <c r="P131" s="514">
        <f t="shared" ref="P131:P154" si="70">+O541-M541</f>
        <v>0</v>
      </c>
      <c r="Q131" s="269"/>
    </row>
    <row r="132" spans="2:17" ht="12.5">
      <c r="B132" s="195" t="str">
        <f t="shared" si="39"/>
        <v/>
      </c>
      <c r="C132" s="507">
        <f>IF(D93="","-",+C131+1)</f>
        <v>2046</v>
      </c>
      <c r="D132" s="374">
        <f>IF(F131+SUM(E$99:E131)=D$92,F131,D$92-SUM(E$99:E131))</f>
        <v>663301.32858812693</v>
      </c>
      <c r="E132" s="522">
        <f t="shared" si="62"/>
        <v>59914.522727272728</v>
      </c>
      <c r="F132" s="523">
        <f t="shared" si="63"/>
        <v>603386.80586085422</v>
      </c>
      <c r="G132" s="523">
        <f t="shared" si="64"/>
        <v>633344.06722449057</v>
      </c>
      <c r="H132" s="526">
        <f t="shared" si="65"/>
        <v>138782.54131738457</v>
      </c>
      <c r="I132" s="577">
        <f t="shared" si="66"/>
        <v>138782.54131738457</v>
      </c>
      <c r="J132" s="514">
        <f t="shared" si="40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39"/>
        <v/>
      </c>
      <c r="C133" s="507">
        <f>IF(D93="","-",+C132+1)</f>
        <v>2047</v>
      </c>
      <c r="D133" s="374">
        <f>IF(F132+SUM(E$99:E132)=D$92,F132,D$92-SUM(E$99:E132))</f>
        <v>603386.80586085422</v>
      </c>
      <c r="E133" s="522">
        <f t="shared" si="62"/>
        <v>59914.522727272728</v>
      </c>
      <c r="F133" s="523">
        <f t="shared" si="63"/>
        <v>543472.28313358151</v>
      </c>
      <c r="G133" s="523">
        <f t="shared" si="64"/>
        <v>573429.54449721787</v>
      </c>
      <c r="H133" s="526">
        <f t="shared" si="65"/>
        <v>131321.60509518214</v>
      </c>
      <c r="I133" s="577">
        <f t="shared" si="66"/>
        <v>131321.60509518214</v>
      </c>
      <c r="J133" s="514">
        <f t="shared" si="40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39"/>
        <v/>
      </c>
      <c r="C134" s="507">
        <f>IF(D93="","-",+C133+1)</f>
        <v>2048</v>
      </c>
      <c r="D134" s="374">
        <f>IF(F133+SUM(E$99:E133)=D$92,F133,D$92-SUM(E$99:E133))</f>
        <v>543472.28313358151</v>
      </c>
      <c r="E134" s="522">
        <f t="shared" si="62"/>
        <v>59914.522727272728</v>
      </c>
      <c r="F134" s="523">
        <f t="shared" si="63"/>
        <v>483557.76040630881</v>
      </c>
      <c r="G134" s="523">
        <f t="shared" si="64"/>
        <v>513515.02176994516</v>
      </c>
      <c r="H134" s="526">
        <f t="shared" si="65"/>
        <v>123860.6688729797</v>
      </c>
      <c r="I134" s="577">
        <f t="shared" si="66"/>
        <v>123860.6688729797</v>
      </c>
      <c r="J134" s="514">
        <f t="shared" si="40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39"/>
        <v/>
      </c>
      <c r="C135" s="507">
        <f>IF(D93="","-",+C134+1)</f>
        <v>2049</v>
      </c>
      <c r="D135" s="374">
        <f>IF(F134+SUM(E$99:E134)=D$92,F134,D$92-SUM(E$99:E134))</f>
        <v>483557.76040630881</v>
      </c>
      <c r="E135" s="522">
        <f t="shared" si="62"/>
        <v>59914.522727272728</v>
      </c>
      <c r="F135" s="523">
        <f t="shared" si="63"/>
        <v>423643.2376790361</v>
      </c>
      <c r="G135" s="523">
        <f t="shared" si="64"/>
        <v>453600.49904267245</v>
      </c>
      <c r="H135" s="526">
        <f t="shared" si="65"/>
        <v>116399.73265077724</v>
      </c>
      <c r="I135" s="577">
        <f t="shared" si="66"/>
        <v>116399.73265077724</v>
      </c>
      <c r="J135" s="514">
        <f t="shared" si="40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39"/>
        <v/>
      </c>
      <c r="C136" s="507">
        <f>IF(D93="","-",+C135+1)</f>
        <v>2050</v>
      </c>
      <c r="D136" s="374">
        <f>IF(F135+SUM(E$99:E135)=D$92,F135,D$92-SUM(E$99:E135))</f>
        <v>423643.2376790361</v>
      </c>
      <c r="E136" s="522">
        <f t="shared" si="62"/>
        <v>59914.522727272728</v>
      </c>
      <c r="F136" s="523">
        <f t="shared" si="63"/>
        <v>363728.7149517634</v>
      </c>
      <c r="G136" s="523">
        <f t="shared" si="64"/>
        <v>393685.97631539975</v>
      </c>
      <c r="H136" s="526">
        <f t="shared" si="65"/>
        <v>108938.7964285748</v>
      </c>
      <c r="I136" s="577">
        <f t="shared" si="66"/>
        <v>108938.7964285748</v>
      </c>
      <c r="J136" s="514">
        <f t="shared" si="40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39"/>
        <v/>
      </c>
      <c r="C137" s="507">
        <f>IF(D93="","-",+C136+1)</f>
        <v>2051</v>
      </c>
      <c r="D137" s="374">
        <f>IF(F136+SUM(E$99:E136)=D$92,F136,D$92-SUM(E$99:E136))</f>
        <v>363728.7149517634</v>
      </c>
      <c r="E137" s="522">
        <f t="shared" si="62"/>
        <v>59914.522727272728</v>
      </c>
      <c r="F137" s="523">
        <f t="shared" si="63"/>
        <v>303814.19222449069</v>
      </c>
      <c r="G137" s="523">
        <f t="shared" si="64"/>
        <v>333771.45358812704</v>
      </c>
      <c r="H137" s="526">
        <f t="shared" si="65"/>
        <v>101477.86020637235</v>
      </c>
      <c r="I137" s="577">
        <f t="shared" si="66"/>
        <v>101477.86020637235</v>
      </c>
      <c r="J137" s="514">
        <f t="shared" si="40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39"/>
        <v/>
      </c>
      <c r="C138" s="507">
        <f>IF(D93="","-",+C137+1)</f>
        <v>2052</v>
      </c>
      <c r="D138" s="374">
        <f>IF(F137+SUM(E$99:E137)=D$92,F137,D$92-SUM(E$99:E137))</f>
        <v>303814.19222449069</v>
      </c>
      <c r="E138" s="522">
        <f t="shared" si="62"/>
        <v>59914.522727272728</v>
      </c>
      <c r="F138" s="523">
        <f t="shared" si="63"/>
        <v>243899.66949721795</v>
      </c>
      <c r="G138" s="523">
        <f t="shared" si="64"/>
        <v>273856.93086085434</v>
      </c>
      <c r="H138" s="526">
        <f t="shared" si="65"/>
        <v>94016.923984169902</v>
      </c>
      <c r="I138" s="577">
        <f t="shared" si="66"/>
        <v>94016.923984169902</v>
      </c>
      <c r="J138" s="514">
        <f t="shared" si="40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39"/>
        <v/>
      </c>
      <c r="C139" s="507">
        <f>IF(D93="","-",+C138+1)</f>
        <v>2053</v>
      </c>
      <c r="D139" s="374">
        <f>IF(F138+SUM(E$99:E138)=D$92,F138,D$92-SUM(E$99:E138))</f>
        <v>243899.66949721795</v>
      </c>
      <c r="E139" s="522">
        <f t="shared" si="62"/>
        <v>59914.522727272728</v>
      </c>
      <c r="F139" s="523">
        <f t="shared" si="63"/>
        <v>183985.14676994522</v>
      </c>
      <c r="G139" s="523">
        <f t="shared" si="64"/>
        <v>213942.40813358157</v>
      </c>
      <c r="H139" s="526">
        <f t="shared" si="65"/>
        <v>86555.987761967452</v>
      </c>
      <c r="I139" s="577">
        <f t="shared" si="66"/>
        <v>86555.987761967452</v>
      </c>
      <c r="J139" s="514">
        <f t="shared" si="40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39"/>
        <v/>
      </c>
      <c r="C140" s="507">
        <f>IF(D93="","-",+C139+1)</f>
        <v>2054</v>
      </c>
      <c r="D140" s="374">
        <f>IF(F139+SUM(E$99:E139)=D$92,F139,D$92-SUM(E$99:E139))</f>
        <v>183985.14676994522</v>
      </c>
      <c r="E140" s="522">
        <f t="shared" si="62"/>
        <v>59914.522727272728</v>
      </c>
      <c r="F140" s="523">
        <f t="shared" si="63"/>
        <v>124070.62404267248</v>
      </c>
      <c r="G140" s="523">
        <f t="shared" si="64"/>
        <v>154027.88540630887</v>
      </c>
      <c r="H140" s="526">
        <f t="shared" si="65"/>
        <v>79095.051539765002</v>
      </c>
      <c r="I140" s="577">
        <f t="shared" si="66"/>
        <v>79095.051539765002</v>
      </c>
      <c r="J140" s="514">
        <f t="shared" si="40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39"/>
        <v/>
      </c>
      <c r="C141" s="507">
        <f>IF(D93="","-",+C140+1)</f>
        <v>2055</v>
      </c>
      <c r="D141" s="374">
        <f>IF(F140+SUM(E$99:E140)=D$92,F140,D$92-SUM(E$99:E140))</f>
        <v>124070.62404267248</v>
      </c>
      <c r="E141" s="522">
        <f t="shared" si="62"/>
        <v>59914.522727272728</v>
      </c>
      <c r="F141" s="523">
        <f t="shared" si="63"/>
        <v>64156.101315399756</v>
      </c>
      <c r="G141" s="523">
        <f t="shared" si="64"/>
        <v>94113.362679036116</v>
      </c>
      <c r="H141" s="526">
        <f t="shared" si="65"/>
        <v>71634.115317562551</v>
      </c>
      <c r="I141" s="577">
        <f t="shared" si="66"/>
        <v>71634.115317562551</v>
      </c>
      <c r="J141" s="514">
        <f t="shared" si="40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39"/>
        <v/>
      </c>
      <c r="C142" s="507">
        <f>IF(D93="","-",+C141+1)</f>
        <v>2056</v>
      </c>
      <c r="D142" s="374">
        <f>IF(F141+SUM(E$99:E141)=D$92,F141,D$92-SUM(E$99:E141))</f>
        <v>64156.101315399756</v>
      </c>
      <c r="E142" s="522">
        <f t="shared" si="62"/>
        <v>59914.522727272728</v>
      </c>
      <c r="F142" s="523">
        <f t="shared" si="63"/>
        <v>4241.5785881270276</v>
      </c>
      <c r="G142" s="523">
        <f t="shared" si="64"/>
        <v>34198.839951763395</v>
      </c>
      <c r="H142" s="526">
        <f t="shared" si="65"/>
        <v>64173.179095360101</v>
      </c>
      <c r="I142" s="577">
        <f t="shared" si="66"/>
        <v>64173.179095360101</v>
      </c>
      <c r="J142" s="514">
        <f t="shared" si="40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39"/>
        <v/>
      </c>
      <c r="C143" s="507">
        <f>IF(D93="","-",+C142+1)</f>
        <v>2057</v>
      </c>
      <c r="D143" s="374">
        <f>IF(F142+SUM(E$99:E142)=D$92,F142,D$92-SUM(E$99:E142))</f>
        <v>4241.5785881270276</v>
      </c>
      <c r="E143" s="522">
        <f t="shared" si="62"/>
        <v>4241.5785881270276</v>
      </c>
      <c r="F143" s="523">
        <f t="shared" si="63"/>
        <v>0</v>
      </c>
      <c r="G143" s="523">
        <f t="shared" si="64"/>
        <v>2120.7892940635138</v>
      </c>
      <c r="H143" s="526">
        <f t="shared" si="65"/>
        <v>4505.6727166201026</v>
      </c>
      <c r="I143" s="577">
        <f t="shared" si="66"/>
        <v>4505.6727166201026</v>
      </c>
      <c r="J143" s="514">
        <f t="shared" si="40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39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62"/>
        <v>0</v>
      </c>
      <c r="F144" s="523">
        <f t="shared" si="63"/>
        <v>0</v>
      </c>
      <c r="G144" s="523">
        <f t="shared" si="64"/>
        <v>0</v>
      </c>
      <c r="H144" s="526">
        <f t="shared" si="65"/>
        <v>0</v>
      </c>
      <c r="I144" s="577">
        <f t="shared" si="66"/>
        <v>0</v>
      </c>
      <c r="J144" s="514">
        <f t="shared" si="40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39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62"/>
        <v>0</v>
      </c>
      <c r="F145" s="523">
        <f t="shared" si="63"/>
        <v>0</v>
      </c>
      <c r="G145" s="523">
        <f t="shared" si="64"/>
        <v>0</v>
      </c>
      <c r="H145" s="526">
        <f t="shared" si="65"/>
        <v>0</v>
      </c>
      <c r="I145" s="577">
        <f t="shared" si="66"/>
        <v>0</v>
      </c>
      <c r="J145" s="514">
        <f t="shared" si="40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39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62"/>
        <v>0</v>
      </c>
      <c r="F146" s="523">
        <f t="shared" si="63"/>
        <v>0</v>
      </c>
      <c r="G146" s="523">
        <f t="shared" si="64"/>
        <v>0</v>
      </c>
      <c r="H146" s="526">
        <f t="shared" si="65"/>
        <v>0</v>
      </c>
      <c r="I146" s="577">
        <f t="shared" si="66"/>
        <v>0</v>
      </c>
      <c r="J146" s="514">
        <f t="shared" si="40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39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62"/>
        <v>0</v>
      </c>
      <c r="F147" s="523">
        <f t="shared" si="63"/>
        <v>0</v>
      </c>
      <c r="G147" s="523">
        <f t="shared" si="64"/>
        <v>0</v>
      </c>
      <c r="H147" s="526">
        <f t="shared" si="65"/>
        <v>0</v>
      </c>
      <c r="I147" s="577">
        <f t="shared" si="66"/>
        <v>0</v>
      </c>
      <c r="J147" s="514">
        <f t="shared" si="40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39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62"/>
        <v>0</v>
      </c>
      <c r="F148" s="523">
        <f t="shared" si="63"/>
        <v>0</v>
      </c>
      <c r="G148" s="523">
        <f t="shared" si="64"/>
        <v>0</v>
      </c>
      <c r="H148" s="526">
        <f t="shared" si="65"/>
        <v>0</v>
      </c>
      <c r="I148" s="577">
        <f t="shared" si="66"/>
        <v>0</v>
      </c>
      <c r="J148" s="514">
        <f t="shared" si="40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39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62"/>
        <v>0</v>
      </c>
      <c r="F149" s="523">
        <f t="shared" si="63"/>
        <v>0</v>
      </c>
      <c r="G149" s="523">
        <f t="shared" si="64"/>
        <v>0</v>
      </c>
      <c r="H149" s="526">
        <f t="shared" si="65"/>
        <v>0</v>
      </c>
      <c r="I149" s="577">
        <f t="shared" si="66"/>
        <v>0</v>
      </c>
      <c r="J149" s="514">
        <f t="shared" si="40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39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62"/>
        <v>0</v>
      </c>
      <c r="F150" s="523">
        <f t="shared" si="63"/>
        <v>0</v>
      </c>
      <c r="G150" s="523">
        <f t="shared" si="64"/>
        <v>0</v>
      </c>
      <c r="H150" s="526">
        <f t="shared" si="65"/>
        <v>0</v>
      </c>
      <c r="I150" s="577">
        <f t="shared" si="66"/>
        <v>0</v>
      </c>
      <c r="J150" s="514">
        <f t="shared" si="40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39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62"/>
        <v>0</v>
      </c>
      <c r="F151" s="523">
        <f t="shared" si="63"/>
        <v>0</v>
      </c>
      <c r="G151" s="523">
        <f t="shared" si="64"/>
        <v>0</v>
      </c>
      <c r="H151" s="526">
        <f t="shared" si="65"/>
        <v>0</v>
      </c>
      <c r="I151" s="577">
        <f t="shared" si="66"/>
        <v>0</v>
      </c>
      <c r="J151" s="514">
        <f t="shared" si="40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39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62"/>
        <v>0</v>
      </c>
      <c r="F152" s="523">
        <f t="shared" si="63"/>
        <v>0</v>
      </c>
      <c r="G152" s="523">
        <f t="shared" si="64"/>
        <v>0</v>
      </c>
      <c r="H152" s="526">
        <f t="shared" si="65"/>
        <v>0</v>
      </c>
      <c r="I152" s="577">
        <f t="shared" si="66"/>
        <v>0</v>
      </c>
      <c r="J152" s="514">
        <f t="shared" si="40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39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62"/>
        <v>0</v>
      </c>
      <c r="F153" s="523">
        <f t="shared" si="63"/>
        <v>0</v>
      </c>
      <c r="G153" s="523">
        <f t="shared" si="64"/>
        <v>0</v>
      </c>
      <c r="H153" s="526">
        <f t="shared" si="65"/>
        <v>0</v>
      </c>
      <c r="I153" s="577">
        <f t="shared" si="66"/>
        <v>0</v>
      </c>
      <c r="J153" s="514">
        <f t="shared" si="40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39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62"/>
        <v>0</v>
      </c>
      <c r="F154" s="523">
        <f t="shared" si="63"/>
        <v>0</v>
      </c>
      <c r="G154" s="523">
        <f t="shared" si="64"/>
        <v>0</v>
      </c>
      <c r="H154" s="526">
        <f t="shared" si="65"/>
        <v>0</v>
      </c>
      <c r="I154" s="577">
        <f t="shared" si="66"/>
        <v>0</v>
      </c>
      <c r="J154" s="514">
        <f t="shared" si="40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2636239.0000000028</v>
      </c>
      <c r="F155" s="375"/>
      <c r="G155" s="375"/>
      <c r="H155" s="375">
        <f>SUM(H99:H154)</f>
        <v>9632256.1972158067</v>
      </c>
      <c r="I155" s="375">
        <f>SUM(I99:I154)</f>
        <v>9632256.1972158067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1" priority="1" stopIfTrue="1" operator="equal">
      <formula>$I$10</formula>
    </cfRule>
  </conditionalFormatting>
  <conditionalFormatting sqref="C99:C154">
    <cfRule type="cellIs" dxfId="8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39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456610.85473653179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456610.85473653179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98106.090909090912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584388.67981931404</v>
      </c>
      <c r="H22" s="639">
        <v>584388.67981931404</v>
      </c>
      <c r="I22" s="511">
        <f t="shared" si="6"/>
        <v>0</v>
      </c>
      <c r="J22" s="511"/>
      <c r="K22" s="518">
        <f t="shared" si="0"/>
        <v>584388.67981931404</v>
      </c>
      <c r="L22" s="519">
        <f t="shared" si="1"/>
        <v>0</v>
      </c>
      <c r="M22" s="518">
        <f t="shared" si="2"/>
        <v>584388.67981931404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105284.58536585367</v>
      </c>
      <c r="F23" s="631">
        <v>3611753.2132660775</v>
      </c>
      <c r="G23" s="630">
        <v>571007.63031120552</v>
      </c>
      <c r="H23" s="639">
        <v>571007.63031120552</v>
      </c>
      <c r="I23" s="511">
        <f t="shared" si="6"/>
        <v>0</v>
      </c>
      <c r="J23" s="511"/>
      <c r="K23" s="518">
        <f t="shared" ref="K23" si="7">G23</f>
        <v>571007.63031120552</v>
      </c>
      <c r="L23" s="519">
        <f t="shared" ref="L23" si="8">IF(K23&lt;&gt;0,+G23-K23,0)</f>
        <v>0</v>
      </c>
      <c r="M23" s="518">
        <f t="shared" ref="M23" si="9">H23</f>
        <v>571007.63031120552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469507.82183995802</v>
      </c>
      <c r="H24" s="639">
        <v>469507.82183995802</v>
      </c>
      <c r="I24" s="511">
        <f t="shared" si="6"/>
        <v>0</v>
      </c>
      <c r="J24" s="511"/>
      <c r="K24" s="518">
        <f t="shared" ref="K24" si="12">G24</f>
        <v>469507.82183995802</v>
      </c>
      <c r="L24" s="519">
        <f t="shared" ref="L24" si="13">IF(K24&lt;&gt;0,+G24-K24,0)</f>
        <v>0</v>
      </c>
      <c r="M24" s="518">
        <f t="shared" ref="M24" si="14">H24</f>
        <v>469507.82183995802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31">
        <v>3511365.5853591012</v>
      </c>
      <c r="E25" s="630">
        <v>102777.80952380953</v>
      </c>
      <c r="F25" s="631">
        <v>3408587.7758352915</v>
      </c>
      <c r="G25" s="630">
        <v>469551.06340859708</v>
      </c>
      <c r="H25" s="639">
        <v>469551.06340859708</v>
      </c>
      <c r="I25" s="511">
        <f t="shared" si="6"/>
        <v>0</v>
      </c>
      <c r="J25" s="511"/>
      <c r="K25" s="518">
        <f t="shared" ref="K25" si="15">G25</f>
        <v>469551.06340859708</v>
      </c>
      <c r="L25" s="519">
        <f t="shared" ref="L25" si="16">IF(K25&lt;&gt;0,+G25-K25,0)</f>
        <v>0</v>
      </c>
      <c r="M25" s="518">
        <f t="shared" ref="M25" si="17">H25</f>
        <v>469551.06340859708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31">
        <v>3403690.8183764145</v>
      </c>
      <c r="E26" s="630">
        <v>102777.80952380953</v>
      </c>
      <c r="F26" s="631">
        <v>3300913.0088526048</v>
      </c>
      <c r="G26" s="630">
        <v>479724.37067958177</v>
      </c>
      <c r="H26" s="639">
        <v>479724.37067958177</v>
      </c>
      <c r="I26" s="511">
        <f t="shared" si="6"/>
        <v>0</v>
      </c>
      <c r="J26" s="511"/>
      <c r="K26" s="518">
        <f t="shared" ref="K26" si="18">G26</f>
        <v>479724.37067958177</v>
      </c>
      <c r="L26" s="519">
        <f t="shared" ref="L26" si="19">IF(K26&lt;&gt;0,+G26-K26,0)</f>
        <v>0</v>
      </c>
      <c r="M26" s="518">
        <f t="shared" ref="M26" si="20">H26</f>
        <v>479724.37067958177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31">
        <v>3300913.0088526048</v>
      </c>
      <c r="E27" s="630">
        <v>102777.80952380953</v>
      </c>
      <c r="F27" s="631">
        <v>3198135.1993287951</v>
      </c>
      <c r="G27" s="630">
        <v>513279.7520559628</v>
      </c>
      <c r="H27" s="639">
        <v>513279.7520559628</v>
      </c>
      <c r="I27" s="511">
        <f t="shared" si="6"/>
        <v>0</v>
      </c>
      <c r="J27" s="511"/>
      <c r="K27" s="518">
        <f t="shared" ref="K27" si="21">G27</f>
        <v>513279.7520559628</v>
      </c>
      <c r="L27" s="519">
        <f t="shared" ref="L27" si="22">IF(K27&lt;&gt;0,+G27-K27,0)</f>
        <v>0</v>
      </c>
      <c r="M27" s="518">
        <f t="shared" ref="M27" si="23">H27</f>
        <v>513279.7520559628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631">
        <v>3198135.1993287951</v>
      </c>
      <c r="E28" s="630">
        <v>102777.80952380953</v>
      </c>
      <c r="F28" s="631">
        <v>3095357.3898049854</v>
      </c>
      <c r="G28" s="630">
        <v>456610.85473653179</v>
      </c>
      <c r="H28" s="639">
        <v>456610.85473653179</v>
      </c>
      <c r="I28" s="511">
        <f t="shared" si="6"/>
        <v>0</v>
      </c>
      <c r="J28" s="511"/>
      <c r="K28" s="518">
        <f t="shared" ref="K28" si="24">G28</f>
        <v>456610.85473653179</v>
      </c>
      <c r="L28" s="519">
        <f t="shared" ref="L28" si="25">IF(K28&lt;&gt;0,+G28-K28,0)</f>
        <v>0</v>
      </c>
      <c r="M28" s="518">
        <f t="shared" ref="M28" si="26">H28</f>
        <v>456610.85473653179</v>
      </c>
      <c r="N28" s="514">
        <f t="shared" ref="N28" si="27">IF(M28&lt;&gt;0,+H28-M28,0)</f>
        <v>0</v>
      </c>
      <c r="O28" s="514">
        <f t="shared" ref="O28" si="28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3095357.3898049854</v>
      </c>
      <c r="E29" s="522">
        <f t="shared" ref="E29:E72" si="29">IF(+$I$14&lt;F28,$I$14,D29)</f>
        <v>98106.090909090912</v>
      </c>
      <c r="F29" s="523">
        <f t="shared" ref="F29:F72" si="30">+D29-E29</f>
        <v>2997251.2988958945</v>
      </c>
      <c r="G29" s="524">
        <f t="shared" ref="G29:G52" si="31">+I$12*((D29+F29)/2)+E29</f>
        <v>462222.1113345261</v>
      </c>
      <c r="H29" s="491">
        <f t="shared" ref="H29:H52" si="32">+I$13*((D29+F29)/2)+E29</f>
        <v>462222.1113345261</v>
      </c>
      <c r="I29" s="511">
        <f t="shared" si="6"/>
        <v>0</v>
      </c>
      <c r="J29" s="511"/>
      <c r="K29" s="525"/>
      <c r="L29" s="514">
        <f t="shared" ref="L29:L72" si="33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2997251.2988958945</v>
      </c>
      <c r="E30" s="522">
        <f t="shared" si="29"/>
        <v>98106.090909090912</v>
      </c>
      <c r="F30" s="523">
        <f t="shared" si="30"/>
        <v>2899145.2079868037</v>
      </c>
      <c r="G30" s="524">
        <f t="shared" si="31"/>
        <v>450495.77169037238</v>
      </c>
      <c r="H30" s="491">
        <f t="shared" si="32"/>
        <v>450495.77169037238</v>
      </c>
      <c r="I30" s="511">
        <f t="shared" si="6"/>
        <v>0</v>
      </c>
      <c r="J30" s="511"/>
      <c r="K30" s="525"/>
      <c r="L30" s="514">
        <f t="shared" si="33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2899145.2079868037</v>
      </c>
      <c r="E31" s="522">
        <f t="shared" si="29"/>
        <v>98106.090909090912</v>
      </c>
      <c r="F31" s="523">
        <f t="shared" si="30"/>
        <v>2801039.1170777129</v>
      </c>
      <c r="G31" s="524">
        <f t="shared" si="31"/>
        <v>438769.43204621878</v>
      </c>
      <c r="H31" s="491">
        <f t="shared" si="32"/>
        <v>438769.43204621878</v>
      </c>
      <c r="I31" s="511">
        <f t="shared" si="6"/>
        <v>0</v>
      </c>
      <c r="J31" s="511"/>
      <c r="K31" s="525"/>
      <c r="L31" s="514">
        <f t="shared" si="33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2801039.1170777129</v>
      </c>
      <c r="E32" s="522">
        <f t="shared" si="29"/>
        <v>98106.090909090912</v>
      </c>
      <c r="F32" s="523">
        <f t="shared" si="30"/>
        <v>2702933.0261686221</v>
      </c>
      <c r="G32" s="524">
        <f t="shared" si="31"/>
        <v>427043.09240206506</v>
      </c>
      <c r="H32" s="491">
        <f t="shared" si="32"/>
        <v>427043.09240206506</v>
      </c>
      <c r="I32" s="511">
        <f t="shared" si="6"/>
        <v>0</v>
      </c>
      <c r="J32" s="511"/>
      <c r="K32" s="525"/>
      <c r="L32" s="514">
        <f t="shared" si="33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2702933.0261686221</v>
      </c>
      <c r="E33" s="522">
        <f t="shared" si="29"/>
        <v>98106.090909090912</v>
      </c>
      <c r="F33" s="523">
        <f t="shared" si="30"/>
        <v>2604826.9352595313</v>
      </c>
      <c r="G33" s="524">
        <f t="shared" si="31"/>
        <v>415316.75275791145</v>
      </c>
      <c r="H33" s="491">
        <f t="shared" si="32"/>
        <v>415316.75275791145</v>
      </c>
      <c r="I33" s="511">
        <f t="shared" si="6"/>
        <v>0</v>
      </c>
      <c r="J33" s="511"/>
      <c r="K33" s="525"/>
      <c r="L33" s="514">
        <f t="shared" si="33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2604826.9352595313</v>
      </c>
      <c r="E34" s="522">
        <f t="shared" si="29"/>
        <v>98106.090909090912</v>
      </c>
      <c r="F34" s="523">
        <f t="shared" si="30"/>
        <v>2506720.8443504404</v>
      </c>
      <c r="G34" s="524">
        <f t="shared" si="31"/>
        <v>403590.41311375774</v>
      </c>
      <c r="H34" s="491">
        <f t="shared" si="32"/>
        <v>403590.41311375774</v>
      </c>
      <c r="I34" s="511">
        <f t="shared" si="6"/>
        <v>0</v>
      </c>
      <c r="J34" s="511"/>
      <c r="K34" s="525"/>
      <c r="L34" s="514">
        <f t="shared" si="33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2506720.8443504404</v>
      </c>
      <c r="E35" s="522">
        <f t="shared" si="29"/>
        <v>98106.090909090912</v>
      </c>
      <c r="F35" s="523">
        <f t="shared" si="30"/>
        <v>2408614.7534413496</v>
      </c>
      <c r="G35" s="524">
        <f t="shared" si="31"/>
        <v>391864.07346960402</v>
      </c>
      <c r="H35" s="491">
        <f t="shared" si="32"/>
        <v>391864.07346960402</v>
      </c>
      <c r="I35" s="511">
        <f t="shared" si="6"/>
        <v>0</v>
      </c>
      <c r="J35" s="511"/>
      <c r="K35" s="525"/>
      <c r="L35" s="514">
        <f t="shared" si="33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2408614.7534413496</v>
      </c>
      <c r="E36" s="522">
        <f t="shared" si="29"/>
        <v>98106.090909090912</v>
      </c>
      <c r="F36" s="523">
        <f t="shared" si="30"/>
        <v>2310508.6625322588</v>
      </c>
      <c r="G36" s="524">
        <f t="shared" si="31"/>
        <v>380137.73382545041</v>
      </c>
      <c r="H36" s="491">
        <f t="shared" si="32"/>
        <v>380137.73382545041</v>
      </c>
      <c r="I36" s="511">
        <f t="shared" si="6"/>
        <v>0</v>
      </c>
      <c r="J36" s="511"/>
      <c r="K36" s="525"/>
      <c r="L36" s="514">
        <f t="shared" si="33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2310508.6625322588</v>
      </c>
      <c r="E37" s="522">
        <f t="shared" si="29"/>
        <v>98106.090909090912</v>
      </c>
      <c r="F37" s="523">
        <f t="shared" si="30"/>
        <v>2212402.571623168</v>
      </c>
      <c r="G37" s="524">
        <f t="shared" si="31"/>
        <v>368411.3941812967</v>
      </c>
      <c r="H37" s="491">
        <f t="shared" si="32"/>
        <v>368411.3941812967</v>
      </c>
      <c r="I37" s="511">
        <f t="shared" si="6"/>
        <v>0</v>
      </c>
      <c r="J37" s="511"/>
      <c r="K37" s="525"/>
      <c r="L37" s="514">
        <f t="shared" si="33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2212402.571623168</v>
      </c>
      <c r="E38" s="522">
        <f t="shared" si="29"/>
        <v>98106.090909090912</v>
      </c>
      <c r="F38" s="523">
        <f t="shared" si="30"/>
        <v>2114296.4807140771</v>
      </c>
      <c r="G38" s="524">
        <f t="shared" si="31"/>
        <v>356685.05453714309</v>
      </c>
      <c r="H38" s="491">
        <f t="shared" si="32"/>
        <v>356685.05453714309</v>
      </c>
      <c r="I38" s="511">
        <f t="shared" si="6"/>
        <v>0</v>
      </c>
      <c r="J38" s="511"/>
      <c r="K38" s="525"/>
      <c r="L38" s="514">
        <f t="shared" si="33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2114296.4807140771</v>
      </c>
      <c r="E39" s="522">
        <f t="shared" si="29"/>
        <v>98106.090909090912</v>
      </c>
      <c r="F39" s="523">
        <f t="shared" si="30"/>
        <v>2016190.3898049863</v>
      </c>
      <c r="G39" s="524">
        <f t="shared" si="31"/>
        <v>344958.71489298937</v>
      </c>
      <c r="H39" s="491">
        <f t="shared" si="32"/>
        <v>344958.71489298937</v>
      </c>
      <c r="I39" s="511">
        <f t="shared" si="6"/>
        <v>0</v>
      </c>
      <c r="J39" s="511"/>
      <c r="K39" s="525"/>
      <c r="L39" s="514">
        <f t="shared" si="33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2016190.3898049863</v>
      </c>
      <c r="E40" s="522">
        <f t="shared" si="29"/>
        <v>98106.090909090912</v>
      </c>
      <c r="F40" s="523">
        <f t="shared" si="30"/>
        <v>1918084.2988958955</v>
      </c>
      <c r="G40" s="524">
        <f t="shared" si="31"/>
        <v>333232.37524883571</v>
      </c>
      <c r="H40" s="491">
        <f t="shared" si="32"/>
        <v>333232.37524883571</v>
      </c>
      <c r="I40" s="511">
        <f t="shared" si="6"/>
        <v>0</v>
      </c>
      <c r="J40" s="511"/>
      <c r="K40" s="525"/>
      <c r="L40" s="514">
        <f t="shared" si="33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1918084.2988958955</v>
      </c>
      <c r="E41" s="522">
        <f t="shared" si="29"/>
        <v>98106.090909090912</v>
      </c>
      <c r="F41" s="523">
        <f t="shared" si="30"/>
        <v>1819978.2079868047</v>
      </c>
      <c r="G41" s="524">
        <f t="shared" si="31"/>
        <v>321506.03560468205</v>
      </c>
      <c r="H41" s="491">
        <f t="shared" si="32"/>
        <v>321506.03560468205</v>
      </c>
      <c r="I41" s="511">
        <f t="shared" si="6"/>
        <v>0</v>
      </c>
      <c r="J41" s="511"/>
      <c r="K41" s="525"/>
      <c r="L41" s="514">
        <f t="shared" si="33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1819978.2079868047</v>
      </c>
      <c r="E42" s="522">
        <f t="shared" si="29"/>
        <v>98106.090909090912</v>
      </c>
      <c r="F42" s="523">
        <f t="shared" si="30"/>
        <v>1721872.1170777138</v>
      </c>
      <c r="G42" s="524">
        <f t="shared" si="31"/>
        <v>309779.69596052839</v>
      </c>
      <c r="H42" s="491">
        <f t="shared" si="32"/>
        <v>309779.69596052839</v>
      </c>
      <c r="I42" s="511">
        <f t="shared" si="6"/>
        <v>0</v>
      </c>
      <c r="J42" s="511"/>
      <c r="K42" s="525"/>
      <c r="L42" s="514">
        <f t="shared" si="33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1721872.1170777138</v>
      </c>
      <c r="E43" s="522">
        <f t="shared" si="29"/>
        <v>98106.090909090912</v>
      </c>
      <c r="F43" s="523">
        <f t="shared" si="30"/>
        <v>1623766.026168623</v>
      </c>
      <c r="G43" s="524">
        <f t="shared" si="31"/>
        <v>298053.35631637473</v>
      </c>
      <c r="H43" s="491">
        <f t="shared" si="32"/>
        <v>298053.35631637473</v>
      </c>
      <c r="I43" s="511">
        <f t="shared" si="6"/>
        <v>0</v>
      </c>
      <c r="J43" s="511"/>
      <c r="K43" s="525"/>
      <c r="L43" s="514">
        <f t="shared" si="33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1623766.026168623</v>
      </c>
      <c r="E44" s="522">
        <f t="shared" si="29"/>
        <v>98106.090909090912</v>
      </c>
      <c r="F44" s="523">
        <f t="shared" si="30"/>
        <v>1525659.9352595322</v>
      </c>
      <c r="G44" s="524">
        <f t="shared" si="31"/>
        <v>286327.01667222101</v>
      </c>
      <c r="H44" s="491">
        <f t="shared" si="32"/>
        <v>286327.01667222101</v>
      </c>
      <c r="I44" s="511">
        <f t="shared" si="6"/>
        <v>0</v>
      </c>
      <c r="J44" s="511"/>
      <c r="K44" s="525"/>
      <c r="L44" s="514">
        <f t="shared" si="33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1525659.9352595322</v>
      </c>
      <c r="E45" s="522">
        <f t="shared" si="29"/>
        <v>98106.090909090912</v>
      </c>
      <c r="F45" s="523">
        <f t="shared" si="30"/>
        <v>1427553.8443504414</v>
      </c>
      <c r="G45" s="524">
        <f t="shared" si="31"/>
        <v>274600.67702806741</v>
      </c>
      <c r="H45" s="491">
        <f t="shared" si="32"/>
        <v>274600.67702806741</v>
      </c>
      <c r="I45" s="511">
        <f t="shared" si="6"/>
        <v>0</v>
      </c>
      <c r="J45" s="511"/>
      <c r="K45" s="525"/>
      <c r="L45" s="514">
        <f t="shared" si="33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1427553.8443504414</v>
      </c>
      <c r="E46" s="522">
        <f t="shared" si="29"/>
        <v>98106.090909090912</v>
      </c>
      <c r="F46" s="523">
        <f t="shared" si="30"/>
        <v>1329447.7534413505</v>
      </c>
      <c r="G46" s="524">
        <f t="shared" si="31"/>
        <v>262874.33738391369</v>
      </c>
      <c r="H46" s="491">
        <f t="shared" si="32"/>
        <v>262874.33738391369</v>
      </c>
      <c r="I46" s="511">
        <f t="shared" si="6"/>
        <v>0</v>
      </c>
      <c r="J46" s="511"/>
      <c r="K46" s="525"/>
      <c r="L46" s="514">
        <f t="shared" si="33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1329447.7534413505</v>
      </c>
      <c r="E47" s="522">
        <f t="shared" si="29"/>
        <v>98106.090909090912</v>
      </c>
      <c r="F47" s="523">
        <f t="shared" si="30"/>
        <v>1231341.6625322597</v>
      </c>
      <c r="G47" s="524">
        <f t="shared" si="31"/>
        <v>251147.99773976003</v>
      </c>
      <c r="H47" s="491">
        <f t="shared" si="32"/>
        <v>251147.99773976003</v>
      </c>
      <c r="I47" s="511">
        <f t="shared" si="6"/>
        <v>0</v>
      </c>
      <c r="J47" s="511"/>
      <c r="K47" s="525"/>
      <c r="L47" s="514">
        <f t="shared" si="33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1231341.6625322597</v>
      </c>
      <c r="E48" s="522">
        <f t="shared" si="29"/>
        <v>98106.090909090912</v>
      </c>
      <c r="F48" s="523">
        <f t="shared" si="30"/>
        <v>1133235.5716231689</v>
      </c>
      <c r="G48" s="524">
        <f t="shared" si="31"/>
        <v>239421.65809560637</v>
      </c>
      <c r="H48" s="491">
        <f t="shared" si="32"/>
        <v>239421.65809560637</v>
      </c>
      <c r="I48" s="511">
        <f t="shared" si="6"/>
        <v>0</v>
      </c>
      <c r="J48" s="511"/>
      <c r="K48" s="525"/>
      <c r="L48" s="514">
        <f t="shared" si="33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1133235.5716231689</v>
      </c>
      <c r="E49" s="522">
        <f t="shared" si="29"/>
        <v>98106.090909090912</v>
      </c>
      <c r="F49" s="523">
        <f t="shared" si="30"/>
        <v>1035129.4807140779</v>
      </c>
      <c r="G49" s="524">
        <f t="shared" si="31"/>
        <v>227695.31845145271</v>
      </c>
      <c r="H49" s="491">
        <f t="shared" si="32"/>
        <v>227695.31845145271</v>
      </c>
      <c r="I49" s="511">
        <f t="shared" si="6"/>
        <v>0</v>
      </c>
      <c r="J49" s="511"/>
      <c r="K49" s="525"/>
      <c r="L49" s="514">
        <f t="shared" si="33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1035129.4807140779</v>
      </c>
      <c r="E50" s="522">
        <f t="shared" si="29"/>
        <v>98106.090909090912</v>
      </c>
      <c r="F50" s="523">
        <f t="shared" si="30"/>
        <v>937023.389804987</v>
      </c>
      <c r="G50" s="524">
        <f t="shared" si="31"/>
        <v>215968.97880729899</v>
      </c>
      <c r="H50" s="491">
        <f t="shared" si="32"/>
        <v>215968.97880729899</v>
      </c>
      <c r="I50" s="511">
        <f t="shared" si="6"/>
        <v>0</v>
      </c>
      <c r="J50" s="511"/>
      <c r="K50" s="525"/>
      <c r="L50" s="514">
        <f t="shared" si="33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937023.389804987</v>
      </c>
      <c r="E51" s="522">
        <f t="shared" si="29"/>
        <v>98106.090909090912</v>
      </c>
      <c r="F51" s="523">
        <f t="shared" si="30"/>
        <v>838917.29889589606</v>
      </c>
      <c r="G51" s="524">
        <f t="shared" si="31"/>
        <v>204242.63916314533</v>
      </c>
      <c r="H51" s="491">
        <f t="shared" si="32"/>
        <v>204242.63916314533</v>
      </c>
      <c r="I51" s="511">
        <f t="shared" si="6"/>
        <v>0</v>
      </c>
      <c r="J51" s="511"/>
      <c r="K51" s="525"/>
      <c r="L51" s="514">
        <f t="shared" si="33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838917.29889589606</v>
      </c>
      <c r="E52" s="522">
        <f t="shared" si="29"/>
        <v>98106.090909090912</v>
      </c>
      <c r="F52" s="523">
        <f t="shared" si="30"/>
        <v>740811.20798680512</v>
      </c>
      <c r="G52" s="524">
        <f t="shared" si="31"/>
        <v>192516.29951899164</v>
      </c>
      <c r="H52" s="491">
        <f t="shared" si="32"/>
        <v>192516.29951899164</v>
      </c>
      <c r="I52" s="511">
        <f t="shared" si="6"/>
        <v>0</v>
      </c>
      <c r="J52" s="511"/>
      <c r="K52" s="525"/>
      <c r="L52" s="514">
        <f t="shared" si="33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740811.20798680512</v>
      </c>
      <c r="E53" s="522">
        <f t="shared" si="29"/>
        <v>98106.090909090912</v>
      </c>
      <c r="F53" s="523">
        <f t="shared" si="30"/>
        <v>642705.11707771418</v>
      </c>
      <c r="G53" s="524">
        <f t="shared" ref="G53:G72" si="34">+I$12*((D53+F53)/2)+E53</f>
        <v>180789.95987483795</v>
      </c>
      <c r="H53" s="491">
        <f t="shared" ref="H53:H72" si="35">+I$13*((D53+F53)/2)+E53</f>
        <v>180789.95987483795</v>
      </c>
      <c r="I53" s="511">
        <f t="shared" si="6"/>
        <v>0</v>
      </c>
      <c r="J53" s="511"/>
      <c r="K53" s="525"/>
      <c r="L53" s="514">
        <f t="shared" si="33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642705.11707771418</v>
      </c>
      <c r="E54" s="522">
        <f t="shared" si="29"/>
        <v>98106.090909090912</v>
      </c>
      <c r="F54" s="523">
        <f t="shared" si="30"/>
        <v>544599.02616862324</v>
      </c>
      <c r="G54" s="524">
        <f t="shared" si="34"/>
        <v>169063.62023068429</v>
      </c>
      <c r="H54" s="491">
        <f t="shared" si="35"/>
        <v>169063.62023068429</v>
      </c>
      <c r="I54" s="511">
        <f t="shared" si="6"/>
        <v>0</v>
      </c>
      <c r="J54" s="511"/>
      <c r="K54" s="525"/>
      <c r="L54" s="514">
        <f t="shared" si="33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544599.02616862324</v>
      </c>
      <c r="E55" s="522">
        <f t="shared" si="29"/>
        <v>98106.090909090912</v>
      </c>
      <c r="F55" s="523">
        <f t="shared" si="30"/>
        <v>446492.9352595323</v>
      </c>
      <c r="G55" s="524">
        <f t="shared" si="34"/>
        <v>157337.2805865306</v>
      </c>
      <c r="H55" s="491">
        <f t="shared" si="35"/>
        <v>157337.2805865306</v>
      </c>
      <c r="I55" s="511">
        <f t="shared" si="6"/>
        <v>0</v>
      </c>
      <c r="J55" s="511"/>
      <c r="K55" s="525"/>
      <c r="L55" s="514">
        <f t="shared" si="33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446492.9352595323</v>
      </c>
      <c r="E56" s="522">
        <f t="shared" si="29"/>
        <v>98106.090909090912</v>
      </c>
      <c r="F56" s="523">
        <f t="shared" si="30"/>
        <v>348386.84435044136</v>
      </c>
      <c r="G56" s="524">
        <f t="shared" si="34"/>
        <v>145610.94094237691</v>
      </c>
      <c r="H56" s="491">
        <f t="shared" si="35"/>
        <v>145610.94094237691</v>
      </c>
      <c r="I56" s="511">
        <f t="shared" si="6"/>
        <v>0</v>
      </c>
      <c r="J56" s="511"/>
      <c r="K56" s="525"/>
      <c r="L56" s="514">
        <f t="shared" si="33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348386.84435044136</v>
      </c>
      <c r="E57" s="522">
        <f t="shared" si="29"/>
        <v>98106.090909090912</v>
      </c>
      <c r="F57" s="523">
        <f t="shared" si="30"/>
        <v>250280.75344135045</v>
      </c>
      <c r="G57" s="524">
        <f t="shared" si="34"/>
        <v>133884.60129822322</v>
      </c>
      <c r="H57" s="491">
        <f t="shared" si="35"/>
        <v>133884.60129822322</v>
      </c>
      <c r="I57" s="511">
        <f t="shared" si="6"/>
        <v>0</v>
      </c>
      <c r="J57" s="511"/>
      <c r="K57" s="525"/>
      <c r="L57" s="514">
        <f t="shared" si="33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250280.75344135045</v>
      </c>
      <c r="E58" s="522">
        <f t="shared" si="29"/>
        <v>98106.090909090912</v>
      </c>
      <c r="F58" s="523">
        <f t="shared" si="30"/>
        <v>152174.66253225954</v>
      </c>
      <c r="G58" s="524">
        <f t="shared" si="34"/>
        <v>122158.26165406956</v>
      </c>
      <c r="H58" s="491">
        <f t="shared" si="35"/>
        <v>122158.26165406956</v>
      </c>
      <c r="I58" s="511">
        <f t="shared" si="6"/>
        <v>0</v>
      </c>
      <c r="J58" s="511"/>
      <c r="K58" s="525"/>
      <c r="L58" s="514">
        <f t="shared" si="33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152174.66253225954</v>
      </c>
      <c r="E59" s="522">
        <f t="shared" si="29"/>
        <v>98106.090909090912</v>
      </c>
      <c r="F59" s="523">
        <f t="shared" si="30"/>
        <v>54068.571623168624</v>
      </c>
      <c r="G59" s="524">
        <f t="shared" si="34"/>
        <v>110431.92200991587</v>
      </c>
      <c r="H59" s="491">
        <f t="shared" si="35"/>
        <v>110431.92200991587</v>
      </c>
      <c r="I59" s="511">
        <f t="shared" si="6"/>
        <v>0</v>
      </c>
      <c r="J59" s="511"/>
      <c r="K59" s="525"/>
      <c r="L59" s="514">
        <f t="shared" si="33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54068.571623168624</v>
      </c>
      <c r="E60" s="522">
        <f t="shared" si="29"/>
        <v>54068.571623168624</v>
      </c>
      <c r="F60" s="523">
        <f t="shared" si="30"/>
        <v>0</v>
      </c>
      <c r="G60" s="524">
        <f t="shared" si="34"/>
        <v>57299.902262542688</v>
      </c>
      <c r="H60" s="491">
        <f t="shared" si="35"/>
        <v>57299.902262542688</v>
      </c>
      <c r="I60" s="511">
        <f t="shared" si="6"/>
        <v>0</v>
      </c>
      <c r="J60" s="511"/>
      <c r="K60" s="525"/>
      <c r="L60" s="514">
        <f t="shared" si="33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9"/>
        <v>0</v>
      </c>
      <c r="F61" s="523">
        <f t="shared" si="30"/>
        <v>0</v>
      </c>
      <c r="G61" s="524">
        <f t="shared" si="34"/>
        <v>0</v>
      </c>
      <c r="H61" s="491">
        <f t="shared" si="35"/>
        <v>0</v>
      </c>
      <c r="I61" s="511">
        <f t="shared" si="6"/>
        <v>0</v>
      </c>
      <c r="J61" s="511"/>
      <c r="K61" s="525"/>
      <c r="L61" s="514">
        <f t="shared" si="33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9"/>
        <v>0</v>
      </c>
      <c r="F62" s="523">
        <f t="shared" si="30"/>
        <v>0</v>
      </c>
      <c r="G62" s="524">
        <f t="shared" si="34"/>
        <v>0</v>
      </c>
      <c r="H62" s="491">
        <f t="shared" si="35"/>
        <v>0</v>
      </c>
      <c r="I62" s="511">
        <f t="shared" si="6"/>
        <v>0</v>
      </c>
      <c r="J62" s="511"/>
      <c r="K62" s="525"/>
      <c r="L62" s="514">
        <f t="shared" si="33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9"/>
        <v>0</v>
      </c>
      <c r="F63" s="523">
        <f t="shared" si="30"/>
        <v>0</v>
      </c>
      <c r="G63" s="524">
        <f t="shared" si="34"/>
        <v>0</v>
      </c>
      <c r="H63" s="491">
        <f t="shared" si="35"/>
        <v>0</v>
      </c>
      <c r="I63" s="511">
        <f t="shared" si="6"/>
        <v>0</v>
      </c>
      <c r="J63" s="511"/>
      <c r="K63" s="525"/>
      <c r="L63" s="514">
        <f t="shared" si="33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9"/>
        <v>0</v>
      </c>
      <c r="F64" s="523">
        <f t="shared" si="30"/>
        <v>0</v>
      </c>
      <c r="G64" s="524">
        <f t="shared" si="34"/>
        <v>0</v>
      </c>
      <c r="H64" s="491">
        <f t="shared" si="35"/>
        <v>0</v>
      </c>
      <c r="I64" s="511">
        <f t="shared" si="6"/>
        <v>0</v>
      </c>
      <c r="J64" s="511"/>
      <c r="K64" s="525"/>
      <c r="L64" s="514">
        <f t="shared" si="33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9"/>
        <v>0</v>
      </c>
      <c r="F65" s="523">
        <f t="shared" si="30"/>
        <v>0</v>
      </c>
      <c r="G65" s="524">
        <f t="shared" si="34"/>
        <v>0</v>
      </c>
      <c r="H65" s="491">
        <f t="shared" si="35"/>
        <v>0</v>
      </c>
      <c r="I65" s="511">
        <f t="shared" si="6"/>
        <v>0</v>
      </c>
      <c r="J65" s="511"/>
      <c r="K65" s="525"/>
      <c r="L65" s="514">
        <f t="shared" si="33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9"/>
        <v>0</v>
      </c>
      <c r="F66" s="523">
        <f t="shared" si="30"/>
        <v>0</v>
      </c>
      <c r="G66" s="524">
        <f t="shared" si="34"/>
        <v>0</v>
      </c>
      <c r="H66" s="491">
        <f t="shared" si="35"/>
        <v>0</v>
      </c>
      <c r="I66" s="511">
        <f t="shared" si="6"/>
        <v>0</v>
      </c>
      <c r="J66" s="511"/>
      <c r="K66" s="525"/>
      <c r="L66" s="514">
        <f t="shared" si="33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9"/>
        <v>0</v>
      </c>
      <c r="F67" s="523">
        <f t="shared" si="30"/>
        <v>0</v>
      </c>
      <c r="G67" s="524">
        <f t="shared" si="34"/>
        <v>0</v>
      </c>
      <c r="H67" s="491">
        <f t="shared" si="35"/>
        <v>0</v>
      </c>
      <c r="I67" s="511">
        <f t="shared" si="6"/>
        <v>0</v>
      </c>
      <c r="J67" s="511"/>
      <c r="K67" s="525"/>
      <c r="L67" s="514">
        <f t="shared" si="33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9"/>
        <v>0</v>
      </c>
      <c r="F68" s="523">
        <f t="shared" si="30"/>
        <v>0</v>
      </c>
      <c r="G68" s="524">
        <f t="shared" si="34"/>
        <v>0</v>
      </c>
      <c r="H68" s="491">
        <f t="shared" si="35"/>
        <v>0</v>
      </c>
      <c r="I68" s="511">
        <f t="shared" si="6"/>
        <v>0</v>
      </c>
      <c r="J68" s="511"/>
      <c r="K68" s="525"/>
      <c r="L68" s="514">
        <f t="shared" si="33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9"/>
        <v>0</v>
      </c>
      <c r="F69" s="523">
        <f t="shared" si="30"/>
        <v>0</v>
      </c>
      <c r="G69" s="524">
        <f t="shared" si="34"/>
        <v>0</v>
      </c>
      <c r="H69" s="491">
        <f t="shared" si="35"/>
        <v>0</v>
      </c>
      <c r="I69" s="511">
        <f t="shared" si="6"/>
        <v>0</v>
      </c>
      <c r="J69" s="511"/>
      <c r="K69" s="525"/>
      <c r="L69" s="514">
        <f t="shared" si="33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9"/>
        <v>0</v>
      </c>
      <c r="F70" s="523">
        <f t="shared" si="30"/>
        <v>0</v>
      </c>
      <c r="G70" s="524">
        <f t="shared" si="34"/>
        <v>0</v>
      </c>
      <c r="H70" s="491">
        <f t="shared" si="35"/>
        <v>0</v>
      </c>
      <c r="I70" s="511">
        <f t="shared" si="6"/>
        <v>0</v>
      </c>
      <c r="J70" s="511"/>
      <c r="K70" s="525"/>
      <c r="L70" s="514">
        <f t="shared" si="33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9"/>
        <v>0</v>
      </c>
      <c r="F71" s="523">
        <f t="shared" si="30"/>
        <v>0</v>
      </c>
      <c r="G71" s="524">
        <f t="shared" si="34"/>
        <v>0</v>
      </c>
      <c r="H71" s="491">
        <f t="shared" si="35"/>
        <v>0</v>
      </c>
      <c r="I71" s="511">
        <f t="shared" si="6"/>
        <v>0</v>
      </c>
      <c r="J71" s="511"/>
      <c r="K71" s="525"/>
      <c r="L71" s="514">
        <f t="shared" si="33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9"/>
        <v>0</v>
      </c>
      <c r="F72" s="523">
        <f t="shared" si="30"/>
        <v>0</v>
      </c>
      <c r="G72" s="524">
        <f t="shared" si="34"/>
        <v>0</v>
      </c>
      <c r="H72" s="491">
        <f t="shared" si="35"/>
        <v>0</v>
      </c>
      <c r="I72" s="511">
        <f t="shared" si="6"/>
        <v>0</v>
      </c>
      <c r="J72" s="511"/>
      <c r="K72" s="532"/>
      <c r="L72" s="533">
        <f t="shared" si="33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4316667.9999999981</v>
      </c>
      <c r="F73" s="375"/>
      <c r="G73" s="375">
        <f>SUM(G17:G72)</f>
        <v>15619610.816095695</v>
      </c>
      <c r="H73" s="375">
        <f>SUM(H17:H72)</f>
        <v>15619610.816095695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456610.85473653179</v>
      </c>
      <c r="N87" s="546">
        <f>IF(J92&lt;D11,0,VLOOKUP(J92,C17:O72,11))</f>
        <v>456610.85473653179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491751.87339361978</v>
      </c>
      <c r="N88" s="550">
        <f>IF(J92&lt;D11,0,VLOOKUP(J92,C99:P154,7))</f>
        <v>491751.87339361978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35141.018657087989</v>
      </c>
      <c r="N89" s="555">
        <f>+N88-N87</f>
        <v>35141.018657087989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 t="str">
        <f>E9</f>
        <v xml:space="preserve">  SPP Project ID = 770 (split between PSO &amp; SWEPCO)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98106.090909090912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36">H99</f>
        <v>371812.50753135112</v>
      </c>
      <c r="M99" s="519">
        <f t="shared" ref="M99:M104" si="37">IF(L99&lt;&gt;0,+H99-L99,0)</f>
        <v>0</v>
      </c>
      <c r="N99" s="518">
        <f t="shared" ref="N99:N104" si="38">I99</f>
        <v>371812.50753135112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36"/>
        <v>670815.62922303798</v>
      </c>
      <c r="M100" s="519">
        <f t="shared" si="37"/>
        <v>0</v>
      </c>
      <c r="N100" s="518">
        <f t="shared" si="38"/>
        <v>670815.62922303798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9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36"/>
        <v>639981.58365995577</v>
      </c>
      <c r="M101" s="519">
        <f t="shared" si="37"/>
        <v>0</v>
      </c>
      <c r="N101" s="518">
        <f t="shared" si="38"/>
        <v>639981.58365995577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9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40">+I102-H102</f>
        <v>0</v>
      </c>
      <c r="K102" s="514"/>
      <c r="L102" s="518">
        <f t="shared" si="36"/>
        <v>605049.52036198007</v>
      </c>
      <c r="M102" s="519">
        <f t="shared" si="37"/>
        <v>0</v>
      </c>
      <c r="N102" s="518">
        <f t="shared" si="38"/>
        <v>605049.52036198007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9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40"/>
        <v>0</v>
      </c>
      <c r="K103" s="514"/>
      <c r="L103" s="518">
        <f t="shared" si="36"/>
        <v>573321.60174828372</v>
      </c>
      <c r="M103" s="519">
        <f t="shared" si="37"/>
        <v>0</v>
      </c>
      <c r="N103" s="518">
        <f t="shared" si="38"/>
        <v>573321.60174828372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9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40"/>
        <v>0</v>
      </c>
      <c r="K104" s="514"/>
      <c r="L104" s="518">
        <f t="shared" si="36"/>
        <v>501004.31746485061</v>
      </c>
      <c r="M104" s="519">
        <f t="shared" si="37"/>
        <v>0</v>
      </c>
      <c r="N104" s="518">
        <f t="shared" si="38"/>
        <v>501004.31746485061</v>
      </c>
      <c r="O104" s="514">
        <f t="shared" ref="O104:O130" si="41">IF(N104&lt;&gt;0,+I104-N104,0)</f>
        <v>0</v>
      </c>
      <c r="P104" s="514">
        <f t="shared" ref="P104:P130" si="42">+O104-M104</f>
        <v>0</v>
      </c>
    </row>
    <row r="105" spans="1:16" ht="12.5">
      <c r="B105" s="195" t="str">
        <f t="shared" si="39"/>
        <v/>
      </c>
      <c r="C105" s="507">
        <f>IF(D93="","-",+C104+1)</f>
        <v>2019</v>
      </c>
      <c r="D105" s="629">
        <v>3719531.6935215942</v>
      </c>
      <c r="E105" s="630">
        <v>100387.62790697675</v>
      </c>
      <c r="F105" s="631">
        <v>3619144.0656146174</v>
      </c>
      <c r="G105" s="631">
        <v>3669337.8795681056</v>
      </c>
      <c r="H105" s="633">
        <v>493155.55998343643</v>
      </c>
      <c r="I105" s="634">
        <v>493155.55998343643</v>
      </c>
      <c r="J105" s="514">
        <f t="shared" si="40"/>
        <v>0</v>
      </c>
      <c r="K105" s="514"/>
      <c r="L105" s="518">
        <f t="shared" ref="L105" si="43">H105</f>
        <v>493155.55998343643</v>
      </c>
      <c r="M105" s="519">
        <f t="shared" ref="M105" si="44">IF(L105&lt;&gt;0,+H105-L105,0)</f>
        <v>0</v>
      </c>
      <c r="N105" s="518">
        <f t="shared" ref="N105" si="45">I105</f>
        <v>493155.55998343643</v>
      </c>
      <c r="O105" s="514">
        <f t="shared" si="41"/>
        <v>0</v>
      </c>
      <c r="P105" s="514">
        <f t="shared" si="42"/>
        <v>0</v>
      </c>
    </row>
    <row r="106" spans="1:16" ht="12.5">
      <c r="B106" s="195" t="str">
        <f t="shared" si="39"/>
        <v/>
      </c>
      <c r="C106" s="507">
        <f>IF(D93="","-",+C105+1)</f>
        <v>2020</v>
      </c>
      <c r="D106" s="629">
        <v>3619144.0656146174</v>
      </c>
      <c r="E106" s="630">
        <v>102777.80952380953</v>
      </c>
      <c r="F106" s="631">
        <v>3516366.2560908077</v>
      </c>
      <c r="G106" s="631">
        <v>3567755.1608527126</v>
      </c>
      <c r="H106" s="633">
        <v>486574.90560102114</v>
      </c>
      <c r="I106" s="634">
        <v>486574.90560102114</v>
      </c>
      <c r="J106" s="514">
        <f t="shared" si="40"/>
        <v>0</v>
      </c>
      <c r="K106" s="514"/>
      <c r="L106" s="518">
        <f t="shared" ref="L106" si="46">H106</f>
        <v>486574.90560102114</v>
      </c>
      <c r="M106" s="519">
        <f t="shared" ref="M106" si="47">IF(L106&lt;&gt;0,+H106-L106,0)</f>
        <v>0</v>
      </c>
      <c r="N106" s="518">
        <f t="shared" ref="N106" si="48">I106</f>
        <v>486574.90560102114</v>
      </c>
      <c r="O106" s="514">
        <f t="shared" si="41"/>
        <v>0</v>
      </c>
      <c r="P106" s="514">
        <f t="shared" si="42"/>
        <v>0</v>
      </c>
    </row>
    <row r="107" spans="1:16" ht="12.5">
      <c r="B107" s="195" t="str">
        <f t="shared" si="39"/>
        <v/>
      </c>
      <c r="C107" s="507">
        <f>IF(D93="","-",+C106+1)</f>
        <v>2021</v>
      </c>
      <c r="D107" s="629">
        <v>3516366.2560908077</v>
      </c>
      <c r="E107" s="630">
        <v>105284.58536585367</v>
      </c>
      <c r="F107" s="631">
        <v>3411081.670724954</v>
      </c>
      <c r="G107" s="631">
        <v>3463723.9634078806</v>
      </c>
      <c r="H107" s="633">
        <v>498466.53143756086</v>
      </c>
      <c r="I107" s="634">
        <v>498466.53143756086</v>
      </c>
      <c r="J107" s="514">
        <f t="shared" si="40"/>
        <v>0</v>
      </c>
      <c r="K107" s="514"/>
      <c r="L107" s="518">
        <f t="shared" ref="L107" si="49">H107</f>
        <v>498466.53143756086</v>
      </c>
      <c r="M107" s="519">
        <f t="shared" ref="M107" si="50">IF(L107&lt;&gt;0,+H107-L107,0)</f>
        <v>0</v>
      </c>
      <c r="N107" s="518">
        <f t="shared" ref="N107" si="51">I107</f>
        <v>498466.53143756086</v>
      </c>
      <c r="O107" s="514">
        <f t="shared" si="41"/>
        <v>0</v>
      </c>
      <c r="P107" s="514">
        <f t="shared" si="42"/>
        <v>0</v>
      </c>
    </row>
    <row r="108" spans="1:16" ht="12.5">
      <c r="B108" s="195" t="str">
        <f t="shared" si="39"/>
        <v/>
      </c>
      <c r="C108" s="507">
        <f>IF(D93="","-",+C107+1)</f>
        <v>2022</v>
      </c>
      <c r="D108" s="629">
        <v>3411081.670724954</v>
      </c>
      <c r="E108" s="630">
        <v>102777.80952380953</v>
      </c>
      <c r="F108" s="631">
        <v>3308303.8612011443</v>
      </c>
      <c r="G108" s="631">
        <v>3359692.7659630491</v>
      </c>
      <c r="H108" s="633">
        <v>497400.0750990212</v>
      </c>
      <c r="I108" s="634">
        <v>497400.0750990212</v>
      </c>
      <c r="J108" s="514">
        <f t="shared" si="40"/>
        <v>0</v>
      </c>
      <c r="K108" s="514"/>
      <c r="L108" s="518">
        <f t="shared" ref="L108" si="52">H108</f>
        <v>497400.0750990212</v>
      </c>
      <c r="M108" s="519">
        <f t="shared" ref="M108" si="53">IF(L108&lt;&gt;0,+H108-L108,0)</f>
        <v>0</v>
      </c>
      <c r="N108" s="518">
        <f t="shared" ref="N108" si="54">I108</f>
        <v>497400.0750990212</v>
      </c>
      <c r="O108" s="514">
        <f t="shared" ref="O108" si="55">IF(N108&lt;&gt;0,+I108-N108,0)</f>
        <v>0</v>
      </c>
      <c r="P108" s="514">
        <f t="shared" ref="P108" si="56">+O108-M108</f>
        <v>0</v>
      </c>
    </row>
    <row r="109" spans="1:16" ht="12.5">
      <c r="B109" s="195" t="str">
        <f t="shared" si="39"/>
        <v/>
      </c>
      <c r="C109" s="507">
        <f>IF(D93="","-",+C108+1)</f>
        <v>2023</v>
      </c>
      <c r="D109" s="629">
        <v>3308303.8612011443</v>
      </c>
      <c r="E109" s="630">
        <v>98106.090909090912</v>
      </c>
      <c r="F109" s="631">
        <v>3210197.7702920535</v>
      </c>
      <c r="G109" s="631">
        <v>3259250.8157465989</v>
      </c>
      <c r="H109" s="633">
        <v>500183.75101273519</v>
      </c>
      <c r="I109" s="634">
        <v>500183.75101273519</v>
      </c>
      <c r="J109" s="514">
        <f t="shared" si="40"/>
        <v>0</v>
      </c>
      <c r="K109" s="514"/>
      <c r="L109" s="518">
        <f t="shared" ref="L109" si="57">H109</f>
        <v>500183.75101273519</v>
      </c>
      <c r="M109" s="519">
        <f t="shared" ref="M109" si="58">IF(L109&lt;&gt;0,+H109-L109,0)</f>
        <v>0</v>
      </c>
      <c r="N109" s="518">
        <f t="shared" ref="N109" si="59">I109</f>
        <v>500183.75101273519</v>
      </c>
      <c r="O109" s="514">
        <f t="shared" ref="O109" si="60">IF(N109&lt;&gt;0,+I109-N109,0)</f>
        <v>0</v>
      </c>
      <c r="P109" s="514">
        <f t="shared" ref="P109" si="61">+O109-M109</f>
        <v>0</v>
      </c>
    </row>
    <row r="110" spans="1:16" ht="12.5">
      <c r="B110" s="195" t="str">
        <f t="shared" si="39"/>
        <v/>
      </c>
      <c r="C110" s="507">
        <f>IF(D93="","-",+C109+1)</f>
        <v>2024</v>
      </c>
      <c r="D110" s="374">
        <f>IF(F109+SUM(E$99:E109)=D$92,F109,D$92-SUM(E$99:E109))</f>
        <v>3210197.7702920535</v>
      </c>
      <c r="E110" s="522">
        <f t="shared" ref="E110:E154" si="62">IF(+$J$96&lt;F109,$J$96,D110)</f>
        <v>98106.090909090912</v>
      </c>
      <c r="F110" s="523">
        <f t="shared" ref="F110:F154" si="63">+D110-E110</f>
        <v>3112091.6793829626</v>
      </c>
      <c r="G110" s="523">
        <f t="shared" ref="G110:G154" si="64">+(F110+D110)/2</f>
        <v>3161144.7248375081</v>
      </c>
      <c r="H110" s="526">
        <f t="shared" ref="H110:H154" si="65">+J$94*G110+E110</f>
        <v>491751.87339361978</v>
      </c>
      <c r="I110" s="577">
        <f t="shared" ref="I110:I154" si="66">+J$95*G110+E110</f>
        <v>491751.87339361978</v>
      </c>
      <c r="J110" s="514">
        <f t="shared" si="40"/>
        <v>0</v>
      </c>
      <c r="K110" s="514"/>
      <c r="L110" s="525"/>
      <c r="M110" s="514">
        <f t="shared" ref="M110:M130" si="67">IF(L110&lt;&gt;0,+H110-L110,0)</f>
        <v>0</v>
      </c>
      <c r="N110" s="525"/>
      <c r="O110" s="514">
        <f t="shared" si="41"/>
        <v>0</v>
      </c>
      <c r="P110" s="514">
        <f t="shared" si="42"/>
        <v>0</v>
      </c>
    </row>
    <row r="111" spans="1:16" ht="12.5">
      <c r="B111" s="195" t="str">
        <f t="shared" si="39"/>
        <v/>
      </c>
      <c r="C111" s="507">
        <f>IF(D93="","-",+C110+1)</f>
        <v>2025</v>
      </c>
      <c r="D111" s="374">
        <f>IF(F110+SUM(E$99:E110)=D$92,F110,D$92-SUM(E$99:E110))</f>
        <v>3112091.6793829626</v>
      </c>
      <c r="E111" s="522">
        <f t="shared" si="62"/>
        <v>98106.090909090912</v>
      </c>
      <c r="F111" s="523">
        <f t="shared" si="63"/>
        <v>3013985.5884738718</v>
      </c>
      <c r="G111" s="523">
        <f t="shared" si="64"/>
        <v>3063038.6339284172</v>
      </c>
      <c r="H111" s="526">
        <f t="shared" si="65"/>
        <v>479535.08097061783</v>
      </c>
      <c r="I111" s="577">
        <f t="shared" si="66"/>
        <v>479535.08097061783</v>
      </c>
      <c r="J111" s="514">
        <f t="shared" si="40"/>
        <v>0</v>
      </c>
      <c r="K111" s="514"/>
      <c r="L111" s="525"/>
      <c r="M111" s="514">
        <f t="shared" si="67"/>
        <v>0</v>
      </c>
      <c r="N111" s="525"/>
      <c r="O111" s="514">
        <f t="shared" si="41"/>
        <v>0</v>
      </c>
      <c r="P111" s="514">
        <f t="shared" si="42"/>
        <v>0</v>
      </c>
    </row>
    <row r="112" spans="1:16" ht="12.5">
      <c r="B112" s="195" t="str">
        <f t="shared" si="39"/>
        <v/>
      </c>
      <c r="C112" s="507">
        <f>IF(D93="","-",+C111+1)</f>
        <v>2026</v>
      </c>
      <c r="D112" s="374">
        <f>IF(F111+SUM(E$99:E111)=D$92,F111,D$92-SUM(E$99:E111))</f>
        <v>3013985.5884738718</v>
      </c>
      <c r="E112" s="522">
        <f t="shared" si="62"/>
        <v>98106.090909090912</v>
      </c>
      <c r="F112" s="523">
        <f t="shared" si="63"/>
        <v>2915879.497564781</v>
      </c>
      <c r="G112" s="523">
        <f t="shared" si="64"/>
        <v>2964932.5430193264</v>
      </c>
      <c r="H112" s="526">
        <f t="shared" si="65"/>
        <v>467318.28854761587</v>
      </c>
      <c r="I112" s="577">
        <f t="shared" si="66"/>
        <v>467318.28854761587</v>
      </c>
      <c r="J112" s="514">
        <f t="shared" si="40"/>
        <v>0</v>
      </c>
      <c r="K112" s="514"/>
      <c r="L112" s="525"/>
      <c r="M112" s="514">
        <f t="shared" si="67"/>
        <v>0</v>
      </c>
      <c r="N112" s="525"/>
      <c r="O112" s="514">
        <f t="shared" si="41"/>
        <v>0</v>
      </c>
      <c r="P112" s="514">
        <f t="shared" si="42"/>
        <v>0</v>
      </c>
    </row>
    <row r="113" spans="2:16" ht="12.5">
      <c r="B113" s="195" t="str">
        <f t="shared" si="39"/>
        <v/>
      </c>
      <c r="C113" s="507">
        <f>IF(D93="","-",+C112+1)</f>
        <v>2027</v>
      </c>
      <c r="D113" s="374">
        <f>IF(F112+SUM(E$99:E112)=D$92,F112,D$92-SUM(E$99:E112))</f>
        <v>2915879.497564781</v>
      </c>
      <c r="E113" s="522">
        <f t="shared" si="62"/>
        <v>98106.090909090912</v>
      </c>
      <c r="F113" s="523">
        <f t="shared" si="63"/>
        <v>2817773.4066556902</v>
      </c>
      <c r="G113" s="523">
        <f t="shared" si="64"/>
        <v>2866826.4521102356</v>
      </c>
      <c r="H113" s="526">
        <f t="shared" si="65"/>
        <v>455101.49612461391</v>
      </c>
      <c r="I113" s="577">
        <f t="shared" si="66"/>
        <v>455101.49612461391</v>
      </c>
      <c r="J113" s="514">
        <f t="shared" si="40"/>
        <v>0</v>
      </c>
      <c r="K113" s="514"/>
      <c r="L113" s="525"/>
      <c r="M113" s="514">
        <f t="shared" si="67"/>
        <v>0</v>
      </c>
      <c r="N113" s="525"/>
      <c r="O113" s="514">
        <f t="shared" si="41"/>
        <v>0</v>
      </c>
      <c r="P113" s="514">
        <f t="shared" si="42"/>
        <v>0</v>
      </c>
    </row>
    <row r="114" spans="2:16" ht="12.5">
      <c r="B114" s="195" t="str">
        <f t="shared" si="39"/>
        <v/>
      </c>
      <c r="C114" s="507">
        <f>IF(D93="","-",+C113+1)</f>
        <v>2028</v>
      </c>
      <c r="D114" s="374">
        <f>IF(F113+SUM(E$99:E113)=D$92,F113,D$92-SUM(E$99:E113))</f>
        <v>2817773.4066556902</v>
      </c>
      <c r="E114" s="522">
        <f t="shared" si="62"/>
        <v>98106.090909090912</v>
      </c>
      <c r="F114" s="523">
        <f t="shared" si="63"/>
        <v>2719667.3157465993</v>
      </c>
      <c r="G114" s="523">
        <f t="shared" si="64"/>
        <v>2768720.3612011448</v>
      </c>
      <c r="H114" s="526">
        <f t="shared" si="65"/>
        <v>442884.70370161207</v>
      </c>
      <c r="I114" s="577">
        <f t="shared" si="66"/>
        <v>442884.70370161207</v>
      </c>
      <c r="J114" s="514">
        <f t="shared" si="40"/>
        <v>0</v>
      </c>
      <c r="K114" s="514"/>
      <c r="L114" s="525"/>
      <c r="M114" s="514">
        <f t="shared" si="67"/>
        <v>0</v>
      </c>
      <c r="N114" s="525"/>
      <c r="O114" s="514">
        <f t="shared" si="41"/>
        <v>0</v>
      </c>
      <c r="P114" s="514">
        <f t="shared" si="42"/>
        <v>0</v>
      </c>
    </row>
    <row r="115" spans="2:16" ht="12.5">
      <c r="B115" s="195" t="str">
        <f t="shared" si="39"/>
        <v/>
      </c>
      <c r="C115" s="507">
        <f>IF(D93="","-",+C114+1)</f>
        <v>2029</v>
      </c>
      <c r="D115" s="374">
        <f>IF(F114+SUM(E$99:E114)=D$92,F114,D$92-SUM(E$99:E114))</f>
        <v>2719667.3157465993</v>
      </c>
      <c r="E115" s="522">
        <f t="shared" si="62"/>
        <v>98106.090909090912</v>
      </c>
      <c r="F115" s="523">
        <f t="shared" si="63"/>
        <v>2621561.2248375085</v>
      </c>
      <c r="G115" s="523">
        <f t="shared" si="64"/>
        <v>2670614.2702920539</v>
      </c>
      <c r="H115" s="526">
        <f t="shared" si="65"/>
        <v>430667.91127861012</v>
      </c>
      <c r="I115" s="577">
        <f t="shared" si="66"/>
        <v>430667.91127861012</v>
      </c>
      <c r="J115" s="514">
        <f t="shared" si="40"/>
        <v>0</v>
      </c>
      <c r="K115" s="514"/>
      <c r="L115" s="525"/>
      <c r="M115" s="514">
        <f t="shared" si="67"/>
        <v>0</v>
      </c>
      <c r="N115" s="525"/>
      <c r="O115" s="514">
        <f t="shared" si="41"/>
        <v>0</v>
      </c>
      <c r="P115" s="514">
        <f t="shared" si="42"/>
        <v>0</v>
      </c>
    </row>
    <row r="116" spans="2:16" ht="12.5">
      <c r="B116" s="195" t="str">
        <f t="shared" si="39"/>
        <v/>
      </c>
      <c r="C116" s="507">
        <f>IF(D93="","-",+C115+1)</f>
        <v>2030</v>
      </c>
      <c r="D116" s="374">
        <f>IF(F115+SUM(E$99:E115)=D$92,F115,D$92-SUM(E$99:E115))</f>
        <v>2621561.2248375085</v>
      </c>
      <c r="E116" s="522">
        <f t="shared" si="62"/>
        <v>98106.090909090912</v>
      </c>
      <c r="F116" s="523">
        <f t="shared" si="63"/>
        <v>2523455.1339284177</v>
      </c>
      <c r="G116" s="523">
        <f t="shared" si="64"/>
        <v>2572508.1793829631</v>
      </c>
      <c r="H116" s="526">
        <f t="shared" si="65"/>
        <v>418451.11885560816</v>
      </c>
      <c r="I116" s="577">
        <f t="shared" si="66"/>
        <v>418451.11885560816</v>
      </c>
      <c r="J116" s="514">
        <f t="shared" si="40"/>
        <v>0</v>
      </c>
      <c r="K116" s="514"/>
      <c r="L116" s="525"/>
      <c r="M116" s="514">
        <f t="shared" si="67"/>
        <v>0</v>
      </c>
      <c r="N116" s="525"/>
      <c r="O116" s="514">
        <f t="shared" si="41"/>
        <v>0</v>
      </c>
      <c r="P116" s="514">
        <f t="shared" si="42"/>
        <v>0</v>
      </c>
    </row>
    <row r="117" spans="2:16" ht="12.5">
      <c r="B117" s="195" t="str">
        <f t="shared" si="39"/>
        <v/>
      </c>
      <c r="C117" s="507">
        <f>IF(D93="","-",+C116+1)</f>
        <v>2031</v>
      </c>
      <c r="D117" s="374">
        <f>IF(F116+SUM(E$99:E116)=D$92,F116,D$92-SUM(E$99:E116))</f>
        <v>2523455.1339284177</v>
      </c>
      <c r="E117" s="522">
        <f t="shared" si="62"/>
        <v>98106.090909090912</v>
      </c>
      <c r="F117" s="523">
        <f t="shared" si="63"/>
        <v>2425349.0430193269</v>
      </c>
      <c r="G117" s="523">
        <f t="shared" si="64"/>
        <v>2474402.0884738723</v>
      </c>
      <c r="H117" s="526">
        <f t="shared" si="65"/>
        <v>406234.32643260621</v>
      </c>
      <c r="I117" s="577">
        <f t="shared" si="66"/>
        <v>406234.32643260621</v>
      </c>
      <c r="J117" s="514">
        <f t="shared" si="40"/>
        <v>0</v>
      </c>
      <c r="K117" s="514"/>
      <c r="L117" s="525"/>
      <c r="M117" s="514">
        <f t="shared" si="67"/>
        <v>0</v>
      </c>
      <c r="N117" s="525"/>
      <c r="O117" s="514">
        <f t="shared" si="41"/>
        <v>0</v>
      </c>
      <c r="P117" s="514">
        <f t="shared" si="42"/>
        <v>0</v>
      </c>
    </row>
    <row r="118" spans="2:16" ht="12.5">
      <c r="B118" s="195" t="str">
        <f t="shared" si="39"/>
        <v/>
      </c>
      <c r="C118" s="507">
        <f>IF(D93="","-",+C117+1)</f>
        <v>2032</v>
      </c>
      <c r="D118" s="374">
        <f>IF(F117+SUM(E$99:E117)=D$92,F117,D$92-SUM(E$99:E117))</f>
        <v>2425349.0430193269</v>
      </c>
      <c r="E118" s="522">
        <f t="shared" si="62"/>
        <v>98106.090909090912</v>
      </c>
      <c r="F118" s="523">
        <f t="shared" si="63"/>
        <v>2327242.952110236</v>
      </c>
      <c r="G118" s="523">
        <f t="shared" si="64"/>
        <v>2376295.9975647815</v>
      </c>
      <c r="H118" s="526">
        <f t="shared" si="65"/>
        <v>394017.53400960437</v>
      </c>
      <c r="I118" s="577">
        <f t="shared" si="66"/>
        <v>394017.53400960437</v>
      </c>
      <c r="J118" s="514">
        <f t="shared" si="40"/>
        <v>0</v>
      </c>
      <c r="K118" s="514"/>
      <c r="L118" s="525"/>
      <c r="M118" s="514">
        <f t="shared" si="67"/>
        <v>0</v>
      </c>
      <c r="N118" s="525"/>
      <c r="O118" s="514">
        <f t="shared" si="41"/>
        <v>0</v>
      </c>
      <c r="P118" s="514">
        <f t="shared" si="42"/>
        <v>0</v>
      </c>
    </row>
    <row r="119" spans="2:16" ht="12.5">
      <c r="B119" s="195" t="str">
        <f t="shared" si="39"/>
        <v/>
      </c>
      <c r="C119" s="507">
        <f>IF(D93="","-",+C118+1)</f>
        <v>2033</v>
      </c>
      <c r="D119" s="374">
        <f>IF(F118+SUM(E$99:E118)=D$92,F118,D$92-SUM(E$99:E118))</f>
        <v>2327242.952110236</v>
      </c>
      <c r="E119" s="522">
        <f t="shared" si="62"/>
        <v>98106.090909090912</v>
      </c>
      <c r="F119" s="523">
        <f t="shared" si="63"/>
        <v>2229136.8612011452</v>
      </c>
      <c r="G119" s="523">
        <f t="shared" si="64"/>
        <v>2278189.9066556906</v>
      </c>
      <c r="H119" s="526">
        <f t="shared" si="65"/>
        <v>381800.74158660241</v>
      </c>
      <c r="I119" s="577">
        <f t="shared" si="66"/>
        <v>381800.74158660241</v>
      </c>
      <c r="J119" s="514">
        <f t="shared" si="40"/>
        <v>0</v>
      </c>
      <c r="K119" s="514"/>
      <c r="L119" s="525"/>
      <c r="M119" s="514">
        <f t="shared" si="67"/>
        <v>0</v>
      </c>
      <c r="N119" s="525"/>
      <c r="O119" s="514">
        <f t="shared" si="41"/>
        <v>0</v>
      </c>
      <c r="P119" s="514">
        <f t="shared" si="42"/>
        <v>0</v>
      </c>
    </row>
    <row r="120" spans="2:16" ht="12.5">
      <c r="B120" s="195" t="str">
        <f t="shared" si="39"/>
        <v/>
      </c>
      <c r="C120" s="507">
        <f>IF(D93="","-",+C119+1)</f>
        <v>2034</v>
      </c>
      <c r="D120" s="374">
        <f>IF(F119+SUM(E$99:E119)=D$92,F119,D$92-SUM(E$99:E119))</f>
        <v>2229136.8612011452</v>
      </c>
      <c r="E120" s="522">
        <f t="shared" si="62"/>
        <v>98106.090909090912</v>
      </c>
      <c r="F120" s="523">
        <f t="shared" si="63"/>
        <v>2131030.7702920544</v>
      </c>
      <c r="G120" s="523">
        <f t="shared" si="64"/>
        <v>2180083.8157465998</v>
      </c>
      <c r="H120" s="526">
        <f t="shared" si="65"/>
        <v>369583.94916360045</v>
      </c>
      <c r="I120" s="577">
        <f t="shared" si="66"/>
        <v>369583.94916360045</v>
      </c>
      <c r="J120" s="514">
        <f t="shared" si="40"/>
        <v>0</v>
      </c>
      <c r="K120" s="514"/>
      <c r="L120" s="525"/>
      <c r="M120" s="514">
        <f t="shared" si="67"/>
        <v>0</v>
      </c>
      <c r="N120" s="525"/>
      <c r="O120" s="514">
        <f t="shared" si="41"/>
        <v>0</v>
      </c>
      <c r="P120" s="514">
        <f t="shared" si="42"/>
        <v>0</v>
      </c>
    </row>
    <row r="121" spans="2:16" ht="12.5">
      <c r="B121" s="195" t="str">
        <f t="shared" si="39"/>
        <v/>
      </c>
      <c r="C121" s="507">
        <f>IF(D93="","-",+C120+1)</f>
        <v>2035</v>
      </c>
      <c r="D121" s="374">
        <f>IF(F120+SUM(E$99:E120)=D$92,F120,D$92-SUM(E$99:E120))</f>
        <v>2131030.7702920544</v>
      </c>
      <c r="E121" s="522">
        <f t="shared" si="62"/>
        <v>98106.090909090912</v>
      </c>
      <c r="F121" s="523">
        <f t="shared" si="63"/>
        <v>2032924.6793829636</v>
      </c>
      <c r="G121" s="523">
        <f t="shared" si="64"/>
        <v>2081977.724837509</v>
      </c>
      <c r="H121" s="526">
        <f t="shared" si="65"/>
        <v>357367.15674059856</v>
      </c>
      <c r="I121" s="577">
        <f t="shared" si="66"/>
        <v>357367.15674059856</v>
      </c>
      <c r="J121" s="514">
        <f t="shared" si="40"/>
        <v>0</v>
      </c>
      <c r="K121" s="514"/>
      <c r="L121" s="525"/>
      <c r="M121" s="514">
        <f t="shared" si="67"/>
        <v>0</v>
      </c>
      <c r="N121" s="525"/>
      <c r="O121" s="514">
        <f t="shared" si="41"/>
        <v>0</v>
      </c>
      <c r="P121" s="514">
        <f t="shared" si="42"/>
        <v>0</v>
      </c>
    </row>
    <row r="122" spans="2:16" ht="12.5">
      <c r="B122" s="195" t="str">
        <f t="shared" si="39"/>
        <v/>
      </c>
      <c r="C122" s="507">
        <f>IF(D93="","-",+C121+1)</f>
        <v>2036</v>
      </c>
      <c r="D122" s="374">
        <f>IF(F121+SUM(E$99:E121)=D$92,F121,D$92-SUM(E$99:E121))</f>
        <v>2032924.6793829636</v>
      </c>
      <c r="E122" s="522">
        <f t="shared" si="62"/>
        <v>98106.090909090912</v>
      </c>
      <c r="F122" s="523">
        <f t="shared" si="63"/>
        <v>1934818.5884738727</v>
      </c>
      <c r="G122" s="523">
        <f t="shared" si="64"/>
        <v>1983871.6339284182</v>
      </c>
      <c r="H122" s="526">
        <f t="shared" si="65"/>
        <v>345150.36431759666</v>
      </c>
      <c r="I122" s="577">
        <f t="shared" si="66"/>
        <v>345150.36431759666</v>
      </c>
      <c r="J122" s="514">
        <f t="shared" si="40"/>
        <v>0</v>
      </c>
      <c r="K122" s="514"/>
      <c r="L122" s="525"/>
      <c r="M122" s="514">
        <f t="shared" si="67"/>
        <v>0</v>
      </c>
      <c r="N122" s="525"/>
      <c r="O122" s="514">
        <f t="shared" si="41"/>
        <v>0</v>
      </c>
      <c r="P122" s="514">
        <f t="shared" si="42"/>
        <v>0</v>
      </c>
    </row>
    <row r="123" spans="2:16" ht="12.5">
      <c r="B123" s="195" t="str">
        <f t="shared" si="39"/>
        <v/>
      </c>
      <c r="C123" s="507">
        <f>IF(D93="","-",+C122+1)</f>
        <v>2037</v>
      </c>
      <c r="D123" s="374">
        <f>IF(F122+SUM(E$99:E122)=D$92,F122,D$92-SUM(E$99:E122))</f>
        <v>1934818.5884738727</v>
      </c>
      <c r="E123" s="522">
        <f t="shared" si="62"/>
        <v>98106.090909090912</v>
      </c>
      <c r="F123" s="523">
        <f t="shared" si="63"/>
        <v>1836712.4975647819</v>
      </c>
      <c r="G123" s="523">
        <f t="shared" si="64"/>
        <v>1885765.5430193273</v>
      </c>
      <c r="H123" s="526">
        <f t="shared" si="65"/>
        <v>332933.5718945947</v>
      </c>
      <c r="I123" s="577">
        <f t="shared" si="66"/>
        <v>332933.5718945947</v>
      </c>
      <c r="J123" s="514">
        <f t="shared" si="40"/>
        <v>0</v>
      </c>
      <c r="K123" s="514"/>
      <c r="L123" s="525"/>
      <c r="M123" s="514">
        <f t="shared" si="67"/>
        <v>0</v>
      </c>
      <c r="N123" s="525"/>
      <c r="O123" s="514">
        <f t="shared" si="41"/>
        <v>0</v>
      </c>
      <c r="P123" s="514">
        <f t="shared" si="42"/>
        <v>0</v>
      </c>
    </row>
    <row r="124" spans="2:16" ht="12.5">
      <c r="B124" s="195" t="str">
        <f t="shared" si="39"/>
        <v/>
      </c>
      <c r="C124" s="507">
        <f>IF(D93="","-",+C123+1)</f>
        <v>2038</v>
      </c>
      <c r="D124" s="374">
        <f>IF(F123+SUM(E$99:E123)=D$92,F123,D$92-SUM(E$99:E123))</f>
        <v>1836712.4975647819</v>
      </c>
      <c r="E124" s="522">
        <f t="shared" si="62"/>
        <v>98106.090909090912</v>
      </c>
      <c r="F124" s="523">
        <f t="shared" si="63"/>
        <v>1738606.4066556911</v>
      </c>
      <c r="G124" s="523">
        <f t="shared" si="64"/>
        <v>1787659.4521102365</v>
      </c>
      <c r="H124" s="526">
        <f t="shared" si="65"/>
        <v>320716.77947159274</v>
      </c>
      <c r="I124" s="577">
        <f t="shared" si="66"/>
        <v>320716.77947159274</v>
      </c>
      <c r="J124" s="514">
        <f t="shared" si="40"/>
        <v>0</v>
      </c>
      <c r="K124" s="514"/>
      <c r="L124" s="525"/>
      <c r="M124" s="514">
        <f t="shared" si="67"/>
        <v>0</v>
      </c>
      <c r="N124" s="525"/>
      <c r="O124" s="514">
        <f t="shared" si="41"/>
        <v>0</v>
      </c>
      <c r="P124" s="514">
        <f t="shared" si="42"/>
        <v>0</v>
      </c>
    </row>
    <row r="125" spans="2:16" ht="12.5">
      <c r="B125" s="195" t="str">
        <f t="shared" si="39"/>
        <v/>
      </c>
      <c r="C125" s="507">
        <f>IF(D93="","-",+C124+1)</f>
        <v>2039</v>
      </c>
      <c r="D125" s="374">
        <f>IF(F124+SUM(E$99:E124)=D$92,F124,D$92-SUM(E$99:E124))</f>
        <v>1738606.4066556911</v>
      </c>
      <c r="E125" s="522">
        <f t="shared" si="62"/>
        <v>98106.090909090912</v>
      </c>
      <c r="F125" s="523">
        <f t="shared" si="63"/>
        <v>1640500.3157466003</v>
      </c>
      <c r="G125" s="523">
        <f t="shared" si="64"/>
        <v>1689553.3612011457</v>
      </c>
      <c r="H125" s="526">
        <f t="shared" si="65"/>
        <v>308499.98704859085</v>
      </c>
      <c r="I125" s="577">
        <f t="shared" si="66"/>
        <v>308499.98704859085</v>
      </c>
      <c r="J125" s="514">
        <f t="shared" si="40"/>
        <v>0</v>
      </c>
      <c r="K125" s="514"/>
      <c r="L125" s="525"/>
      <c r="M125" s="514">
        <f t="shared" si="67"/>
        <v>0</v>
      </c>
      <c r="N125" s="525"/>
      <c r="O125" s="514">
        <f t="shared" si="41"/>
        <v>0</v>
      </c>
      <c r="P125" s="514">
        <f t="shared" si="42"/>
        <v>0</v>
      </c>
    </row>
    <row r="126" spans="2:16" ht="12.5">
      <c r="B126" s="195" t="str">
        <f t="shared" si="39"/>
        <v/>
      </c>
      <c r="C126" s="507">
        <f>IF(D93="","-",+C125+1)</f>
        <v>2040</v>
      </c>
      <c r="D126" s="374">
        <f>IF(F125+SUM(E$99:E125)=D$92,F125,D$92-SUM(E$99:E125))</f>
        <v>1640500.3157466003</v>
      </c>
      <c r="E126" s="522">
        <f t="shared" si="62"/>
        <v>98106.090909090912</v>
      </c>
      <c r="F126" s="523">
        <f t="shared" si="63"/>
        <v>1542394.2248375094</v>
      </c>
      <c r="G126" s="523">
        <f t="shared" si="64"/>
        <v>1591447.2702920549</v>
      </c>
      <c r="H126" s="526">
        <f t="shared" si="65"/>
        <v>296283.19462558895</v>
      </c>
      <c r="I126" s="577">
        <f t="shared" si="66"/>
        <v>296283.19462558895</v>
      </c>
      <c r="J126" s="514">
        <f t="shared" si="40"/>
        <v>0</v>
      </c>
      <c r="K126" s="514"/>
      <c r="L126" s="525"/>
      <c r="M126" s="514">
        <f t="shared" si="67"/>
        <v>0</v>
      </c>
      <c r="N126" s="525"/>
      <c r="O126" s="514">
        <f t="shared" si="41"/>
        <v>0</v>
      </c>
      <c r="P126" s="514">
        <f t="shared" si="42"/>
        <v>0</v>
      </c>
    </row>
    <row r="127" spans="2:16" ht="12.5">
      <c r="B127" s="195" t="str">
        <f t="shared" si="39"/>
        <v/>
      </c>
      <c r="C127" s="507">
        <f>IF(D93="","-",+C126+1)</f>
        <v>2041</v>
      </c>
      <c r="D127" s="374">
        <f>IF(F126+SUM(E$99:E126)=D$92,F126,D$92-SUM(E$99:E126))</f>
        <v>1542394.2248375094</v>
      </c>
      <c r="E127" s="522">
        <f t="shared" si="62"/>
        <v>98106.090909090912</v>
      </c>
      <c r="F127" s="523">
        <f t="shared" si="63"/>
        <v>1444288.1339284186</v>
      </c>
      <c r="G127" s="523">
        <f t="shared" si="64"/>
        <v>1493341.179382964</v>
      </c>
      <c r="H127" s="526">
        <f t="shared" si="65"/>
        <v>284066.40220258699</v>
      </c>
      <c r="I127" s="577">
        <f t="shared" si="66"/>
        <v>284066.40220258699</v>
      </c>
      <c r="J127" s="514">
        <f t="shared" si="40"/>
        <v>0</v>
      </c>
      <c r="K127" s="514"/>
      <c r="L127" s="525"/>
      <c r="M127" s="514">
        <f t="shared" si="67"/>
        <v>0</v>
      </c>
      <c r="N127" s="525"/>
      <c r="O127" s="514">
        <f t="shared" si="41"/>
        <v>0</v>
      </c>
      <c r="P127" s="514">
        <f t="shared" si="42"/>
        <v>0</v>
      </c>
    </row>
    <row r="128" spans="2:16" ht="12.5">
      <c r="B128" s="195" t="str">
        <f t="shared" si="39"/>
        <v/>
      </c>
      <c r="C128" s="507">
        <f>IF(D93="","-",+C127+1)</f>
        <v>2042</v>
      </c>
      <c r="D128" s="374">
        <f>IF(F127+SUM(E$99:E127)=D$92,F127,D$92-SUM(E$99:E127))</f>
        <v>1444288.1339284186</v>
      </c>
      <c r="E128" s="522">
        <f t="shared" si="62"/>
        <v>98106.090909090912</v>
      </c>
      <c r="F128" s="523">
        <f t="shared" si="63"/>
        <v>1346182.0430193278</v>
      </c>
      <c r="G128" s="523">
        <f t="shared" si="64"/>
        <v>1395235.0884738732</v>
      </c>
      <c r="H128" s="526">
        <f t="shared" si="65"/>
        <v>271849.60977958504</v>
      </c>
      <c r="I128" s="577">
        <f t="shared" si="66"/>
        <v>271849.60977958504</v>
      </c>
      <c r="J128" s="514">
        <f t="shared" si="40"/>
        <v>0</v>
      </c>
      <c r="K128" s="514"/>
      <c r="L128" s="525"/>
      <c r="M128" s="514">
        <f t="shared" si="67"/>
        <v>0</v>
      </c>
      <c r="N128" s="525"/>
      <c r="O128" s="514">
        <f t="shared" si="41"/>
        <v>0</v>
      </c>
      <c r="P128" s="514">
        <f t="shared" si="42"/>
        <v>0</v>
      </c>
    </row>
    <row r="129" spans="2:16" ht="12.5">
      <c r="B129" s="195" t="str">
        <f t="shared" si="39"/>
        <v/>
      </c>
      <c r="C129" s="507">
        <f>IF(D93="","-",+C128+1)</f>
        <v>2043</v>
      </c>
      <c r="D129" s="374">
        <f>IF(F128+SUM(E$99:E128)=D$92,F128,D$92-SUM(E$99:E128))</f>
        <v>1346182.0430193278</v>
      </c>
      <c r="E129" s="522">
        <f t="shared" si="62"/>
        <v>98106.090909090912</v>
      </c>
      <c r="F129" s="523">
        <f t="shared" si="63"/>
        <v>1248075.952110237</v>
      </c>
      <c r="G129" s="523">
        <f t="shared" si="64"/>
        <v>1297128.9975647824</v>
      </c>
      <c r="H129" s="526">
        <f t="shared" si="65"/>
        <v>259632.81735658314</v>
      </c>
      <c r="I129" s="577">
        <f t="shared" si="66"/>
        <v>259632.81735658314</v>
      </c>
      <c r="J129" s="514">
        <f t="shared" si="40"/>
        <v>0</v>
      </c>
      <c r="K129" s="514"/>
      <c r="L129" s="525"/>
      <c r="M129" s="514">
        <f t="shared" si="67"/>
        <v>0</v>
      </c>
      <c r="N129" s="525"/>
      <c r="O129" s="514">
        <f t="shared" si="41"/>
        <v>0</v>
      </c>
      <c r="P129" s="514">
        <f t="shared" si="42"/>
        <v>0</v>
      </c>
    </row>
    <row r="130" spans="2:16" ht="12.5">
      <c r="B130" s="195" t="str">
        <f t="shared" si="39"/>
        <v/>
      </c>
      <c r="C130" s="507">
        <f>IF(D93="","-",+C129+1)</f>
        <v>2044</v>
      </c>
      <c r="D130" s="374">
        <f>IF(F129+SUM(E$99:E129)=D$92,F129,D$92-SUM(E$99:E129))</f>
        <v>1248075.952110237</v>
      </c>
      <c r="E130" s="522">
        <f t="shared" si="62"/>
        <v>98106.090909090912</v>
      </c>
      <c r="F130" s="523">
        <f t="shared" si="63"/>
        <v>1149969.8612011462</v>
      </c>
      <c r="G130" s="523">
        <f t="shared" si="64"/>
        <v>1199022.9066556916</v>
      </c>
      <c r="H130" s="526">
        <f t="shared" si="65"/>
        <v>247416.02493358121</v>
      </c>
      <c r="I130" s="577">
        <f t="shared" si="66"/>
        <v>247416.02493358121</v>
      </c>
      <c r="J130" s="514">
        <f t="shared" si="40"/>
        <v>0</v>
      </c>
      <c r="K130" s="514"/>
      <c r="L130" s="525"/>
      <c r="M130" s="514">
        <f t="shared" si="67"/>
        <v>0</v>
      </c>
      <c r="N130" s="525"/>
      <c r="O130" s="514">
        <f t="shared" si="41"/>
        <v>0</v>
      </c>
      <c r="P130" s="514">
        <f t="shared" si="42"/>
        <v>0</v>
      </c>
    </row>
    <row r="131" spans="2:16" ht="12.5">
      <c r="B131" s="195" t="str">
        <f t="shared" si="39"/>
        <v/>
      </c>
      <c r="C131" s="507">
        <f>IF(D93="","-",+C130+1)</f>
        <v>2045</v>
      </c>
      <c r="D131" s="374">
        <f>IF(F130+SUM(E$99:E130)=D$92,F130,D$92-SUM(E$99:E130))</f>
        <v>1149969.8612011462</v>
      </c>
      <c r="E131" s="522">
        <f t="shared" si="62"/>
        <v>98106.090909090912</v>
      </c>
      <c r="F131" s="523">
        <f t="shared" si="63"/>
        <v>1051863.7702920553</v>
      </c>
      <c r="G131" s="523">
        <f t="shared" si="64"/>
        <v>1100916.8157466007</v>
      </c>
      <c r="H131" s="526">
        <f t="shared" si="65"/>
        <v>235199.23251057928</v>
      </c>
      <c r="I131" s="577">
        <f t="shared" si="66"/>
        <v>235199.23251057928</v>
      </c>
      <c r="J131" s="514">
        <f t="shared" si="40"/>
        <v>0</v>
      </c>
      <c r="K131" s="514"/>
      <c r="L131" s="525"/>
      <c r="M131" s="514">
        <f t="shared" ref="M131:M154" si="68">IF(L541&lt;&gt;0,+H541-L541,0)</f>
        <v>0</v>
      </c>
      <c r="N131" s="525"/>
      <c r="O131" s="514">
        <f t="shared" ref="O131:O154" si="69">IF(N541&lt;&gt;0,+I541-N541,0)</f>
        <v>0</v>
      </c>
      <c r="P131" s="514">
        <f t="shared" ref="P131:P154" si="70">+O541-M541</f>
        <v>0</v>
      </c>
    </row>
    <row r="132" spans="2:16" ht="12.5">
      <c r="B132" s="195" t="str">
        <f t="shared" si="39"/>
        <v/>
      </c>
      <c r="C132" s="507">
        <f>IF(D93="","-",+C131+1)</f>
        <v>2046</v>
      </c>
      <c r="D132" s="374">
        <f>IF(F131+SUM(E$99:E131)=D$92,F131,D$92-SUM(E$99:E131))</f>
        <v>1051863.7702920553</v>
      </c>
      <c r="E132" s="522">
        <f t="shared" si="62"/>
        <v>98106.090909090912</v>
      </c>
      <c r="F132" s="523">
        <f t="shared" si="63"/>
        <v>953757.67938296439</v>
      </c>
      <c r="G132" s="523">
        <f t="shared" si="64"/>
        <v>1002810.7248375099</v>
      </c>
      <c r="H132" s="526">
        <f t="shared" si="65"/>
        <v>222982.44008757736</v>
      </c>
      <c r="I132" s="577">
        <f t="shared" si="66"/>
        <v>222982.44008757736</v>
      </c>
      <c r="J132" s="514">
        <f t="shared" si="40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</row>
    <row r="133" spans="2:16" ht="12.5">
      <c r="B133" s="195" t="str">
        <f t="shared" si="39"/>
        <v/>
      </c>
      <c r="C133" s="507">
        <f>IF(D93="","-",+C132+1)</f>
        <v>2047</v>
      </c>
      <c r="D133" s="374">
        <f>IF(F132+SUM(E$99:E132)=D$92,F132,D$92-SUM(E$99:E132))</f>
        <v>953757.67938296439</v>
      </c>
      <c r="E133" s="522">
        <f t="shared" si="62"/>
        <v>98106.090909090912</v>
      </c>
      <c r="F133" s="523">
        <f t="shared" si="63"/>
        <v>855651.58847387345</v>
      </c>
      <c r="G133" s="523">
        <f t="shared" si="64"/>
        <v>904704.63392841886</v>
      </c>
      <c r="H133" s="526">
        <f t="shared" si="65"/>
        <v>210765.6476645754</v>
      </c>
      <c r="I133" s="577">
        <f t="shared" si="66"/>
        <v>210765.6476645754</v>
      </c>
      <c r="J133" s="514">
        <f t="shared" si="40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</row>
    <row r="134" spans="2:16" ht="12.5">
      <c r="B134" s="195" t="str">
        <f t="shared" si="39"/>
        <v/>
      </c>
      <c r="C134" s="507">
        <f>IF(D93="","-",+C133+1)</f>
        <v>2048</v>
      </c>
      <c r="D134" s="374">
        <f>IF(F133+SUM(E$99:E133)=D$92,F133,D$92-SUM(E$99:E133))</f>
        <v>855651.58847387345</v>
      </c>
      <c r="E134" s="522">
        <f t="shared" si="62"/>
        <v>98106.090909090912</v>
      </c>
      <c r="F134" s="523">
        <f t="shared" si="63"/>
        <v>757545.4975647825</v>
      </c>
      <c r="G134" s="523">
        <f t="shared" si="64"/>
        <v>806598.54301932803</v>
      </c>
      <c r="H134" s="526">
        <f t="shared" si="65"/>
        <v>198548.85524157347</v>
      </c>
      <c r="I134" s="577">
        <f t="shared" si="66"/>
        <v>198548.85524157347</v>
      </c>
      <c r="J134" s="514">
        <f t="shared" si="40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</row>
    <row r="135" spans="2:16" ht="12.5">
      <c r="B135" s="195" t="str">
        <f t="shared" si="39"/>
        <v/>
      </c>
      <c r="C135" s="507">
        <f>IF(D93="","-",+C134+1)</f>
        <v>2049</v>
      </c>
      <c r="D135" s="374">
        <f>IF(F134+SUM(E$99:E134)=D$92,F134,D$92-SUM(E$99:E134))</f>
        <v>757545.4975647825</v>
      </c>
      <c r="E135" s="522">
        <f t="shared" si="62"/>
        <v>98106.090909090912</v>
      </c>
      <c r="F135" s="523">
        <f t="shared" si="63"/>
        <v>659439.40665569156</v>
      </c>
      <c r="G135" s="523">
        <f t="shared" si="64"/>
        <v>708492.45211023698</v>
      </c>
      <c r="H135" s="526">
        <f t="shared" si="65"/>
        <v>186332.06281857152</v>
      </c>
      <c r="I135" s="577">
        <f t="shared" si="66"/>
        <v>186332.06281857152</v>
      </c>
      <c r="J135" s="514">
        <f t="shared" si="40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</row>
    <row r="136" spans="2:16" ht="12.5">
      <c r="B136" s="195" t="str">
        <f t="shared" si="39"/>
        <v/>
      </c>
      <c r="C136" s="507">
        <f>IF(D93="","-",+C135+1)</f>
        <v>2050</v>
      </c>
      <c r="D136" s="374">
        <f>IF(F135+SUM(E$99:E135)=D$92,F135,D$92-SUM(E$99:E135))</f>
        <v>659439.40665569156</v>
      </c>
      <c r="E136" s="522">
        <f t="shared" si="62"/>
        <v>98106.090909090912</v>
      </c>
      <c r="F136" s="523">
        <f t="shared" si="63"/>
        <v>561333.31574660062</v>
      </c>
      <c r="G136" s="523">
        <f t="shared" si="64"/>
        <v>610386.36120114615</v>
      </c>
      <c r="H136" s="526">
        <f t="shared" si="65"/>
        <v>174115.27039556959</v>
      </c>
      <c r="I136" s="577">
        <f t="shared" si="66"/>
        <v>174115.27039556959</v>
      </c>
      <c r="J136" s="514">
        <f t="shared" si="40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</row>
    <row r="137" spans="2:16" ht="12.5">
      <c r="B137" s="195" t="str">
        <f t="shared" si="39"/>
        <v/>
      </c>
      <c r="C137" s="507">
        <f>IF(D93="","-",+C136+1)</f>
        <v>2051</v>
      </c>
      <c r="D137" s="374">
        <f>IF(F136+SUM(E$99:E136)=D$92,F136,D$92-SUM(E$99:E136))</f>
        <v>561333.31574660062</v>
      </c>
      <c r="E137" s="522">
        <f t="shared" si="62"/>
        <v>98106.090909090912</v>
      </c>
      <c r="F137" s="523">
        <f t="shared" si="63"/>
        <v>463227.22483750968</v>
      </c>
      <c r="G137" s="523">
        <f t="shared" si="64"/>
        <v>512280.27029205515</v>
      </c>
      <c r="H137" s="526">
        <f t="shared" si="65"/>
        <v>161898.47797256766</v>
      </c>
      <c r="I137" s="577">
        <f t="shared" si="66"/>
        <v>161898.47797256766</v>
      </c>
      <c r="J137" s="514">
        <f t="shared" si="40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</row>
    <row r="138" spans="2:16" ht="12.5">
      <c r="B138" s="195" t="str">
        <f t="shared" si="39"/>
        <v/>
      </c>
      <c r="C138" s="507">
        <f>IF(D93="","-",+C137+1)</f>
        <v>2052</v>
      </c>
      <c r="D138" s="374">
        <f>IF(F137+SUM(E$99:E137)=D$92,F137,D$92-SUM(E$99:E137))</f>
        <v>463227.22483750968</v>
      </c>
      <c r="E138" s="522">
        <f t="shared" si="62"/>
        <v>98106.090909090912</v>
      </c>
      <c r="F138" s="523">
        <f t="shared" si="63"/>
        <v>365121.13392841874</v>
      </c>
      <c r="G138" s="523">
        <f t="shared" si="64"/>
        <v>414174.17938296421</v>
      </c>
      <c r="H138" s="526">
        <f t="shared" si="65"/>
        <v>149681.68554956571</v>
      </c>
      <c r="I138" s="577">
        <f t="shared" si="66"/>
        <v>149681.68554956571</v>
      </c>
      <c r="J138" s="514">
        <f t="shared" si="40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</row>
    <row r="139" spans="2:16" ht="12.5">
      <c r="B139" s="195" t="str">
        <f t="shared" si="39"/>
        <v/>
      </c>
      <c r="C139" s="507">
        <f>IF(D93="","-",+C138+1)</f>
        <v>2053</v>
      </c>
      <c r="D139" s="374">
        <f>IF(F138+SUM(E$99:E138)=D$92,F138,D$92-SUM(E$99:E138))</f>
        <v>365121.13392841874</v>
      </c>
      <c r="E139" s="522">
        <f t="shared" si="62"/>
        <v>98106.090909090912</v>
      </c>
      <c r="F139" s="523">
        <f t="shared" si="63"/>
        <v>267015.0430193278</v>
      </c>
      <c r="G139" s="523">
        <f t="shared" si="64"/>
        <v>316068.08847387327</v>
      </c>
      <c r="H139" s="526">
        <f t="shared" si="65"/>
        <v>137464.89312656375</v>
      </c>
      <c r="I139" s="577">
        <f t="shared" si="66"/>
        <v>137464.89312656375</v>
      </c>
      <c r="J139" s="514">
        <f t="shared" si="40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</row>
    <row r="140" spans="2:16" ht="12.5">
      <c r="B140" s="195" t="str">
        <f t="shared" si="39"/>
        <v/>
      </c>
      <c r="C140" s="507">
        <f>IF(D93="","-",+C139+1)</f>
        <v>2054</v>
      </c>
      <c r="D140" s="374">
        <f>IF(F139+SUM(E$99:E139)=D$92,F139,D$92-SUM(E$99:E139))</f>
        <v>267015.0430193278</v>
      </c>
      <c r="E140" s="522">
        <f t="shared" si="62"/>
        <v>98106.090909090912</v>
      </c>
      <c r="F140" s="523">
        <f t="shared" si="63"/>
        <v>168908.95211023689</v>
      </c>
      <c r="G140" s="523">
        <f t="shared" si="64"/>
        <v>217961.99756478233</v>
      </c>
      <c r="H140" s="526">
        <f t="shared" si="65"/>
        <v>125248.10070356182</v>
      </c>
      <c r="I140" s="577">
        <f t="shared" si="66"/>
        <v>125248.10070356182</v>
      </c>
      <c r="J140" s="514">
        <f t="shared" si="40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</row>
    <row r="141" spans="2:16" ht="12.5">
      <c r="B141" s="195" t="str">
        <f t="shared" si="39"/>
        <v/>
      </c>
      <c r="C141" s="507">
        <f>IF(D93="","-",+C140+1)</f>
        <v>2055</v>
      </c>
      <c r="D141" s="374">
        <f>IF(F140+SUM(E$99:E140)=D$92,F140,D$92-SUM(E$99:E140))</f>
        <v>168908.95211023689</v>
      </c>
      <c r="E141" s="522">
        <f t="shared" si="62"/>
        <v>98106.090909090912</v>
      </c>
      <c r="F141" s="523">
        <f t="shared" si="63"/>
        <v>70802.861201145977</v>
      </c>
      <c r="G141" s="523">
        <f t="shared" si="64"/>
        <v>119855.90665569143</v>
      </c>
      <c r="H141" s="526">
        <f t="shared" si="65"/>
        <v>113031.3082805599</v>
      </c>
      <c r="I141" s="577">
        <f t="shared" si="66"/>
        <v>113031.3082805599</v>
      </c>
      <c r="J141" s="514">
        <f t="shared" si="40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</row>
    <row r="142" spans="2:16" ht="12.5">
      <c r="B142" s="195" t="str">
        <f t="shared" si="39"/>
        <v/>
      </c>
      <c r="C142" s="507">
        <f>IF(D93="","-",+C141+1)</f>
        <v>2056</v>
      </c>
      <c r="D142" s="374">
        <f>IF(F141+SUM(E$99:E141)=D$92,F141,D$92-SUM(E$99:E141))</f>
        <v>70802.861201145977</v>
      </c>
      <c r="E142" s="522">
        <f t="shared" si="62"/>
        <v>70802.861201145977</v>
      </c>
      <c r="F142" s="523">
        <f t="shared" si="63"/>
        <v>0</v>
      </c>
      <c r="G142" s="523">
        <f t="shared" si="64"/>
        <v>35401.430600572989</v>
      </c>
      <c r="H142" s="526">
        <f t="shared" si="65"/>
        <v>75211.271781129981</v>
      </c>
      <c r="I142" s="577">
        <f t="shared" si="66"/>
        <v>75211.271781129981</v>
      </c>
      <c r="J142" s="514">
        <f t="shared" si="40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</row>
    <row r="143" spans="2:16" ht="12.5">
      <c r="B143" s="195" t="str">
        <f t="shared" si="39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62"/>
        <v>0</v>
      </c>
      <c r="F143" s="523">
        <f t="shared" si="63"/>
        <v>0</v>
      </c>
      <c r="G143" s="523">
        <f t="shared" si="64"/>
        <v>0</v>
      </c>
      <c r="H143" s="526">
        <f t="shared" si="65"/>
        <v>0</v>
      </c>
      <c r="I143" s="577">
        <f t="shared" si="66"/>
        <v>0</v>
      </c>
      <c r="J143" s="514">
        <f t="shared" si="40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</row>
    <row r="144" spans="2:16" ht="12.5">
      <c r="B144" s="195" t="str">
        <f t="shared" si="39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62"/>
        <v>0</v>
      </c>
      <c r="F144" s="523">
        <f t="shared" si="63"/>
        <v>0</v>
      </c>
      <c r="G144" s="523">
        <f t="shared" si="64"/>
        <v>0</v>
      </c>
      <c r="H144" s="526">
        <f t="shared" si="65"/>
        <v>0</v>
      </c>
      <c r="I144" s="577">
        <f t="shared" si="66"/>
        <v>0</v>
      </c>
      <c r="J144" s="514">
        <f t="shared" si="40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</row>
    <row r="145" spans="2:16" ht="12.5">
      <c r="B145" s="195" t="str">
        <f t="shared" si="39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62"/>
        <v>0</v>
      </c>
      <c r="F145" s="523">
        <f t="shared" si="63"/>
        <v>0</v>
      </c>
      <c r="G145" s="523">
        <f t="shared" si="64"/>
        <v>0</v>
      </c>
      <c r="H145" s="526">
        <f t="shared" si="65"/>
        <v>0</v>
      </c>
      <c r="I145" s="577">
        <f t="shared" si="66"/>
        <v>0</v>
      </c>
      <c r="J145" s="514">
        <f t="shared" si="40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</row>
    <row r="146" spans="2:16" ht="12.5">
      <c r="B146" s="195" t="str">
        <f t="shared" si="39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62"/>
        <v>0</v>
      </c>
      <c r="F146" s="523">
        <f t="shared" si="63"/>
        <v>0</v>
      </c>
      <c r="G146" s="523">
        <f t="shared" si="64"/>
        <v>0</v>
      </c>
      <c r="H146" s="526">
        <f t="shared" si="65"/>
        <v>0</v>
      </c>
      <c r="I146" s="577">
        <f t="shared" si="66"/>
        <v>0</v>
      </c>
      <c r="J146" s="514">
        <f t="shared" si="40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</row>
    <row r="147" spans="2:16" ht="12.5">
      <c r="B147" s="195" t="str">
        <f t="shared" si="39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62"/>
        <v>0</v>
      </c>
      <c r="F147" s="523">
        <f t="shared" si="63"/>
        <v>0</v>
      </c>
      <c r="G147" s="523">
        <f t="shared" si="64"/>
        <v>0</v>
      </c>
      <c r="H147" s="526">
        <f t="shared" si="65"/>
        <v>0</v>
      </c>
      <c r="I147" s="577">
        <f t="shared" si="66"/>
        <v>0</v>
      </c>
      <c r="J147" s="514">
        <f t="shared" si="40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</row>
    <row r="148" spans="2:16" ht="12.5">
      <c r="B148" s="195" t="str">
        <f t="shared" si="39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62"/>
        <v>0</v>
      </c>
      <c r="F148" s="523">
        <f t="shared" si="63"/>
        <v>0</v>
      </c>
      <c r="G148" s="523">
        <f t="shared" si="64"/>
        <v>0</v>
      </c>
      <c r="H148" s="526">
        <f t="shared" si="65"/>
        <v>0</v>
      </c>
      <c r="I148" s="577">
        <f t="shared" si="66"/>
        <v>0</v>
      </c>
      <c r="J148" s="514">
        <f t="shared" si="40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</row>
    <row r="149" spans="2:16" ht="12.5">
      <c r="B149" s="195" t="str">
        <f t="shared" si="39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62"/>
        <v>0</v>
      </c>
      <c r="F149" s="523">
        <f t="shared" si="63"/>
        <v>0</v>
      </c>
      <c r="G149" s="523">
        <f t="shared" si="64"/>
        <v>0</v>
      </c>
      <c r="H149" s="526">
        <f t="shared" si="65"/>
        <v>0</v>
      </c>
      <c r="I149" s="577">
        <f t="shared" si="66"/>
        <v>0</v>
      </c>
      <c r="J149" s="514">
        <f t="shared" si="40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</row>
    <row r="150" spans="2:16" ht="12.5">
      <c r="B150" s="195" t="str">
        <f t="shared" si="39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62"/>
        <v>0</v>
      </c>
      <c r="F150" s="523">
        <f t="shared" si="63"/>
        <v>0</v>
      </c>
      <c r="G150" s="523">
        <f t="shared" si="64"/>
        <v>0</v>
      </c>
      <c r="H150" s="526">
        <f t="shared" si="65"/>
        <v>0</v>
      </c>
      <c r="I150" s="577">
        <f t="shared" si="66"/>
        <v>0</v>
      </c>
      <c r="J150" s="514">
        <f t="shared" si="40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</row>
    <row r="151" spans="2:16" ht="12.5">
      <c r="B151" s="195" t="str">
        <f t="shared" si="39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62"/>
        <v>0</v>
      </c>
      <c r="F151" s="523">
        <f t="shared" si="63"/>
        <v>0</v>
      </c>
      <c r="G151" s="523">
        <f t="shared" si="64"/>
        <v>0</v>
      </c>
      <c r="H151" s="526">
        <f t="shared" si="65"/>
        <v>0</v>
      </c>
      <c r="I151" s="577">
        <f t="shared" si="66"/>
        <v>0</v>
      </c>
      <c r="J151" s="514">
        <f t="shared" si="40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</row>
    <row r="152" spans="2:16" ht="12.5">
      <c r="B152" s="195" t="str">
        <f t="shared" si="39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62"/>
        <v>0</v>
      </c>
      <c r="F152" s="523">
        <f t="shared" si="63"/>
        <v>0</v>
      </c>
      <c r="G152" s="523">
        <f t="shared" si="64"/>
        <v>0</v>
      </c>
      <c r="H152" s="526">
        <f t="shared" si="65"/>
        <v>0</v>
      </c>
      <c r="I152" s="577">
        <f t="shared" si="66"/>
        <v>0</v>
      </c>
      <c r="J152" s="514">
        <f t="shared" si="40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</row>
    <row r="153" spans="2:16" ht="12.5">
      <c r="B153" s="195" t="str">
        <f t="shared" si="39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62"/>
        <v>0</v>
      </c>
      <c r="F153" s="523">
        <f t="shared" si="63"/>
        <v>0</v>
      </c>
      <c r="G153" s="523">
        <f t="shared" si="64"/>
        <v>0</v>
      </c>
      <c r="H153" s="526">
        <f t="shared" si="65"/>
        <v>0</v>
      </c>
      <c r="I153" s="577">
        <f t="shared" si="66"/>
        <v>0</v>
      </c>
      <c r="J153" s="514">
        <f t="shared" si="40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</row>
    <row r="154" spans="2:16" ht="13" thickBot="1">
      <c r="B154" s="195" t="str">
        <f t="shared" si="39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62"/>
        <v>0</v>
      </c>
      <c r="F154" s="523">
        <f t="shared" si="63"/>
        <v>0</v>
      </c>
      <c r="G154" s="523">
        <f t="shared" si="64"/>
        <v>0</v>
      </c>
      <c r="H154" s="526">
        <f t="shared" si="65"/>
        <v>0</v>
      </c>
      <c r="I154" s="577">
        <f t="shared" si="66"/>
        <v>0</v>
      </c>
      <c r="J154" s="514">
        <f t="shared" si="40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</row>
    <row r="155" spans="2:16" ht="12.5">
      <c r="C155" s="374" t="s">
        <v>78</v>
      </c>
      <c r="D155" s="375"/>
      <c r="E155" s="375">
        <f>SUM(E99:E154)</f>
        <v>4316667.9999999981</v>
      </c>
      <c r="F155" s="375"/>
      <c r="G155" s="375"/>
      <c r="H155" s="375">
        <f>SUM(H99:H154)</f>
        <v>15589508.161691239</v>
      </c>
      <c r="I155" s="375">
        <f>SUM(I99:I154)</f>
        <v>15589508.161691239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9" priority="1" stopIfTrue="1" operator="equal">
      <formula>$I$10</formula>
    </cfRule>
  </conditionalFormatting>
  <conditionalFormatting sqref="C99:C154">
    <cfRule type="cellIs" dxfId="7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40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1049641.5760334325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1049641.5760334325</v>
      </c>
      <c r="O6" s="269"/>
      <c r="P6" s="269"/>
    </row>
    <row r="7" spans="1:16" ht="13.5" thickBot="1">
      <c r="C7" s="467" t="s">
        <v>48</v>
      </c>
      <c r="D7" s="624" t="s">
        <v>313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312</v>
      </c>
      <c r="E9" s="637" t="s">
        <v>328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219023.56818181818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1338848.9709356753</v>
      </c>
      <c r="H21" s="639">
        <v>1338848.9709356753</v>
      </c>
      <c r="I21" s="511">
        <f t="shared" si="4"/>
        <v>0</v>
      </c>
      <c r="J21" s="511"/>
      <c r="K21" s="518">
        <f t="shared" si="0"/>
        <v>1338848.9709356753</v>
      </c>
      <c r="L21" s="519">
        <f t="shared" si="1"/>
        <v>0</v>
      </c>
      <c r="M21" s="518">
        <f t="shared" si="2"/>
        <v>1338848.9709356753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235049.68292682926</v>
      </c>
      <c r="F22" s="629">
        <v>8332323.4946114579</v>
      </c>
      <c r="G22" s="630">
        <v>1308975.5432807168</v>
      </c>
      <c r="H22" s="639">
        <v>1308975.5432807168</v>
      </c>
      <c r="I22" s="511">
        <f t="shared" si="4"/>
        <v>0</v>
      </c>
      <c r="J22" s="511"/>
      <c r="K22" s="518">
        <f t="shared" si="0"/>
        <v>1308975.5432807168</v>
      </c>
      <c r="L22" s="519">
        <f t="shared" si="1"/>
        <v>0</v>
      </c>
      <c r="M22" s="518">
        <f t="shared" si="2"/>
        <v>1308975.5432807168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1075714.8431861391</v>
      </c>
      <c r="H23" s="639">
        <v>1075714.8431861391</v>
      </c>
      <c r="I23" s="511">
        <f t="shared" si="4"/>
        <v>0</v>
      </c>
      <c r="J23" s="511"/>
      <c r="K23" s="518">
        <f t="shared" ref="K23" si="7">G23</f>
        <v>1075714.8431861391</v>
      </c>
      <c r="L23" s="519">
        <f t="shared" ref="L23" si="8">IF(K23&lt;&gt;0,+G23-K23,0)</f>
        <v>0</v>
      </c>
      <c r="M23" s="518">
        <f t="shared" ref="M23" si="9">H23</f>
        <v>1075714.8431861391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8108206.3550765738</v>
      </c>
      <c r="E24" s="630">
        <v>229453.26190476189</v>
      </c>
      <c r="F24" s="629">
        <v>7878753.0931718117</v>
      </c>
      <c r="G24" s="630">
        <v>1076798.4433679713</v>
      </c>
      <c r="H24" s="639">
        <v>1076798.4433679713</v>
      </c>
      <c r="I24" s="511">
        <f t="shared" si="4"/>
        <v>0</v>
      </c>
      <c r="J24" s="511"/>
      <c r="K24" s="518">
        <f t="shared" ref="K24" si="10">G24</f>
        <v>1076798.4433679713</v>
      </c>
      <c r="L24" s="519">
        <f t="shared" ref="L24" si="11">IF(K24&lt;&gt;0,+G24-K24,0)</f>
        <v>0</v>
      </c>
      <c r="M24" s="518">
        <f t="shared" ref="M24" si="12">H24</f>
        <v>1076798.4433679713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7867820.5497798668</v>
      </c>
      <c r="E25" s="630">
        <v>229453.26190476189</v>
      </c>
      <c r="F25" s="629">
        <v>7638367.2878751047</v>
      </c>
      <c r="G25" s="630">
        <v>1101242.9056569436</v>
      </c>
      <c r="H25" s="639">
        <v>1101242.9056569436</v>
      </c>
      <c r="I25" s="511">
        <f t="shared" si="4"/>
        <v>0</v>
      </c>
      <c r="J25" s="511"/>
      <c r="K25" s="518">
        <f t="shared" ref="K25" si="13">G25</f>
        <v>1101242.9056569436</v>
      </c>
      <c r="L25" s="519">
        <f t="shared" ref="L25" si="14">IF(K25&lt;&gt;0,+G25-K25,0)</f>
        <v>0</v>
      </c>
      <c r="M25" s="518">
        <f t="shared" ref="M25" si="15">H25</f>
        <v>1101242.9056569436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629">
        <v>7638367.2878751047</v>
      </c>
      <c r="E26" s="630">
        <v>229453.26190476189</v>
      </c>
      <c r="F26" s="629">
        <v>7408914.0259703426</v>
      </c>
      <c r="G26" s="630">
        <v>1179890.6200067406</v>
      </c>
      <c r="H26" s="639">
        <v>1179890.6200067406</v>
      </c>
      <c r="I26" s="511">
        <f t="shared" si="4"/>
        <v>0</v>
      </c>
      <c r="J26" s="511"/>
      <c r="K26" s="518">
        <f t="shared" ref="K26" si="16">G26</f>
        <v>1179890.6200067406</v>
      </c>
      <c r="L26" s="519">
        <f t="shared" ref="L26" si="17">IF(K26&lt;&gt;0,+G26-K26,0)</f>
        <v>0</v>
      </c>
      <c r="M26" s="518">
        <f t="shared" ref="M26" si="18">H26</f>
        <v>1179890.6200067406</v>
      </c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629">
        <v>7408914.0259703426</v>
      </c>
      <c r="E27" s="630">
        <v>229453.26190476189</v>
      </c>
      <c r="F27" s="629">
        <v>7179460.7640655804</v>
      </c>
      <c r="G27" s="630">
        <v>1049641.5760334325</v>
      </c>
      <c r="H27" s="639">
        <v>1049641.5760334325</v>
      </c>
      <c r="I27" s="511">
        <f t="shared" si="4"/>
        <v>0</v>
      </c>
      <c r="J27" s="511"/>
      <c r="K27" s="518">
        <f t="shared" ref="K27" si="19">G27</f>
        <v>1049641.5760334325</v>
      </c>
      <c r="L27" s="519">
        <f t="shared" ref="L27" si="20">IF(K27&lt;&gt;0,+G27-K27,0)</f>
        <v>0</v>
      </c>
      <c r="M27" s="518">
        <f t="shared" ref="M27" si="21">H27</f>
        <v>1049641.5760334325</v>
      </c>
      <c r="N27" s="514">
        <f t="shared" ref="N27" si="22">IF(M27&lt;&gt;0,+H27-M27,0)</f>
        <v>0</v>
      </c>
      <c r="O27" s="514">
        <f t="shared" ref="O27" si="23">+N27-L27</f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7179460.7640655804</v>
      </c>
      <c r="E28" s="522">
        <f t="shared" ref="E28:E72" si="24">IF(+$I$14&lt;F27,$I$14,D28)</f>
        <v>219023.56818181818</v>
      </c>
      <c r="F28" s="523">
        <f t="shared" ref="F28:F72" si="25">+D28-E28</f>
        <v>6960437.1958837621</v>
      </c>
      <c r="G28" s="524">
        <f t="shared" ref="G28:G51" si="26">+I$12*((D28+F28)/2)+E28</f>
        <v>1064074.2906985644</v>
      </c>
      <c r="H28" s="491">
        <f t="shared" ref="H28:H51" si="27">+I$13*((D28+F28)/2)+E28</f>
        <v>1064074.2906985644</v>
      </c>
      <c r="I28" s="511">
        <f t="shared" si="4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6960437.1958837621</v>
      </c>
      <c r="E29" s="522">
        <f t="shared" si="24"/>
        <v>219023.56818181818</v>
      </c>
      <c r="F29" s="523">
        <f t="shared" si="25"/>
        <v>6741413.6277019437</v>
      </c>
      <c r="G29" s="524">
        <f t="shared" si="26"/>
        <v>1037895.0318291595</v>
      </c>
      <c r="H29" s="491">
        <f t="shared" si="27"/>
        <v>1037895.0318291595</v>
      </c>
      <c r="I29" s="511">
        <f t="shared" si="4"/>
        <v>0</v>
      </c>
      <c r="J29" s="511"/>
      <c r="K29" s="525"/>
      <c r="L29" s="514">
        <f t="shared" si="28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6741413.6277019437</v>
      </c>
      <c r="E30" s="522">
        <f t="shared" si="24"/>
        <v>219023.56818181818</v>
      </c>
      <c r="F30" s="523">
        <f t="shared" si="25"/>
        <v>6522390.0595201254</v>
      </c>
      <c r="G30" s="524">
        <f t="shared" si="26"/>
        <v>1011715.7729597548</v>
      </c>
      <c r="H30" s="491">
        <f t="shared" si="27"/>
        <v>1011715.7729597548</v>
      </c>
      <c r="I30" s="511">
        <f t="shared" si="4"/>
        <v>0</v>
      </c>
      <c r="J30" s="511"/>
      <c r="K30" s="525"/>
      <c r="L30" s="514">
        <f t="shared" si="28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6522390.0595201254</v>
      </c>
      <c r="E31" s="522">
        <f t="shared" si="24"/>
        <v>219023.56818181818</v>
      </c>
      <c r="F31" s="523">
        <f t="shared" si="25"/>
        <v>6303366.491338307</v>
      </c>
      <c r="G31" s="524">
        <f t="shared" si="26"/>
        <v>985536.5140903499</v>
      </c>
      <c r="H31" s="491">
        <f t="shared" si="27"/>
        <v>985536.5140903499</v>
      </c>
      <c r="I31" s="511">
        <f t="shared" si="4"/>
        <v>0</v>
      </c>
      <c r="J31" s="511"/>
      <c r="K31" s="525"/>
      <c r="L31" s="514">
        <f t="shared" si="28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6303366.491338307</v>
      </c>
      <c r="E32" s="522">
        <f t="shared" si="24"/>
        <v>219023.56818181818</v>
      </c>
      <c r="F32" s="523">
        <f t="shared" si="25"/>
        <v>6084342.9231564887</v>
      </c>
      <c r="G32" s="524">
        <f t="shared" si="26"/>
        <v>959357.25522094499</v>
      </c>
      <c r="H32" s="491">
        <f t="shared" si="27"/>
        <v>959357.25522094499</v>
      </c>
      <c r="I32" s="511">
        <f t="shared" si="4"/>
        <v>0</v>
      </c>
      <c r="J32" s="511"/>
      <c r="K32" s="525"/>
      <c r="L32" s="514">
        <f t="shared" si="28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6084342.9231564887</v>
      </c>
      <c r="E33" s="522">
        <f t="shared" si="24"/>
        <v>219023.56818181818</v>
      </c>
      <c r="F33" s="523">
        <f t="shared" si="25"/>
        <v>5865319.3549746703</v>
      </c>
      <c r="G33" s="524">
        <f t="shared" si="26"/>
        <v>933177.99635154032</v>
      </c>
      <c r="H33" s="491">
        <f t="shared" si="27"/>
        <v>933177.99635154032</v>
      </c>
      <c r="I33" s="511">
        <f t="shared" si="4"/>
        <v>0</v>
      </c>
      <c r="J33" s="511"/>
      <c r="K33" s="525"/>
      <c r="L33" s="514">
        <f t="shared" si="28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5865319.3549746703</v>
      </c>
      <c r="E34" s="522">
        <f t="shared" si="24"/>
        <v>219023.56818181818</v>
      </c>
      <c r="F34" s="523">
        <f t="shared" si="25"/>
        <v>5646295.786792852</v>
      </c>
      <c r="G34" s="524">
        <f t="shared" si="26"/>
        <v>906998.73748213542</v>
      </c>
      <c r="H34" s="491">
        <f t="shared" si="27"/>
        <v>906998.73748213542</v>
      </c>
      <c r="I34" s="511">
        <f t="shared" si="4"/>
        <v>0</v>
      </c>
      <c r="J34" s="511"/>
      <c r="K34" s="525"/>
      <c r="L34" s="514">
        <f t="shared" si="28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5646295.786792852</v>
      </c>
      <c r="E35" s="522">
        <f t="shared" si="24"/>
        <v>219023.56818181818</v>
      </c>
      <c r="F35" s="523">
        <f t="shared" si="25"/>
        <v>5427272.2186110336</v>
      </c>
      <c r="G35" s="524">
        <f t="shared" si="26"/>
        <v>880819.47861273075</v>
      </c>
      <c r="H35" s="491">
        <f t="shared" si="27"/>
        <v>880819.47861273075</v>
      </c>
      <c r="I35" s="511">
        <f t="shared" si="4"/>
        <v>0</v>
      </c>
      <c r="J35" s="511"/>
      <c r="K35" s="525"/>
      <c r="L35" s="514">
        <f t="shared" si="28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5427272.2186110336</v>
      </c>
      <c r="E36" s="522">
        <f t="shared" si="24"/>
        <v>219023.56818181818</v>
      </c>
      <c r="F36" s="523">
        <f t="shared" si="25"/>
        <v>5208248.6504292153</v>
      </c>
      <c r="G36" s="524">
        <f t="shared" si="26"/>
        <v>854640.21974332584</v>
      </c>
      <c r="H36" s="491">
        <f t="shared" si="27"/>
        <v>854640.21974332584</v>
      </c>
      <c r="I36" s="511">
        <f t="shared" si="4"/>
        <v>0</v>
      </c>
      <c r="J36" s="511"/>
      <c r="K36" s="525"/>
      <c r="L36" s="514">
        <f t="shared" si="28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5208248.6504292153</v>
      </c>
      <c r="E37" s="522">
        <f t="shared" si="24"/>
        <v>219023.56818181818</v>
      </c>
      <c r="F37" s="523">
        <f t="shared" si="25"/>
        <v>4989225.0822473969</v>
      </c>
      <c r="G37" s="524">
        <f t="shared" si="26"/>
        <v>828460.96087392094</v>
      </c>
      <c r="H37" s="491">
        <f t="shared" si="27"/>
        <v>828460.96087392094</v>
      </c>
      <c r="I37" s="511">
        <f t="shared" si="4"/>
        <v>0</v>
      </c>
      <c r="J37" s="511"/>
      <c r="K37" s="525"/>
      <c r="L37" s="514">
        <f t="shared" si="28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4989225.0822473969</v>
      </c>
      <c r="E38" s="522">
        <f t="shared" si="24"/>
        <v>219023.56818181818</v>
      </c>
      <c r="F38" s="523">
        <f t="shared" si="25"/>
        <v>4770201.5140655786</v>
      </c>
      <c r="G38" s="524">
        <f t="shared" si="26"/>
        <v>802281.70200451626</v>
      </c>
      <c r="H38" s="491">
        <f t="shared" si="27"/>
        <v>802281.70200451626</v>
      </c>
      <c r="I38" s="511">
        <f t="shared" si="4"/>
        <v>0</v>
      </c>
      <c r="J38" s="511"/>
      <c r="K38" s="525"/>
      <c r="L38" s="514">
        <f t="shared" si="28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4770201.5140655786</v>
      </c>
      <c r="E39" s="522">
        <f t="shared" si="24"/>
        <v>219023.56818181818</v>
      </c>
      <c r="F39" s="523">
        <f t="shared" si="25"/>
        <v>4551177.9458837602</v>
      </c>
      <c r="G39" s="524">
        <f t="shared" si="26"/>
        <v>776102.44313511136</v>
      </c>
      <c r="H39" s="491">
        <f t="shared" si="27"/>
        <v>776102.44313511136</v>
      </c>
      <c r="I39" s="511">
        <f t="shared" si="4"/>
        <v>0</v>
      </c>
      <c r="J39" s="511"/>
      <c r="K39" s="525"/>
      <c r="L39" s="514">
        <f t="shared" si="28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4551177.9458837602</v>
      </c>
      <c r="E40" s="522">
        <f t="shared" si="24"/>
        <v>219023.56818181818</v>
      </c>
      <c r="F40" s="523">
        <f t="shared" si="25"/>
        <v>4332154.3777019419</v>
      </c>
      <c r="G40" s="524">
        <f t="shared" si="26"/>
        <v>749923.18426570669</v>
      </c>
      <c r="H40" s="491">
        <f t="shared" si="27"/>
        <v>749923.18426570669</v>
      </c>
      <c r="I40" s="511">
        <f t="shared" si="4"/>
        <v>0</v>
      </c>
      <c r="J40" s="511"/>
      <c r="K40" s="525"/>
      <c r="L40" s="514">
        <f t="shared" si="28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4332154.3777019419</v>
      </c>
      <c r="E41" s="522">
        <f t="shared" si="24"/>
        <v>219023.56818181818</v>
      </c>
      <c r="F41" s="523">
        <f t="shared" si="25"/>
        <v>4113130.8095201235</v>
      </c>
      <c r="G41" s="524">
        <f t="shared" si="26"/>
        <v>723743.92539630178</v>
      </c>
      <c r="H41" s="491">
        <f t="shared" si="27"/>
        <v>723743.92539630178</v>
      </c>
      <c r="I41" s="511">
        <f t="shared" si="4"/>
        <v>0</v>
      </c>
      <c r="J41" s="511"/>
      <c r="K41" s="525"/>
      <c r="L41" s="514">
        <f t="shared" si="28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4113130.8095201235</v>
      </c>
      <c r="E42" s="522">
        <f t="shared" si="24"/>
        <v>219023.56818181818</v>
      </c>
      <c r="F42" s="523">
        <f t="shared" si="25"/>
        <v>3894107.2413383052</v>
      </c>
      <c r="G42" s="524">
        <f t="shared" si="26"/>
        <v>697564.66652689688</v>
      </c>
      <c r="H42" s="491">
        <f t="shared" si="27"/>
        <v>697564.66652689688</v>
      </c>
      <c r="I42" s="511">
        <f t="shared" si="4"/>
        <v>0</v>
      </c>
      <c r="J42" s="511"/>
      <c r="K42" s="525"/>
      <c r="L42" s="514">
        <f t="shared" si="28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3894107.2413383052</v>
      </c>
      <c r="E43" s="522">
        <f t="shared" si="24"/>
        <v>219023.56818181818</v>
      </c>
      <c r="F43" s="523">
        <f t="shared" si="25"/>
        <v>3675083.6731564868</v>
      </c>
      <c r="G43" s="524">
        <f t="shared" si="26"/>
        <v>671385.40765749221</v>
      </c>
      <c r="H43" s="491">
        <f t="shared" si="27"/>
        <v>671385.40765749221</v>
      </c>
      <c r="I43" s="511">
        <f t="shared" si="4"/>
        <v>0</v>
      </c>
      <c r="J43" s="511"/>
      <c r="K43" s="525"/>
      <c r="L43" s="514">
        <f t="shared" si="28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3675083.6731564868</v>
      </c>
      <c r="E44" s="522">
        <f t="shared" si="24"/>
        <v>219023.56818181818</v>
      </c>
      <c r="F44" s="523">
        <f t="shared" si="25"/>
        <v>3456060.1049746685</v>
      </c>
      <c r="G44" s="524">
        <f t="shared" si="26"/>
        <v>645206.1487880873</v>
      </c>
      <c r="H44" s="491">
        <f t="shared" si="27"/>
        <v>645206.1487880873</v>
      </c>
      <c r="I44" s="511">
        <f t="shared" si="4"/>
        <v>0</v>
      </c>
      <c r="J44" s="511"/>
      <c r="K44" s="525"/>
      <c r="L44" s="514">
        <f t="shared" si="28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3456060.1049746685</v>
      </c>
      <c r="E45" s="522">
        <f t="shared" si="24"/>
        <v>219023.56818181818</v>
      </c>
      <c r="F45" s="523">
        <f t="shared" si="25"/>
        <v>3237036.5367928501</v>
      </c>
      <c r="G45" s="524">
        <f t="shared" si="26"/>
        <v>619026.88991868251</v>
      </c>
      <c r="H45" s="491">
        <f t="shared" si="27"/>
        <v>619026.88991868251</v>
      </c>
      <c r="I45" s="511">
        <f t="shared" si="4"/>
        <v>0</v>
      </c>
      <c r="J45" s="511"/>
      <c r="K45" s="525"/>
      <c r="L45" s="514">
        <f t="shared" si="28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3237036.5367928501</v>
      </c>
      <c r="E46" s="522">
        <f t="shared" si="24"/>
        <v>219023.56818181818</v>
      </c>
      <c r="F46" s="523">
        <f t="shared" si="25"/>
        <v>3018012.9686110318</v>
      </c>
      <c r="G46" s="524">
        <f t="shared" si="26"/>
        <v>592847.63104927773</v>
      </c>
      <c r="H46" s="491">
        <f t="shared" si="27"/>
        <v>592847.63104927773</v>
      </c>
      <c r="I46" s="511">
        <f t="shared" si="4"/>
        <v>0</v>
      </c>
      <c r="J46" s="511"/>
      <c r="K46" s="525"/>
      <c r="L46" s="514">
        <f t="shared" si="28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3018012.9686110318</v>
      </c>
      <c r="E47" s="522">
        <f t="shared" si="24"/>
        <v>219023.56818181818</v>
      </c>
      <c r="F47" s="523">
        <f t="shared" si="25"/>
        <v>2798989.4004292134</v>
      </c>
      <c r="G47" s="524">
        <f t="shared" si="26"/>
        <v>566668.37217987294</v>
      </c>
      <c r="H47" s="491">
        <f t="shared" si="27"/>
        <v>566668.37217987294</v>
      </c>
      <c r="I47" s="511">
        <f t="shared" si="4"/>
        <v>0</v>
      </c>
      <c r="J47" s="511"/>
      <c r="K47" s="525"/>
      <c r="L47" s="514">
        <f t="shared" si="28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2798989.4004292134</v>
      </c>
      <c r="E48" s="522">
        <f t="shared" si="24"/>
        <v>219023.56818181818</v>
      </c>
      <c r="F48" s="523">
        <f t="shared" si="25"/>
        <v>2579965.8322473951</v>
      </c>
      <c r="G48" s="524">
        <f t="shared" si="26"/>
        <v>540489.11331046815</v>
      </c>
      <c r="H48" s="491">
        <f t="shared" si="27"/>
        <v>540489.11331046815</v>
      </c>
      <c r="I48" s="511">
        <f t="shared" si="4"/>
        <v>0</v>
      </c>
      <c r="J48" s="511"/>
      <c r="K48" s="525"/>
      <c r="L48" s="514">
        <f t="shared" si="28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2579965.8322473951</v>
      </c>
      <c r="E49" s="522">
        <f t="shared" si="24"/>
        <v>219023.56818181818</v>
      </c>
      <c r="F49" s="523">
        <f t="shared" si="25"/>
        <v>2360942.2640655767</v>
      </c>
      <c r="G49" s="524">
        <f t="shared" si="26"/>
        <v>514309.8544410633</v>
      </c>
      <c r="H49" s="491">
        <f t="shared" si="27"/>
        <v>514309.8544410633</v>
      </c>
      <c r="I49" s="511">
        <f t="shared" si="4"/>
        <v>0</v>
      </c>
      <c r="J49" s="511"/>
      <c r="K49" s="525"/>
      <c r="L49" s="514">
        <f t="shared" si="28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2360942.2640655767</v>
      </c>
      <c r="E50" s="522">
        <f t="shared" si="24"/>
        <v>219023.56818181818</v>
      </c>
      <c r="F50" s="523">
        <f t="shared" si="25"/>
        <v>2141918.6958837584</v>
      </c>
      <c r="G50" s="524">
        <f t="shared" si="26"/>
        <v>488130.59557165846</v>
      </c>
      <c r="H50" s="491">
        <f t="shared" si="27"/>
        <v>488130.59557165846</v>
      </c>
      <c r="I50" s="511">
        <f t="shared" si="4"/>
        <v>0</v>
      </c>
      <c r="J50" s="511"/>
      <c r="K50" s="525"/>
      <c r="L50" s="514">
        <f t="shared" si="28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2141918.6958837584</v>
      </c>
      <c r="E51" s="522">
        <f t="shared" si="24"/>
        <v>219023.56818181818</v>
      </c>
      <c r="F51" s="523">
        <f t="shared" si="25"/>
        <v>1922895.1277019402</v>
      </c>
      <c r="G51" s="524">
        <f t="shared" si="26"/>
        <v>461951.33670225367</v>
      </c>
      <c r="H51" s="491">
        <f t="shared" si="27"/>
        <v>461951.33670225367</v>
      </c>
      <c r="I51" s="511">
        <f t="shared" si="4"/>
        <v>0</v>
      </c>
      <c r="J51" s="511"/>
      <c r="K51" s="525"/>
      <c r="L51" s="514">
        <f t="shared" si="28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1922895.1277019402</v>
      </c>
      <c r="E52" s="522">
        <f t="shared" si="24"/>
        <v>219023.56818181818</v>
      </c>
      <c r="F52" s="523">
        <f t="shared" si="25"/>
        <v>1703871.5595201221</v>
      </c>
      <c r="G52" s="524">
        <f t="shared" ref="G52:G72" si="29">+I$12*((D52+F52)/2)+E52</f>
        <v>435772.07783284888</v>
      </c>
      <c r="H52" s="491">
        <f t="shared" ref="H52:H72" si="30">+I$13*((D52+F52)/2)+E52</f>
        <v>435772.07783284888</v>
      </c>
      <c r="I52" s="511">
        <f t="shared" si="4"/>
        <v>0</v>
      </c>
      <c r="J52" s="511"/>
      <c r="K52" s="525"/>
      <c r="L52" s="514">
        <f t="shared" si="28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1703871.5595201221</v>
      </c>
      <c r="E53" s="522">
        <f t="shared" si="24"/>
        <v>219023.56818181818</v>
      </c>
      <c r="F53" s="523">
        <f t="shared" si="25"/>
        <v>1484847.991338304</v>
      </c>
      <c r="G53" s="524">
        <f t="shared" si="29"/>
        <v>409592.81896344409</v>
      </c>
      <c r="H53" s="491">
        <f t="shared" si="30"/>
        <v>409592.81896344409</v>
      </c>
      <c r="I53" s="511">
        <f t="shared" si="4"/>
        <v>0</v>
      </c>
      <c r="J53" s="511"/>
      <c r="K53" s="525"/>
      <c r="L53" s="514">
        <f t="shared" si="28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1484847.991338304</v>
      </c>
      <c r="E54" s="522">
        <f t="shared" si="24"/>
        <v>219023.56818181818</v>
      </c>
      <c r="F54" s="523">
        <f t="shared" si="25"/>
        <v>1265824.4231564859</v>
      </c>
      <c r="G54" s="524">
        <f t="shared" si="29"/>
        <v>383413.56009403931</v>
      </c>
      <c r="H54" s="491">
        <f t="shared" si="30"/>
        <v>383413.56009403931</v>
      </c>
      <c r="I54" s="511">
        <f t="shared" si="4"/>
        <v>0</v>
      </c>
      <c r="J54" s="511"/>
      <c r="K54" s="525"/>
      <c r="L54" s="514">
        <f t="shared" si="28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1265824.4231564859</v>
      </c>
      <c r="E55" s="522">
        <f t="shared" si="24"/>
        <v>219023.56818181818</v>
      </c>
      <c r="F55" s="523">
        <f t="shared" si="25"/>
        <v>1046800.8549746678</v>
      </c>
      <c r="G55" s="524">
        <f t="shared" si="29"/>
        <v>357234.30122463452</v>
      </c>
      <c r="H55" s="491">
        <f t="shared" si="30"/>
        <v>357234.30122463452</v>
      </c>
      <c r="I55" s="511">
        <f t="shared" si="4"/>
        <v>0</v>
      </c>
      <c r="J55" s="511"/>
      <c r="K55" s="525"/>
      <c r="L55" s="514">
        <f t="shared" si="28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1046800.8549746678</v>
      </c>
      <c r="E56" s="522">
        <f t="shared" si="24"/>
        <v>219023.56818181818</v>
      </c>
      <c r="F56" s="523">
        <f t="shared" si="25"/>
        <v>827777.28679284966</v>
      </c>
      <c r="G56" s="524">
        <f t="shared" si="29"/>
        <v>331055.04235522979</v>
      </c>
      <c r="H56" s="491">
        <f t="shared" si="30"/>
        <v>331055.04235522979</v>
      </c>
      <c r="I56" s="511">
        <f t="shared" si="4"/>
        <v>0</v>
      </c>
      <c r="J56" s="511"/>
      <c r="K56" s="525"/>
      <c r="L56" s="514">
        <f t="shared" si="28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827777.28679284966</v>
      </c>
      <c r="E57" s="522">
        <f t="shared" si="24"/>
        <v>219023.56818181818</v>
      </c>
      <c r="F57" s="523">
        <f t="shared" si="25"/>
        <v>608753.71861103154</v>
      </c>
      <c r="G57" s="524">
        <f t="shared" si="29"/>
        <v>304875.783485825</v>
      </c>
      <c r="H57" s="491">
        <f t="shared" si="30"/>
        <v>304875.783485825</v>
      </c>
      <c r="I57" s="511">
        <f t="shared" si="4"/>
        <v>0</v>
      </c>
      <c r="J57" s="511"/>
      <c r="K57" s="525"/>
      <c r="L57" s="514">
        <f t="shared" si="28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608753.71861103154</v>
      </c>
      <c r="E58" s="522">
        <f t="shared" si="24"/>
        <v>219023.56818181818</v>
      </c>
      <c r="F58" s="523">
        <f t="shared" si="25"/>
        <v>389730.15042921336</v>
      </c>
      <c r="G58" s="524">
        <f t="shared" si="29"/>
        <v>278696.52461642021</v>
      </c>
      <c r="H58" s="491">
        <f t="shared" si="30"/>
        <v>278696.52461642021</v>
      </c>
      <c r="I58" s="511">
        <f t="shared" si="4"/>
        <v>0</v>
      </c>
      <c r="J58" s="511"/>
      <c r="K58" s="525"/>
      <c r="L58" s="514">
        <f t="shared" si="28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389730.15042921336</v>
      </c>
      <c r="E59" s="522">
        <f t="shared" si="24"/>
        <v>219023.56818181818</v>
      </c>
      <c r="F59" s="523">
        <f t="shared" si="25"/>
        <v>170706.58224739518</v>
      </c>
      <c r="G59" s="524">
        <f t="shared" si="29"/>
        <v>252517.26574701539</v>
      </c>
      <c r="H59" s="491">
        <f t="shared" si="30"/>
        <v>252517.26574701539</v>
      </c>
      <c r="I59" s="511">
        <f t="shared" si="4"/>
        <v>0</v>
      </c>
      <c r="J59" s="511"/>
      <c r="K59" s="525"/>
      <c r="L59" s="514">
        <f t="shared" si="28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170706.58224739518</v>
      </c>
      <c r="E60" s="522">
        <f t="shared" si="24"/>
        <v>170706.58224739518</v>
      </c>
      <c r="F60" s="523">
        <f t="shared" si="25"/>
        <v>0</v>
      </c>
      <c r="G60" s="524">
        <f t="shared" si="29"/>
        <v>180908.61631264261</v>
      </c>
      <c r="H60" s="491">
        <f t="shared" si="30"/>
        <v>180908.61631264261</v>
      </c>
      <c r="I60" s="511">
        <f t="shared" si="4"/>
        <v>0</v>
      </c>
      <c r="J60" s="511"/>
      <c r="K60" s="525"/>
      <c r="L60" s="514">
        <f t="shared" si="28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24"/>
        <v>0</v>
      </c>
      <c r="F61" s="523">
        <f t="shared" si="25"/>
        <v>0</v>
      </c>
      <c r="G61" s="524">
        <f t="shared" si="29"/>
        <v>0</v>
      </c>
      <c r="H61" s="491">
        <f t="shared" si="30"/>
        <v>0</v>
      </c>
      <c r="I61" s="511">
        <f t="shared" si="4"/>
        <v>0</v>
      </c>
      <c r="J61" s="511"/>
      <c r="K61" s="525"/>
      <c r="L61" s="514">
        <f t="shared" si="28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4"/>
        <v>0</v>
      </c>
      <c r="J62" s="511"/>
      <c r="K62" s="525"/>
      <c r="L62" s="514">
        <f t="shared" si="28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4"/>
        <v>0</v>
      </c>
      <c r="J63" s="511"/>
      <c r="K63" s="525"/>
      <c r="L63" s="514">
        <f t="shared" si="28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4"/>
        <v>0</v>
      </c>
      <c r="J64" s="511"/>
      <c r="K64" s="525"/>
      <c r="L64" s="514">
        <f t="shared" si="28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4"/>
        <v>0</v>
      </c>
      <c r="J65" s="511"/>
      <c r="K65" s="525"/>
      <c r="L65" s="514">
        <f t="shared" si="28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4"/>
        <v>0</v>
      </c>
      <c r="J66" s="511"/>
      <c r="K66" s="525"/>
      <c r="L66" s="514">
        <f t="shared" si="28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4"/>
        <v>0</v>
      </c>
      <c r="J67" s="511"/>
      <c r="K67" s="525"/>
      <c r="L67" s="514">
        <f t="shared" si="28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4"/>
        <v>0</v>
      </c>
      <c r="J68" s="511"/>
      <c r="K68" s="525"/>
      <c r="L68" s="514">
        <f t="shared" si="28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4"/>
        <v>0</v>
      </c>
      <c r="J69" s="511"/>
      <c r="K69" s="525"/>
      <c r="L69" s="514">
        <f t="shared" si="28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4"/>
        <v>0</v>
      </c>
      <c r="J70" s="511"/>
      <c r="K70" s="525"/>
      <c r="L70" s="514">
        <f t="shared" si="28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4"/>
        <v>0</v>
      </c>
      <c r="J71" s="511"/>
      <c r="K71" s="525"/>
      <c r="L71" s="514">
        <f t="shared" si="28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4"/>
        <v>0</v>
      </c>
      <c r="F72" s="523">
        <f t="shared" si="25"/>
        <v>0</v>
      </c>
      <c r="G72" s="524">
        <f t="shared" si="29"/>
        <v>0</v>
      </c>
      <c r="H72" s="491">
        <f t="shared" si="30"/>
        <v>0</v>
      </c>
      <c r="I72" s="511">
        <f t="shared" si="4"/>
        <v>0</v>
      </c>
      <c r="J72" s="511"/>
      <c r="K72" s="532"/>
      <c r="L72" s="533">
        <f t="shared" si="28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9637037</v>
      </c>
      <c r="F73" s="375"/>
      <c r="G73" s="375">
        <f>SUM(G17:G72)</f>
        <v>34966303.43770393</v>
      </c>
      <c r="H73" s="375">
        <f>SUM(H17:H72)</f>
        <v>34966303.43770393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1049641.5760334325</v>
      </c>
      <c r="N87" s="546">
        <f>IF(J92&lt;D11,0,VLOOKUP(J92,C17:O72,11))</f>
        <v>1049641.5760334325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1131176.8331035979</v>
      </c>
      <c r="N88" s="550">
        <f>IF(J92&lt;D11,0,VLOOKUP(J92,C99:P154,7))</f>
        <v>1131176.8331035979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81535.25707016536</v>
      </c>
      <c r="N89" s="555">
        <f>+N88-N87</f>
        <v>81535.25707016536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TP20100102</v>
      </c>
      <c r="E91" s="560" t="str">
        <f>E9</f>
        <v xml:space="preserve">  SPP Project ID = 882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219023.56818181818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 t="shared" ref="L99:L104" si="31">H99</f>
        <v>797522.51965819846</v>
      </c>
      <c r="M99" s="519">
        <f t="shared" ref="M99:M104" si="32">IF(L99&lt;&gt;0,+H99-L99,0)</f>
        <v>0</v>
      </c>
      <c r="N99" s="518">
        <f t="shared" ref="N99:N104" si="33">I99</f>
        <v>797522.51965819846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 t="shared" si="31"/>
        <v>1464040.8814475967</v>
      </c>
      <c r="M100" s="519">
        <f t="shared" si="32"/>
        <v>0</v>
      </c>
      <c r="N100" s="518">
        <f t="shared" si="33"/>
        <v>1464040.8814475967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35">+I101-H101</f>
        <v>0</v>
      </c>
      <c r="K101" s="514"/>
      <c r="L101" s="518">
        <f t="shared" si="31"/>
        <v>1384764.5581805804</v>
      </c>
      <c r="M101" s="519">
        <f t="shared" si="32"/>
        <v>0</v>
      </c>
      <c r="N101" s="518">
        <f t="shared" si="33"/>
        <v>1384764.5581805804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35"/>
        <v>0</v>
      </c>
      <c r="K102" s="514"/>
      <c r="L102" s="518">
        <f t="shared" si="31"/>
        <v>1312464.9769978134</v>
      </c>
      <c r="M102" s="519">
        <f t="shared" si="32"/>
        <v>0</v>
      </c>
      <c r="N102" s="518">
        <f t="shared" si="33"/>
        <v>1312464.9769978134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4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35"/>
        <v>0</v>
      </c>
      <c r="K103" s="514"/>
      <c r="L103" s="518">
        <f t="shared" si="31"/>
        <v>1146768.2622772851</v>
      </c>
      <c r="M103" s="519">
        <f t="shared" si="32"/>
        <v>0</v>
      </c>
      <c r="N103" s="518">
        <f t="shared" si="33"/>
        <v>1146768.2622772851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4"/>
        <v/>
      </c>
      <c r="C104" s="507">
        <f>IF(D93="","-",+C103+1)</f>
        <v>2019</v>
      </c>
      <c r="D104" s="629">
        <v>8571591.2334809918</v>
      </c>
      <c r="E104" s="630">
        <v>224117.13953488372</v>
      </c>
      <c r="F104" s="631">
        <v>8347474.0939461077</v>
      </c>
      <c r="G104" s="631">
        <v>8459532.6637135502</v>
      </c>
      <c r="H104" s="633">
        <v>1129630.139349205</v>
      </c>
      <c r="I104" s="634">
        <v>1129630.139349205</v>
      </c>
      <c r="J104" s="514">
        <f t="shared" si="35"/>
        <v>0</v>
      </c>
      <c r="K104" s="514"/>
      <c r="L104" s="518">
        <f t="shared" si="31"/>
        <v>1129630.139349205</v>
      </c>
      <c r="M104" s="519">
        <f t="shared" si="32"/>
        <v>0</v>
      </c>
      <c r="N104" s="518">
        <f t="shared" si="33"/>
        <v>1129630.139349205</v>
      </c>
      <c r="O104" s="514">
        <f t="shared" ref="O104:O130" si="36">IF(N104&lt;&gt;0,+I104-N104,0)</f>
        <v>0</v>
      </c>
      <c r="P104" s="514">
        <f t="shared" ref="P104:P130" si="37">+O104-M104</f>
        <v>0</v>
      </c>
    </row>
    <row r="105" spans="1:16" ht="12.5">
      <c r="B105" s="195" t="str">
        <f t="shared" si="34"/>
        <v/>
      </c>
      <c r="C105" s="507">
        <f>IF(D93="","-",+C104+1)</f>
        <v>2020</v>
      </c>
      <c r="D105" s="629">
        <v>8347474.0939461077</v>
      </c>
      <c r="E105" s="630">
        <v>229453.26190476189</v>
      </c>
      <c r="F105" s="631">
        <v>8118020.8320413455</v>
      </c>
      <c r="G105" s="631">
        <v>8232747.4629937261</v>
      </c>
      <c r="H105" s="633">
        <v>1115081.4585097209</v>
      </c>
      <c r="I105" s="634">
        <v>1115081.4585097209</v>
      </c>
      <c r="J105" s="514">
        <f t="shared" si="35"/>
        <v>0</v>
      </c>
      <c r="K105" s="514"/>
      <c r="L105" s="518">
        <f t="shared" ref="L105" si="38">H105</f>
        <v>1115081.4585097209</v>
      </c>
      <c r="M105" s="519">
        <f t="shared" ref="M105" si="39">IF(L105&lt;&gt;0,+H105-L105,0)</f>
        <v>0</v>
      </c>
      <c r="N105" s="518">
        <f t="shared" ref="N105" si="40">I105</f>
        <v>1115081.4585097209</v>
      </c>
      <c r="O105" s="514">
        <f t="shared" si="36"/>
        <v>0</v>
      </c>
      <c r="P105" s="514">
        <f t="shared" si="37"/>
        <v>0</v>
      </c>
    </row>
    <row r="106" spans="1:16" ht="12.5">
      <c r="B106" s="195" t="str">
        <f t="shared" si="34"/>
        <v/>
      </c>
      <c r="C106" s="507">
        <f>IF(D93="","-",+C105+1)</f>
        <v>2021</v>
      </c>
      <c r="D106" s="629">
        <v>8118020.8320413455</v>
      </c>
      <c r="E106" s="630">
        <v>235049.68292682926</v>
      </c>
      <c r="F106" s="631">
        <v>7882971.1491145166</v>
      </c>
      <c r="G106" s="631">
        <v>8000495.9905779306</v>
      </c>
      <c r="H106" s="633">
        <v>1143219.7958879631</v>
      </c>
      <c r="I106" s="634">
        <v>1143219.7958879631</v>
      </c>
      <c r="J106" s="514">
        <f t="shared" si="35"/>
        <v>0</v>
      </c>
      <c r="K106" s="514"/>
      <c r="L106" s="518">
        <f t="shared" ref="L106" si="41">H106</f>
        <v>1143219.7958879631</v>
      </c>
      <c r="M106" s="519">
        <f t="shared" ref="M106" si="42">IF(L106&lt;&gt;0,+H106-L106,0)</f>
        <v>0</v>
      </c>
      <c r="N106" s="518">
        <f t="shared" ref="N106" si="43">I106</f>
        <v>1143219.7958879631</v>
      </c>
      <c r="O106" s="514">
        <f t="shared" si="36"/>
        <v>0</v>
      </c>
      <c r="P106" s="514">
        <f t="shared" si="37"/>
        <v>0</v>
      </c>
    </row>
    <row r="107" spans="1:16" ht="12.5">
      <c r="B107" s="195" t="str">
        <f t="shared" si="34"/>
        <v/>
      </c>
      <c r="C107" s="507">
        <f>IF(D93="","-",+C106+1)</f>
        <v>2022</v>
      </c>
      <c r="D107" s="629">
        <v>7882971.1491145166</v>
      </c>
      <c r="E107" s="630">
        <v>229453.26190476189</v>
      </c>
      <c r="F107" s="631">
        <v>7653517.8872097544</v>
      </c>
      <c r="G107" s="631">
        <v>7768244.518162135</v>
      </c>
      <c r="H107" s="633">
        <v>1141894.50723412</v>
      </c>
      <c r="I107" s="634">
        <v>1141894.50723412</v>
      </c>
      <c r="J107" s="514">
        <f t="shared" si="35"/>
        <v>0</v>
      </c>
      <c r="K107" s="514"/>
      <c r="L107" s="518">
        <f t="shared" ref="L107" si="44">H107</f>
        <v>1141894.50723412</v>
      </c>
      <c r="M107" s="519">
        <f t="shared" ref="M107" si="45">IF(L107&lt;&gt;0,+H107-L107,0)</f>
        <v>0</v>
      </c>
      <c r="N107" s="518">
        <f t="shared" ref="N107" si="46">I107</f>
        <v>1141894.50723412</v>
      </c>
      <c r="O107" s="514">
        <f t="shared" ref="O107" si="47">IF(N107&lt;&gt;0,+I107-N107,0)</f>
        <v>0</v>
      </c>
      <c r="P107" s="514">
        <f t="shared" ref="P107" si="48">+O107-M107</f>
        <v>0</v>
      </c>
    </row>
    <row r="108" spans="1:16" ht="12.5">
      <c r="B108" s="195" t="str">
        <f t="shared" si="34"/>
        <v/>
      </c>
      <c r="C108" s="507">
        <f>IF(D93="","-",+C107+1)</f>
        <v>2023</v>
      </c>
      <c r="D108" s="629">
        <v>7653517.8872097544</v>
      </c>
      <c r="E108" s="630">
        <v>219023.56818181818</v>
      </c>
      <c r="F108" s="631">
        <v>7434494.3190279361</v>
      </c>
      <c r="G108" s="631">
        <v>7544006.1031188453</v>
      </c>
      <c r="H108" s="633">
        <v>1149690.3051800267</v>
      </c>
      <c r="I108" s="634">
        <v>1149690.3051800267</v>
      </c>
      <c r="J108" s="514">
        <f t="shared" si="35"/>
        <v>0</v>
      </c>
      <c r="K108" s="514"/>
      <c r="L108" s="518">
        <f t="shared" ref="L108" si="49">H108</f>
        <v>1149690.3051800267</v>
      </c>
      <c r="M108" s="519">
        <f t="shared" ref="M108" si="50">IF(L108&lt;&gt;0,+H108-L108,0)</f>
        <v>0</v>
      </c>
      <c r="N108" s="518">
        <f t="shared" ref="N108" si="51">I108</f>
        <v>1149690.3051800267</v>
      </c>
      <c r="O108" s="514">
        <f t="shared" ref="O108" si="52">IF(N108&lt;&gt;0,+I108-N108,0)</f>
        <v>0</v>
      </c>
      <c r="P108" s="514">
        <f t="shared" ref="P108" si="53">+O108-M108</f>
        <v>0</v>
      </c>
    </row>
    <row r="109" spans="1:16" ht="12.5">
      <c r="B109" s="195" t="str">
        <f t="shared" si="34"/>
        <v/>
      </c>
      <c r="C109" s="507">
        <f>IF(D93="","-",+C108+1)</f>
        <v>2024</v>
      </c>
      <c r="D109" s="374">
        <f>IF(F108+SUM(E$99:E108)=D$92,F108,D$92-SUM(E$99:E108))</f>
        <v>7434494.3190279361</v>
      </c>
      <c r="E109" s="522">
        <f t="shared" ref="E109:E154" si="54">IF(+$J$96&lt;F108,$J$96,D109)</f>
        <v>219023.56818181818</v>
      </c>
      <c r="F109" s="523">
        <f t="shared" ref="F109:F154" si="55">+D109-E109</f>
        <v>7215470.7508461177</v>
      </c>
      <c r="G109" s="523">
        <f t="shared" ref="G109:G154" si="56">+(F109+D109)/2</f>
        <v>7324982.5349370269</v>
      </c>
      <c r="H109" s="526">
        <f t="shared" ref="H109:H154" si="57">+J$94*G109+E109</f>
        <v>1131176.8331035979</v>
      </c>
      <c r="I109" s="577">
        <f t="shared" ref="I109:I154" si="58">+J$95*G109+E109</f>
        <v>1131176.8331035979</v>
      </c>
      <c r="J109" s="514">
        <f t="shared" si="35"/>
        <v>0</v>
      </c>
      <c r="K109" s="514"/>
      <c r="L109" s="525"/>
      <c r="M109" s="514">
        <f t="shared" ref="M109:M130" si="59">IF(L109&lt;&gt;0,+H109-L109,0)</f>
        <v>0</v>
      </c>
      <c r="N109" s="525"/>
      <c r="O109" s="514">
        <f t="shared" si="36"/>
        <v>0</v>
      </c>
      <c r="P109" s="514">
        <f t="shared" si="37"/>
        <v>0</v>
      </c>
    </row>
    <row r="110" spans="1:16" ht="12.5">
      <c r="B110" s="195" t="str">
        <f t="shared" si="34"/>
        <v/>
      </c>
      <c r="C110" s="507">
        <f>IF(D93="","-",+C109+1)</f>
        <v>2025</v>
      </c>
      <c r="D110" s="374">
        <f>IF(F109+SUM(E$99:E109)=D$92,F109,D$92-SUM(E$99:E109))</f>
        <v>7215470.7508461177</v>
      </c>
      <c r="E110" s="522">
        <f t="shared" si="54"/>
        <v>219023.56818181818</v>
      </c>
      <c r="F110" s="523">
        <f t="shared" si="55"/>
        <v>6996447.1826642994</v>
      </c>
      <c r="G110" s="523">
        <f t="shared" si="56"/>
        <v>7105958.9667552086</v>
      </c>
      <c r="H110" s="526">
        <f t="shared" si="57"/>
        <v>1103902.6298056399</v>
      </c>
      <c r="I110" s="577">
        <f t="shared" si="58"/>
        <v>1103902.6298056399</v>
      </c>
      <c r="J110" s="514">
        <f t="shared" si="35"/>
        <v>0</v>
      </c>
      <c r="K110" s="514"/>
      <c r="L110" s="525"/>
      <c r="M110" s="514">
        <f t="shared" si="59"/>
        <v>0</v>
      </c>
      <c r="N110" s="525"/>
      <c r="O110" s="514">
        <f t="shared" si="36"/>
        <v>0</v>
      </c>
      <c r="P110" s="514">
        <f t="shared" si="37"/>
        <v>0</v>
      </c>
    </row>
    <row r="111" spans="1:16" ht="12.5">
      <c r="B111" s="195" t="str">
        <f t="shared" si="34"/>
        <v/>
      </c>
      <c r="C111" s="507">
        <f>IF(D93="","-",+C110+1)</f>
        <v>2026</v>
      </c>
      <c r="D111" s="374">
        <f>IF(F110+SUM(E$99:E110)=D$92,F110,D$92-SUM(E$99:E110))</f>
        <v>6996447.1826642994</v>
      </c>
      <c r="E111" s="522">
        <f t="shared" si="54"/>
        <v>219023.56818181818</v>
      </c>
      <c r="F111" s="523">
        <f t="shared" si="55"/>
        <v>6777423.614482481</v>
      </c>
      <c r="G111" s="523">
        <f t="shared" si="56"/>
        <v>6886935.3985733902</v>
      </c>
      <c r="H111" s="526">
        <f t="shared" si="57"/>
        <v>1076628.4265076818</v>
      </c>
      <c r="I111" s="577">
        <f t="shared" si="58"/>
        <v>1076628.4265076818</v>
      </c>
      <c r="J111" s="514">
        <f t="shared" si="35"/>
        <v>0</v>
      </c>
      <c r="K111" s="514"/>
      <c r="L111" s="525"/>
      <c r="M111" s="514">
        <f t="shared" si="59"/>
        <v>0</v>
      </c>
      <c r="N111" s="525"/>
      <c r="O111" s="514">
        <f t="shared" si="36"/>
        <v>0</v>
      </c>
      <c r="P111" s="514">
        <f t="shared" si="37"/>
        <v>0</v>
      </c>
    </row>
    <row r="112" spans="1:16" ht="12.5">
      <c r="B112" s="195" t="str">
        <f t="shared" si="34"/>
        <v/>
      </c>
      <c r="C112" s="507">
        <f>IF(D93="","-",+C111+1)</f>
        <v>2027</v>
      </c>
      <c r="D112" s="374">
        <f>IF(F111+SUM(E$99:E111)=D$92,F111,D$92-SUM(E$99:E111))</f>
        <v>6777423.614482481</v>
      </c>
      <c r="E112" s="522">
        <f t="shared" si="54"/>
        <v>219023.56818181818</v>
      </c>
      <c r="F112" s="523">
        <f t="shared" si="55"/>
        <v>6558400.0463006627</v>
      </c>
      <c r="G112" s="523">
        <f t="shared" si="56"/>
        <v>6667911.8303915719</v>
      </c>
      <c r="H112" s="526">
        <f t="shared" si="57"/>
        <v>1049354.2232097241</v>
      </c>
      <c r="I112" s="577">
        <f t="shared" si="58"/>
        <v>1049354.2232097241</v>
      </c>
      <c r="J112" s="514">
        <f t="shared" si="35"/>
        <v>0</v>
      </c>
      <c r="K112" s="514"/>
      <c r="L112" s="525"/>
      <c r="M112" s="514">
        <f t="shared" si="59"/>
        <v>0</v>
      </c>
      <c r="N112" s="525"/>
      <c r="O112" s="514">
        <f t="shared" si="36"/>
        <v>0</v>
      </c>
      <c r="P112" s="514">
        <f t="shared" si="37"/>
        <v>0</v>
      </c>
    </row>
    <row r="113" spans="2:16" ht="12.5">
      <c r="B113" s="195" t="str">
        <f t="shared" si="34"/>
        <v/>
      </c>
      <c r="C113" s="507">
        <f>IF(D93="","-",+C112+1)</f>
        <v>2028</v>
      </c>
      <c r="D113" s="374">
        <f>IF(F112+SUM(E$99:E112)=D$92,F112,D$92-SUM(E$99:E112))</f>
        <v>6558400.0463006627</v>
      </c>
      <c r="E113" s="522">
        <f t="shared" si="54"/>
        <v>219023.56818181818</v>
      </c>
      <c r="F113" s="523">
        <f t="shared" si="55"/>
        <v>6339376.4781188443</v>
      </c>
      <c r="G113" s="523">
        <f t="shared" si="56"/>
        <v>6448888.2622097535</v>
      </c>
      <c r="H113" s="526">
        <f t="shared" si="57"/>
        <v>1022080.0199117661</v>
      </c>
      <c r="I113" s="577">
        <f t="shared" si="58"/>
        <v>1022080.0199117661</v>
      </c>
      <c r="J113" s="514">
        <f t="shared" si="35"/>
        <v>0</v>
      </c>
      <c r="K113" s="514"/>
      <c r="L113" s="525"/>
      <c r="M113" s="514">
        <f t="shared" si="59"/>
        <v>0</v>
      </c>
      <c r="N113" s="525"/>
      <c r="O113" s="514">
        <f t="shared" si="36"/>
        <v>0</v>
      </c>
      <c r="P113" s="514">
        <f t="shared" si="37"/>
        <v>0</v>
      </c>
    </row>
    <row r="114" spans="2:16" ht="12.5">
      <c r="B114" s="195" t="str">
        <f t="shared" si="34"/>
        <v/>
      </c>
      <c r="C114" s="507">
        <f>IF(D93="","-",+C113+1)</f>
        <v>2029</v>
      </c>
      <c r="D114" s="374">
        <f>IF(F113+SUM(E$99:E113)=D$92,F113,D$92-SUM(E$99:E113))</f>
        <v>6339376.4781188443</v>
      </c>
      <c r="E114" s="522">
        <f t="shared" si="54"/>
        <v>219023.56818181818</v>
      </c>
      <c r="F114" s="523">
        <f t="shared" si="55"/>
        <v>6120352.909937026</v>
      </c>
      <c r="G114" s="523">
        <f t="shared" si="56"/>
        <v>6229864.6940279352</v>
      </c>
      <c r="H114" s="526">
        <f t="shared" si="57"/>
        <v>994805.81661380827</v>
      </c>
      <c r="I114" s="577">
        <f t="shared" si="58"/>
        <v>994805.81661380827</v>
      </c>
      <c r="J114" s="514">
        <f t="shared" si="35"/>
        <v>0</v>
      </c>
      <c r="K114" s="514"/>
      <c r="L114" s="525"/>
      <c r="M114" s="514">
        <f t="shared" si="59"/>
        <v>0</v>
      </c>
      <c r="N114" s="525"/>
      <c r="O114" s="514">
        <f t="shared" si="36"/>
        <v>0</v>
      </c>
      <c r="P114" s="514">
        <f t="shared" si="37"/>
        <v>0</v>
      </c>
    </row>
    <row r="115" spans="2:16" ht="12.5">
      <c r="B115" s="195" t="str">
        <f t="shared" si="34"/>
        <v/>
      </c>
      <c r="C115" s="507">
        <f>IF(D93="","-",+C114+1)</f>
        <v>2030</v>
      </c>
      <c r="D115" s="374">
        <f>IF(F114+SUM(E$99:E114)=D$92,F114,D$92-SUM(E$99:E114))</f>
        <v>6120352.909937026</v>
      </c>
      <c r="E115" s="522">
        <f t="shared" si="54"/>
        <v>219023.56818181818</v>
      </c>
      <c r="F115" s="523">
        <f t="shared" si="55"/>
        <v>5901329.3417552076</v>
      </c>
      <c r="G115" s="523">
        <f t="shared" si="56"/>
        <v>6010841.1258461168</v>
      </c>
      <c r="H115" s="526">
        <f t="shared" si="57"/>
        <v>967531.61331585026</v>
      </c>
      <c r="I115" s="577">
        <f t="shared" si="58"/>
        <v>967531.61331585026</v>
      </c>
      <c r="J115" s="514">
        <f t="shared" si="35"/>
        <v>0</v>
      </c>
      <c r="K115" s="514"/>
      <c r="L115" s="525"/>
      <c r="M115" s="514">
        <f t="shared" si="59"/>
        <v>0</v>
      </c>
      <c r="N115" s="525"/>
      <c r="O115" s="514">
        <f t="shared" si="36"/>
        <v>0</v>
      </c>
      <c r="P115" s="514">
        <f t="shared" si="37"/>
        <v>0</v>
      </c>
    </row>
    <row r="116" spans="2:16" ht="12.5">
      <c r="B116" s="195" t="str">
        <f t="shared" si="34"/>
        <v/>
      </c>
      <c r="C116" s="507">
        <f>IF(D93="","-",+C115+1)</f>
        <v>2031</v>
      </c>
      <c r="D116" s="374">
        <f>IF(F115+SUM(E$99:E115)=D$92,F115,D$92-SUM(E$99:E115))</f>
        <v>5901329.3417552076</v>
      </c>
      <c r="E116" s="522">
        <f t="shared" si="54"/>
        <v>219023.56818181818</v>
      </c>
      <c r="F116" s="523">
        <f t="shared" si="55"/>
        <v>5682305.7735733893</v>
      </c>
      <c r="G116" s="523">
        <f t="shared" si="56"/>
        <v>5791817.5576642985</v>
      </c>
      <c r="H116" s="526">
        <f t="shared" si="57"/>
        <v>940257.41001789225</v>
      </c>
      <c r="I116" s="577">
        <f t="shared" si="58"/>
        <v>940257.41001789225</v>
      </c>
      <c r="J116" s="514">
        <f t="shared" si="35"/>
        <v>0</v>
      </c>
      <c r="K116" s="514"/>
      <c r="L116" s="525"/>
      <c r="M116" s="514">
        <f t="shared" si="59"/>
        <v>0</v>
      </c>
      <c r="N116" s="525"/>
      <c r="O116" s="514">
        <f t="shared" si="36"/>
        <v>0</v>
      </c>
      <c r="P116" s="514">
        <f t="shared" si="37"/>
        <v>0</v>
      </c>
    </row>
    <row r="117" spans="2:16" ht="12.5">
      <c r="B117" s="195" t="str">
        <f t="shared" si="34"/>
        <v/>
      </c>
      <c r="C117" s="507">
        <f>IF(D93="","-",+C116+1)</f>
        <v>2032</v>
      </c>
      <c r="D117" s="374">
        <f>IF(F116+SUM(E$99:E116)=D$92,F116,D$92-SUM(E$99:E116))</f>
        <v>5682305.7735733893</v>
      </c>
      <c r="E117" s="522">
        <f t="shared" si="54"/>
        <v>219023.56818181818</v>
      </c>
      <c r="F117" s="523">
        <f t="shared" si="55"/>
        <v>5463282.2053915709</v>
      </c>
      <c r="G117" s="523">
        <f t="shared" si="56"/>
        <v>5572793.9894824801</v>
      </c>
      <c r="H117" s="526">
        <f t="shared" si="57"/>
        <v>912983.20671993447</v>
      </c>
      <c r="I117" s="577">
        <f t="shared" si="58"/>
        <v>912983.20671993447</v>
      </c>
      <c r="J117" s="514">
        <f t="shared" si="35"/>
        <v>0</v>
      </c>
      <c r="K117" s="514"/>
      <c r="L117" s="525"/>
      <c r="M117" s="514">
        <f t="shared" si="59"/>
        <v>0</v>
      </c>
      <c r="N117" s="525"/>
      <c r="O117" s="514">
        <f t="shared" si="36"/>
        <v>0</v>
      </c>
      <c r="P117" s="514">
        <f t="shared" si="37"/>
        <v>0</v>
      </c>
    </row>
    <row r="118" spans="2:16" ht="12.5">
      <c r="B118" s="195" t="str">
        <f t="shared" si="34"/>
        <v/>
      </c>
      <c r="C118" s="507">
        <f>IF(D93="","-",+C117+1)</f>
        <v>2033</v>
      </c>
      <c r="D118" s="374">
        <f>IF(F117+SUM(E$99:E117)=D$92,F117,D$92-SUM(E$99:E117))</f>
        <v>5463282.2053915709</v>
      </c>
      <c r="E118" s="522">
        <f t="shared" si="54"/>
        <v>219023.56818181818</v>
      </c>
      <c r="F118" s="523">
        <f t="shared" si="55"/>
        <v>5244258.6372097526</v>
      </c>
      <c r="G118" s="523">
        <f t="shared" si="56"/>
        <v>5353770.4213006618</v>
      </c>
      <c r="H118" s="526">
        <f t="shared" si="57"/>
        <v>885709.00342197646</v>
      </c>
      <c r="I118" s="577">
        <f t="shared" si="58"/>
        <v>885709.00342197646</v>
      </c>
      <c r="J118" s="514">
        <f t="shared" si="35"/>
        <v>0</v>
      </c>
      <c r="K118" s="514"/>
      <c r="L118" s="525"/>
      <c r="M118" s="514">
        <f t="shared" si="59"/>
        <v>0</v>
      </c>
      <c r="N118" s="525"/>
      <c r="O118" s="514">
        <f t="shared" si="36"/>
        <v>0</v>
      </c>
      <c r="P118" s="514">
        <f t="shared" si="37"/>
        <v>0</v>
      </c>
    </row>
    <row r="119" spans="2:16" ht="12.5">
      <c r="B119" s="195" t="str">
        <f t="shared" si="34"/>
        <v/>
      </c>
      <c r="C119" s="507">
        <f>IF(D93="","-",+C118+1)</f>
        <v>2034</v>
      </c>
      <c r="D119" s="374">
        <f>IF(F118+SUM(E$99:E118)=D$92,F118,D$92-SUM(E$99:E118))</f>
        <v>5244258.6372097526</v>
      </c>
      <c r="E119" s="522">
        <f t="shared" si="54"/>
        <v>219023.56818181818</v>
      </c>
      <c r="F119" s="523">
        <f t="shared" si="55"/>
        <v>5025235.0690279342</v>
      </c>
      <c r="G119" s="523">
        <f t="shared" si="56"/>
        <v>5134746.8531188434</v>
      </c>
      <c r="H119" s="526">
        <f t="shared" si="57"/>
        <v>858434.80012401869</v>
      </c>
      <c r="I119" s="577">
        <f t="shared" si="58"/>
        <v>858434.80012401869</v>
      </c>
      <c r="J119" s="514">
        <f t="shared" si="35"/>
        <v>0</v>
      </c>
      <c r="K119" s="514"/>
      <c r="L119" s="525"/>
      <c r="M119" s="514">
        <f t="shared" si="59"/>
        <v>0</v>
      </c>
      <c r="N119" s="525"/>
      <c r="O119" s="514">
        <f t="shared" si="36"/>
        <v>0</v>
      </c>
      <c r="P119" s="514">
        <f t="shared" si="37"/>
        <v>0</v>
      </c>
    </row>
    <row r="120" spans="2:16" ht="12.5">
      <c r="B120" s="195" t="str">
        <f t="shared" si="34"/>
        <v/>
      </c>
      <c r="C120" s="507">
        <f>IF(D93="","-",+C119+1)</f>
        <v>2035</v>
      </c>
      <c r="D120" s="374">
        <f>IF(F119+SUM(E$99:E119)=D$92,F119,D$92-SUM(E$99:E119))</f>
        <v>5025235.0690279342</v>
      </c>
      <c r="E120" s="522">
        <f t="shared" si="54"/>
        <v>219023.56818181818</v>
      </c>
      <c r="F120" s="523">
        <f t="shared" si="55"/>
        <v>4806211.5008461159</v>
      </c>
      <c r="G120" s="523">
        <f t="shared" si="56"/>
        <v>4915723.284937025</v>
      </c>
      <c r="H120" s="526">
        <f t="shared" si="57"/>
        <v>831160.59682606068</v>
      </c>
      <c r="I120" s="577">
        <f t="shared" si="58"/>
        <v>831160.59682606068</v>
      </c>
      <c r="J120" s="514">
        <f t="shared" si="35"/>
        <v>0</v>
      </c>
      <c r="K120" s="514"/>
      <c r="L120" s="525"/>
      <c r="M120" s="514">
        <f t="shared" si="59"/>
        <v>0</v>
      </c>
      <c r="N120" s="525"/>
      <c r="O120" s="514">
        <f t="shared" si="36"/>
        <v>0</v>
      </c>
      <c r="P120" s="514">
        <f t="shared" si="37"/>
        <v>0</v>
      </c>
    </row>
    <row r="121" spans="2:16" ht="12.5">
      <c r="B121" s="195" t="str">
        <f t="shared" si="34"/>
        <v/>
      </c>
      <c r="C121" s="507">
        <f>IF(D93="","-",+C120+1)</f>
        <v>2036</v>
      </c>
      <c r="D121" s="374">
        <f>IF(F120+SUM(E$99:E120)=D$92,F120,D$92-SUM(E$99:E120))</f>
        <v>4806211.5008461159</v>
      </c>
      <c r="E121" s="522">
        <f t="shared" si="54"/>
        <v>219023.56818181818</v>
      </c>
      <c r="F121" s="523">
        <f t="shared" si="55"/>
        <v>4587187.9326642975</v>
      </c>
      <c r="G121" s="523">
        <f t="shared" si="56"/>
        <v>4696699.7167552067</v>
      </c>
      <c r="H121" s="526">
        <f t="shared" si="57"/>
        <v>803886.39352810266</v>
      </c>
      <c r="I121" s="577">
        <f t="shared" si="58"/>
        <v>803886.39352810266</v>
      </c>
      <c r="J121" s="514">
        <f t="shared" si="35"/>
        <v>0</v>
      </c>
      <c r="K121" s="514"/>
      <c r="L121" s="525"/>
      <c r="M121" s="514">
        <f t="shared" si="59"/>
        <v>0</v>
      </c>
      <c r="N121" s="525"/>
      <c r="O121" s="514">
        <f t="shared" si="36"/>
        <v>0</v>
      </c>
      <c r="P121" s="514">
        <f t="shared" si="37"/>
        <v>0</v>
      </c>
    </row>
    <row r="122" spans="2:16" ht="12.5">
      <c r="B122" s="195" t="str">
        <f t="shared" si="34"/>
        <v/>
      </c>
      <c r="C122" s="507">
        <f>IF(D93="","-",+C121+1)</f>
        <v>2037</v>
      </c>
      <c r="D122" s="374">
        <f>IF(F121+SUM(E$99:E121)=D$92,F121,D$92-SUM(E$99:E121))</f>
        <v>4587187.9326642975</v>
      </c>
      <c r="E122" s="522">
        <f t="shared" si="54"/>
        <v>219023.56818181818</v>
      </c>
      <c r="F122" s="523">
        <f t="shared" si="55"/>
        <v>4368164.3644824792</v>
      </c>
      <c r="G122" s="523">
        <f t="shared" si="56"/>
        <v>4477676.1485733883</v>
      </c>
      <c r="H122" s="526">
        <f t="shared" si="57"/>
        <v>776612.19023014489</v>
      </c>
      <c r="I122" s="577">
        <f t="shared" si="58"/>
        <v>776612.19023014489</v>
      </c>
      <c r="J122" s="514">
        <f t="shared" si="35"/>
        <v>0</v>
      </c>
      <c r="K122" s="514"/>
      <c r="L122" s="525"/>
      <c r="M122" s="514">
        <f t="shared" si="59"/>
        <v>0</v>
      </c>
      <c r="N122" s="525"/>
      <c r="O122" s="514">
        <f t="shared" si="36"/>
        <v>0</v>
      </c>
      <c r="P122" s="514">
        <f t="shared" si="37"/>
        <v>0</v>
      </c>
    </row>
    <row r="123" spans="2:16" ht="12.5">
      <c r="B123" s="195" t="str">
        <f t="shared" si="34"/>
        <v/>
      </c>
      <c r="C123" s="507">
        <f>IF(D93="","-",+C122+1)</f>
        <v>2038</v>
      </c>
      <c r="D123" s="374">
        <f>IF(F122+SUM(E$99:E122)=D$92,F122,D$92-SUM(E$99:E122))</f>
        <v>4368164.3644824792</v>
      </c>
      <c r="E123" s="522">
        <f t="shared" si="54"/>
        <v>219023.56818181818</v>
      </c>
      <c r="F123" s="523">
        <f t="shared" si="55"/>
        <v>4149140.7963006608</v>
      </c>
      <c r="G123" s="523">
        <f t="shared" si="56"/>
        <v>4258652.58039157</v>
      </c>
      <c r="H123" s="526">
        <f t="shared" si="57"/>
        <v>749337.98693218688</v>
      </c>
      <c r="I123" s="577">
        <f t="shared" si="58"/>
        <v>749337.98693218688</v>
      </c>
      <c r="J123" s="514">
        <f t="shared" si="35"/>
        <v>0</v>
      </c>
      <c r="K123" s="514"/>
      <c r="L123" s="525"/>
      <c r="M123" s="514">
        <f t="shared" si="59"/>
        <v>0</v>
      </c>
      <c r="N123" s="525"/>
      <c r="O123" s="514">
        <f t="shared" si="36"/>
        <v>0</v>
      </c>
      <c r="P123" s="514">
        <f t="shared" si="37"/>
        <v>0</v>
      </c>
    </row>
    <row r="124" spans="2:16" ht="12.5">
      <c r="B124" s="195" t="str">
        <f t="shared" si="34"/>
        <v/>
      </c>
      <c r="C124" s="507">
        <f>IF(D93="","-",+C123+1)</f>
        <v>2039</v>
      </c>
      <c r="D124" s="374">
        <f>IF(F123+SUM(E$99:E123)=D$92,F123,D$92-SUM(E$99:E123))</f>
        <v>4149140.7963006608</v>
      </c>
      <c r="E124" s="522">
        <f t="shared" si="54"/>
        <v>219023.56818181818</v>
      </c>
      <c r="F124" s="523">
        <f t="shared" si="55"/>
        <v>3930117.2281188425</v>
      </c>
      <c r="G124" s="523">
        <f t="shared" si="56"/>
        <v>4039629.0122097516</v>
      </c>
      <c r="H124" s="526">
        <f t="shared" si="57"/>
        <v>722063.78363422898</v>
      </c>
      <c r="I124" s="577">
        <f t="shared" si="58"/>
        <v>722063.78363422898</v>
      </c>
      <c r="J124" s="514">
        <f t="shared" si="35"/>
        <v>0</v>
      </c>
      <c r="K124" s="514"/>
      <c r="L124" s="525"/>
      <c r="M124" s="514">
        <f t="shared" si="59"/>
        <v>0</v>
      </c>
      <c r="N124" s="525"/>
      <c r="O124" s="514">
        <f t="shared" si="36"/>
        <v>0</v>
      </c>
      <c r="P124" s="514">
        <f t="shared" si="37"/>
        <v>0</v>
      </c>
    </row>
    <row r="125" spans="2:16" ht="12.5">
      <c r="B125" s="195" t="str">
        <f t="shared" si="34"/>
        <v/>
      </c>
      <c r="C125" s="507">
        <f>IF(D93="","-",+C124+1)</f>
        <v>2040</v>
      </c>
      <c r="D125" s="374">
        <f>IF(F124+SUM(E$99:E124)=D$92,F124,D$92-SUM(E$99:E124))</f>
        <v>3930117.2281188425</v>
      </c>
      <c r="E125" s="522">
        <f t="shared" si="54"/>
        <v>219023.56818181818</v>
      </c>
      <c r="F125" s="523">
        <f t="shared" si="55"/>
        <v>3711093.6599370241</v>
      </c>
      <c r="G125" s="523">
        <f t="shared" si="56"/>
        <v>3820605.4440279333</v>
      </c>
      <c r="H125" s="526">
        <f t="shared" si="57"/>
        <v>694789.58033627109</v>
      </c>
      <c r="I125" s="577">
        <f t="shared" si="58"/>
        <v>694789.58033627109</v>
      </c>
      <c r="J125" s="514">
        <f t="shared" si="35"/>
        <v>0</v>
      </c>
      <c r="K125" s="514"/>
      <c r="L125" s="525"/>
      <c r="M125" s="514">
        <f t="shared" si="59"/>
        <v>0</v>
      </c>
      <c r="N125" s="525"/>
      <c r="O125" s="514">
        <f t="shared" si="36"/>
        <v>0</v>
      </c>
      <c r="P125" s="514">
        <f t="shared" si="37"/>
        <v>0</v>
      </c>
    </row>
    <row r="126" spans="2:16" ht="12.5">
      <c r="B126" s="195" t="str">
        <f t="shared" si="34"/>
        <v/>
      </c>
      <c r="C126" s="507">
        <f>IF(D93="","-",+C125+1)</f>
        <v>2041</v>
      </c>
      <c r="D126" s="374">
        <f>IF(F125+SUM(E$99:E125)=D$92,F125,D$92-SUM(E$99:E125))</f>
        <v>3711093.6599370241</v>
      </c>
      <c r="E126" s="522">
        <f t="shared" si="54"/>
        <v>219023.56818181818</v>
      </c>
      <c r="F126" s="523">
        <f t="shared" si="55"/>
        <v>3492070.0917552058</v>
      </c>
      <c r="G126" s="523">
        <f t="shared" si="56"/>
        <v>3601581.8758461149</v>
      </c>
      <c r="H126" s="526">
        <f t="shared" si="57"/>
        <v>667515.37703831308</v>
      </c>
      <c r="I126" s="577">
        <f t="shared" si="58"/>
        <v>667515.37703831308</v>
      </c>
      <c r="J126" s="514">
        <f t="shared" si="35"/>
        <v>0</v>
      </c>
      <c r="K126" s="514"/>
      <c r="L126" s="525"/>
      <c r="M126" s="514">
        <f t="shared" si="59"/>
        <v>0</v>
      </c>
      <c r="N126" s="525"/>
      <c r="O126" s="514">
        <f t="shared" si="36"/>
        <v>0</v>
      </c>
      <c r="P126" s="514">
        <f t="shared" si="37"/>
        <v>0</v>
      </c>
    </row>
    <row r="127" spans="2:16" ht="12.5">
      <c r="B127" s="195" t="str">
        <f t="shared" si="34"/>
        <v/>
      </c>
      <c r="C127" s="507">
        <f>IF(D93="","-",+C126+1)</f>
        <v>2042</v>
      </c>
      <c r="D127" s="374">
        <f>IF(F126+SUM(E$99:E126)=D$92,F126,D$92-SUM(E$99:E126))</f>
        <v>3492070.0917552058</v>
      </c>
      <c r="E127" s="522">
        <f t="shared" si="54"/>
        <v>219023.56818181818</v>
      </c>
      <c r="F127" s="523">
        <f t="shared" si="55"/>
        <v>3273046.5235733874</v>
      </c>
      <c r="G127" s="523">
        <f t="shared" si="56"/>
        <v>3382558.3076642966</v>
      </c>
      <c r="H127" s="526">
        <f t="shared" si="57"/>
        <v>640241.1737403553</v>
      </c>
      <c r="I127" s="577">
        <f t="shared" si="58"/>
        <v>640241.1737403553</v>
      </c>
      <c r="J127" s="514">
        <f t="shared" si="35"/>
        <v>0</v>
      </c>
      <c r="K127" s="514"/>
      <c r="L127" s="525"/>
      <c r="M127" s="514">
        <f t="shared" si="59"/>
        <v>0</v>
      </c>
      <c r="N127" s="525"/>
      <c r="O127" s="514">
        <f t="shared" si="36"/>
        <v>0</v>
      </c>
      <c r="P127" s="514">
        <f t="shared" si="37"/>
        <v>0</v>
      </c>
    </row>
    <row r="128" spans="2:16" ht="12.5">
      <c r="B128" s="195" t="str">
        <f t="shared" si="34"/>
        <v/>
      </c>
      <c r="C128" s="507">
        <f>IF(D93="","-",+C127+1)</f>
        <v>2043</v>
      </c>
      <c r="D128" s="374">
        <f>IF(F127+SUM(E$99:E127)=D$92,F127,D$92-SUM(E$99:E127))</f>
        <v>3273046.5235733874</v>
      </c>
      <c r="E128" s="522">
        <f t="shared" si="54"/>
        <v>219023.56818181818</v>
      </c>
      <c r="F128" s="523">
        <f t="shared" si="55"/>
        <v>3054022.9553915691</v>
      </c>
      <c r="G128" s="523">
        <f t="shared" si="56"/>
        <v>3163534.7394824782</v>
      </c>
      <c r="H128" s="526">
        <f t="shared" si="57"/>
        <v>612966.97044239729</v>
      </c>
      <c r="I128" s="577">
        <f t="shared" si="58"/>
        <v>612966.97044239729</v>
      </c>
      <c r="J128" s="514">
        <f t="shared" si="35"/>
        <v>0</v>
      </c>
      <c r="K128" s="514"/>
      <c r="L128" s="525"/>
      <c r="M128" s="514">
        <f t="shared" si="59"/>
        <v>0</v>
      </c>
      <c r="N128" s="525"/>
      <c r="O128" s="514">
        <f t="shared" si="36"/>
        <v>0</v>
      </c>
      <c r="P128" s="514">
        <f t="shared" si="37"/>
        <v>0</v>
      </c>
    </row>
    <row r="129" spans="2:16" ht="12.5">
      <c r="B129" s="195" t="str">
        <f t="shared" si="34"/>
        <v/>
      </c>
      <c r="C129" s="507">
        <f>IF(D93="","-",+C128+1)</f>
        <v>2044</v>
      </c>
      <c r="D129" s="374">
        <f>IF(F128+SUM(E$99:E128)=D$92,F128,D$92-SUM(E$99:E128))</f>
        <v>3054022.9553915691</v>
      </c>
      <c r="E129" s="522">
        <f t="shared" si="54"/>
        <v>219023.56818181818</v>
      </c>
      <c r="F129" s="523">
        <f t="shared" si="55"/>
        <v>2834999.3872097507</v>
      </c>
      <c r="G129" s="523">
        <f t="shared" si="56"/>
        <v>2944511.1713006599</v>
      </c>
      <c r="H129" s="526">
        <f t="shared" si="57"/>
        <v>585692.76714443939</v>
      </c>
      <c r="I129" s="577">
        <f t="shared" si="58"/>
        <v>585692.76714443939</v>
      </c>
      <c r="J129" s="514">
        <f t="shared" si="35"/>
        <v>0</v>
      </c>
      <c r="K129" s="514"/>
      <c r="L129" s="525"/>
      <c r="M129" s="514">
        <f t="shared" si="59"/>
        <v>0</v>
      </c>
      <c r="N129" s="525"/>
      <c r="O129" s="514">
        <f t="shared" si="36"/>
        <v>0</v>
      </c>
      <c r="P129" s="514">
        <f t="shared" si="37"/>
        <v>0</v>
      </c>
    </row>
    <row r="130" spans="2:16" ht="12.5">
      <c r="B130" s="195" t="str">
        <f t="shared" si="34"/>
        <v/>
      </c>
      <c r="C130" s="507">
        <f>IF(D93="","-",+C129+1)</f>
        <v>2045</v>
      </c>
      <c r="D130" s="374">
        <f>IF(F129+SUM(E$99:E129)=D$92,F129,D$92-SUM(E$99:E129))</f>
        <v>2834999.3872097507</v>
      </c>
      <c r="E130" s="522">
        <f t="shared" si="54"/>
        <v>219023.56818181818</v>
      </c>
      <c r="F130" s="523">
        <f t="shared" si="55"/>
        <v>2615975.8190279324</v>
      </c>
      <c r="G130" s="523">
        <f t="shared" si="56"/>
        <v>2725487.6031188415</v>
      </c>
      <c r="H130" s="526">
        <f t="shared" si="57"/>
        <v>558418.5638464815</v>
      </c>
      <c r="I130" s="577">
        <f t="shared" si="58"/>
        <v>558418.5638464815</v>
      </c>
      <c r="J130" s="514">
        <f t="shared" si="35"/>
        <v>0</v>
      </c>
      <c r="K130" s="514"/>
      <c r="L130" s="525"/>
      <c r="M130" s="514">
        <f t="shared" si="59"/>
        <v>0</v>
      </c>
      <c r="N130" s="525"/>
      <c r="O130" s="514">
        <f t="shared" si="36"/>
        <v>0</v>
      </c>
      <c r="P130" s="514">
        <f t="shared" si="37"/>
        <v>0</v>
      </c>
    </row>
    <row r="131" spans="2:16" ht="12.5">
      <c r="B131" s="195" t="str">
        <f t="shared" si="34"/>
        <v/>
      </c>
      <c r="C131" s="507">
        <f>IF(D93="","-",+C130+1)</f>
        <v>2046</v>
      </c>
      <c r="D131" s="374">
        <f>IF(F130+SUM(E$99:E130)=D$92,F130,D$92-SUM(E$99:E130))</f>
        <v>2615975.8190279324</v>
      </c>
      <c r="E131" s="522">
        <f t="shared" si="54"/>
        <v>219023.56818181818</v>
      </c>
      <c r="F131" s="523">
        <f t="shared" si="55"/>
        <v>2396952.250846114</v>
      </c>
      <c r="G131" s="523">
        <f t="shared" si="56"/>
        <v>2506464.0349370232</v>
      </c>
      <c r="H131" s="526">
        <f t="shared" si="57"/>
        <v>531144.36054852349</v>
      </c>
      <c r="I131" s="577">
        <f t="shared" si="58"/>
        <v>531144.36054852349</v>
      </c>
      <c r="J131" s="514">
        <f t="shared" si="35"/>
        <v>0</v>
      </c>
      <c r="K131" s="514"/>
      <c r="L131" s="525"/>
      <c r="M131" s="514">
        <f t="shared" ref="M131:M154" si="60">IF(L541&lt;&gt;0,+H541-L541,0)</f>
        <v>0</v>
      </c>
      <c r="N131" s="525"/>
      <c r="O131" s="514">
        <f t="shared" ref="O131:O154" si="61">IF(N541&lt;&gt;0,+I541-N541,0)</f>
        <v>0</v>
      </c>
      <c r="P131" s="514">
        <f t="shared" ref="P131:P154" si="62">+O541-M541</f>
        <v>0</v>
      </c>
    </row>
    <row r="132" spans="2:16" ht="12.5">
      <c r="B132" s="195" t="str">
        <f t="shared" si="34"/>
        <v/>
      </c>
      <c r="C132" s="507">
        <f>IF(D93="","-",+C131+1)</f>
        <v>2047</v>
      </c>
      <c r="D132" s="374">
        <f>IF(F131+SUM(E$99:E131)=D$92,F131,D$92-SUM(E$99:E131))</f>
        <v>2396952.250846114</v>
      </c>
      <c r="E132" s="522">
        <f t="shared" si="54"/>
        <v>219023.56818181818</v>
      </c>
      <c r="F132" s="523">
        <f t="shared" si="55"/>
        <v>2177928.6826642957</v>
      </c>
      <c r="G132" s="523">
        <f t="shared" si="56"/>
        <v>2287440.4667552048</v>
      </c>
      <c r="H132" s="526">
        <f t="shared" si="57"/>
        <v>503870.15725056565</v>
      </c>
      <c r="I132" s="577">
        <f t="shared" si="58"/>
        <v>503870.15725056565</v>
      </c>
      <c r="J132" s="514">
        <f t="shared" si="35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</row>
    <row r="133" spans="2:16" ht="12.5">
      <c r="B133" s="195" t="str">
        <f t="shared" si="34"/>
        <v/>
      </c>
      <c r="C133" s="507">
        <f>IF(D93="","-",+C132+1)</f>
        <v>2048</v>
      </c>
      <c r="D133" s="374">
        <f>IF(F132+SUM(E$99:E132)=D$92,F132,D$92-SUM(E$99:E132))</f>
        <v>2177928.6826642957</v>
      </c>
      <c r="E133" s="522">
        <f t="shared" si="54"/>
        <v>219023.56818181818</v>
      </c>
      <c r="F133" s="523">
        <f t="shared" si="55"/>
        <v>1958905.1144824775</v>
      </c>
      <c r="G133" s="523">
        <f t="shared" si="56"/>
        <v>2068416.8985733865</v>
      </c>
      <c r="H133" s="526">
        <f t="shared" si="57"/>
        <v>476595.9539526077</v>
      </c>
      <c r="I133" s="577">
        <f t="shared" si="58"/>
        <v>476595.9539526077</v>
      </c>
      <c r="J133" s="514">
        <f t="shared" si="35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</row>
    <row r="134" spans="2:16" ht="12.5">
      <c r="B134" s="195" t="str">
        <f t="shared" si="34"/>
        <v/>
      </c>
      <c r="C134" s="507">
        <f>IF(D93="","-",+C133+1)</f>
        <v>2049</v>
      </c>
      <c r="D134" s="374">
        <f>IF(F133+SUM(E$99:E133)=D$92,F133,D$92-SUM(E$99:E133))</f>
        <v>1958905.1144824775</v>
      </c>
      <c r="E134" s="522">
        <f t="shared" si="54"/>
        <v>219023.56818181818</v>
      </c>
      <c r="F134" s="523">
        <f t="shared" si="55"/>
        <v>1739881.5463006594</v>
      </c>
      <c r="G134" s="523">
        <f t="shared" si="56"/>
        <v>1849393.3303915686</v>
      </c>
      <c r="H134" s="526">
        <f t="shared" si="57"/>
        <v>449321.75065464986</v>
      </c>
      <c r="I134" s="577">
        <f t="shared" si="58"/>
        <v>449321.75065464986</v>
      </c>
      <c r="J134" s="514">
        <f t="shared" si="35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</row>
    <row r="135" spans="2:16" ht="12.5">
      <c r="B135" s="195" t="str">
        <f t="shared" si="34"/>
        <v/>
      </c>
      <c r="C135" s="507">
        <f>IF(D93="","-",+C134+1)</f>
        <v>2050</v>
      </c>
      <c r="D135" s="374">
        <f>IF(F134+SUM(E$99:E134)=D$92,F134,D$92-SUM(E$99:E134))</f>
        <v>1739881.5463006594</v>
      </c>
      <c r="E135" s="522">
        <f t="shared" si="54"/>
        <v>219023.56818181818</v>
      </c>
      <c r="F135" s="523">
        <f t="shared" si="55"/>
        <v>1520857.9781188413</v>
      </c>
      <c r="G135" s="523">
        <f t="shared" si="56"/>
        <v>1630369.7622097502</v>
      </c>
      <c r="H135" s="526">
        <f t="shared" si="57"/>
        <v>422047.54735669197</v>
      </c>
      <c r="I135" s="577">
        <f t="shared" si="58"/>
        <v>422047.54735669197</v>
      </c>
      <c r="J135" s="514">
        <f t="shared" si="35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</row>
    <row r="136" spans="2:16" ht="12.5">
      <c r="B136" s="195" t="str">
        <f t="shared" si="34"/>
        <v/>
      </c>
      <c r="C136" s="507">
        <f>IF(D93="","-",+C135+1)</f>
        <v>2051</v>
      </c>
      <c r="D136" s="374">
        <f>IF(F135+SUM(E$99:E135)=D$92,F135,D$92-SUM(E$99:E135))</f>
        <v>1520857.9781188413</v>
      </c>
      <c r="E136" s="522">
        <f t="shared" si="54"/>
        <v>219023.56818181818</v>
      </c>
      <c r="F136" s="523">
        <f t="shared" si="55"/>
        <v>1301834.4099370232</v>
      </c>
      <c r="G136" s="523">
        <f t="shared" si="56"/>
        <v>1411346.1940279324</v>
      </c>
      <c r="H136" s="526">
        <f t="shared" si="57"/>
        <v>394773.34405873413</v>
      </c>
      <c r="I136" s="577">
        <f t="shared" si="58"/>
        <v>394773.34405873413</v>
      </c>
      <c r="J136" s="514">
        <f t="shared" si="35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</row>
    <row r="137" spans="2:16" ht="12.5">
      <c r="B137" s="195" t="str">
        <f t="shared" si="34"/>
        <v/>
      </c>
      <c r="C137" s="507">
        <f>IF(D93="","-",+C136+1)</f>
        <v>2052</v>
      </c>
      <c r="D137" s="374">
        <f>IF(F136+SUM(E$99:E136)=D$92,F136,D$92-SUM(E$99:E136))</f>
        <v>1301834.4099370232</v>
      </c>
      <c r="E137" s="522">
        <f t="shared" si="54"/>
        <v>219023.56818181818</v>
      </c>
      <c r="F137" s="523">
        <f t="shared" si="55"/>
        <v>1082810.8417552051</v>
      </c>
      <c r="G137" s="523">
        <f t="shared" si="56"/>
        <v>1192322.625846114</v>
      </c>
      <c r="H137" s="526">
        <f t="shared" si="57"/>
        <v>367499.14076077618</v>
      </c>
      <c r="I137" s="577">
        <f t="shared" si="58"/>
        <v>367499.14076077618</v>
      </c>
      <c r="J137" s="514">
        <f t="shared" si="35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</row>
    <row r="138" spans="2:16" ht="12.5">
      <c r="B138" s="195" t="str">
        <f t="shared" si="34"/>
        <v/>
      </c>
      <c r="C138" s="507">
        <f>IF(D93="","-",+C137+1)</f>
        <v>2053</v>
      </c>
      <c r="D138" s="374">
        <f>IF(F137+SUM(E$99:E137)=D$92,F137,D$92-SUM(E$99:E137))</f>
        <v>1082810.8417552051</v>
      </c>
      <c r="E138" s="522">
        <f t="shared" si="54"/>
        <v>219023.56818181818</v>
      </c>
      <c r="F138" s="523">
        <f t="shared" si="55"/>
        <v>863787.27357338695</v>
      </c>
      <c r="G138" s="523">
        <f t="shared" si="56"/>
        <v>973299.05766429601</v>
      </c>
      <c r="H138" s="526">
        <f t="shared" si="57"/>
        <v>340224.93746281828</v>
      </c>
      <c r="I138" s="577">
        <f t="shared" si="58"/>
        <v>340224.93746281828</v>
      </c>
      <c r="J138" s="514">
        <f t="shared" si="35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</row>
    <row r="139" spans="2:16" ht="12.5">
      <c r="B139" s="195" t="str">
        <f t="shared" si="34"/>
        <v/>
      </c>
      <c r="C139" s="507">
        <f>IF(D93="","-",+C138+1)</f>
        <v>2054</v>
      </c>
      <c r="D139" s="374">
        <f>IF(F138+SUM(E$99:E138)=D$92,F138,D$92-SUM(E$99:E138))</f>
        <v>863787.27357338695</v>
      </c>
      <c r="E139" s="522">
        <f t="shared" si="54"/>
        <v>219023.56818181818</v>
      </c>
      <c r="F139" s="523">
        <f t="shared" si="55"/>
        <v>644763.70539156883</v>
      </c>
      <c r="G139" s="523">
        <f t="shared" si="56"/>
        <v>754275.48948247789</v>
      </c>
      <c r="H139" s="526">
        <f t="shared" si="57"/>
        <v>312950.73416486045</v>
      </c>
      <c r="I139" s="577">
        <f t="shared" si="58"/>
        <v>312950.73416486045</v>
      </c>
      <c r="J139" s="514">
        <f t="shared" si="35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</row>
    <row r="140" spans="2:16" ht="12.5">
      <c r="B140" s="195" t="str">
        <f t="shared" si="34"/>
        <v/>
      </c>
      <c r="C140" s="507">
        <f>IF(D93="","-",+C139+1)</f>
        <v>2055</v>
      </c>
      <c r="D140" s="374">
        <f>IF(F139+SUM(E$99:E139)=D$92,F139,D$92-SUM(E$99:E139))</f>
        <v>644763.70539156883</v>
      </c>
      <c r="E140" s="522">
        <f t="shared" si="54"/>
        <v>219023.56818181818</v>
      </c>
      <c r="F140" s="523">
        <f t="shared" si="55"/>
        <v>425740.13720975065</v>
      </c>
      <c r="G140" s="523">
        <f t="shared" si="56"/>
        <v>535251.92130065977</v>
      </c>
      <c r="H140" s="526">
        <f t="shared" si="57"/>
        <v>285676.53086690255</v>
      </c>
      <c r="I140" s="577">
        <f t="shared" si="58"/>
        <v>285676.53086690255</v>
      </c>
      <c r="J140" s="514">
        <f t="shared" si="35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</row>
    <row r="141" spans="2:16" ht="12.5">
      <c r="B141" s="195" t="str">
        <f t="shared" si="34"/>
        <v/>
      </c>
      <c r="C141" s="507">
        <f>IF(D93="","-",+C140+1)</f>
        <v>2056</v>
      </c>
      <c r="D141" s="374">
        <f>IF(F140+SUM(E$99:E140)=D$92,F140,D$92-SUM(E$99:E140))</f>
        <v>425740.13720975065</v>
      </c>
      <c r="E141" s="522">
        <f t="shared" si="54"/>
        <v>219023.56818181818</v>
      </c>
      <c r="F141" s="523">
        <f t="shared" si="55"/>
        <v>206716.56902793248</v>
      </c>
      <c r="G141" s="523">
        <f t="shared" si="56"/>
        <v>316228.35311884154</v>
      </c>
      <c r="H141" s="526">
        <f t="shared" si="57"/>
        <v>258402.32756894463</v>
      </c>
      <c r="I141" s="577">
        <f t="shared" si="58"/>
        <v>258402.32756894463</v>
      </c>
      <c r="J141" s="514">
        <f t="shared" si="35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</row>
    <row r="142" spans="2:16" ht="12.5">
      <c r="B142" s="195" t="str">
        <f t="shared" si="34"/>
        <v/>
      </c>
      <c r="C142" s="507">
        <f>IF(D93="","-",+C141+1)</f>
        <v>2057</v>
      </c>
      <c r="D142" s="374">
        <f>IF(F141+SUM(E$99:E141)=D$92,F141,D$92-SUM(E$99:E141))</f>
        <v>206716.56902793248</v>
      </c>
      <c r="E142" s="522">
        <f t="shared" si="54"/>
        <v>206716.56902793248</v>
      </c>
      <c r="F142" s="523">
        <f t="shared" si="55"/>
        <v>0</v>
      </c>
      <c r="G142" s="523">
        <f t="shared" si="56"/>
        <v>103358.28451396624</v>
      </c>
      <c r="H142" s="526">
        <f t="shared" si="57"/>
        <v>219587.39789700622</v>
      </c>
      <c r="I142" s="577">
        <f t="shared" si="58"/>
        <v>219587.39789700622</v>
      </c>
      <c r="J142" s="514">
        <f t="shared" si="35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</row>
    <row r="143" spans="2:16" ht="12.5">
      <c r="B143" s="195" t="str">
        <f t="shared" si="34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54"/>
        <v>0</v>
      </c>
      <c r="F143" s="523">
        <f t="shared" si="55"/>
        <v>0</v>
      </c>
      <c r="G143" s="523">
        <f t="shared" si="56"/>
        <v>0</v>
      </c>
      <c r="H143" s="526">
        <f t="shared" si="57"/>
        <v>0</v>
      </c>
      <c r="I143" s="577">
        <f t="shared" si="58"/>
        <v>0</v>
      </c>
      <c r="J143" s="514">
        <f t="shared" si="35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</row>
    <row r="144" spans="2:16" ht="12.5">
      <c r="B144" s="195" t="str">
        <f t="shared" si="34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54"/>
        <v>0</v>
      </c>
      <c r="F144" s="523">
        <f t="shared" si="55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35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</row>
    <row r="145" spans="2:16" ht="12.5">
      <c r="B145" s="195" t="str">
        <f t="shared" si="34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54"/>
        <v>0</v>
      </c>
      <c r="F145" s="523">
        <f t="shared" si="55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35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</row>
    <row r="146" spans="2:16" ht="12.5">
      <c r="B146" s="195" t="str">
        <f t="shared" si="34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54"/>
        <v>0</v>
      </c>
      <c r="F146" s="523">
        <f t="shared" si="55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35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</row>
    <row r="147" spans="2:16" ht="12.5">
      <c r="B147" s="195" t="str">
        <f t="shared" si="34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35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</row>
    <row r="148" spans="2:16" ht="12.5">
      <c r="B148" s="195" t="str">
        <f t="shared" si="34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35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</row>
    <row r="149" spans="2:16" ht="12.5">
      <c r="B149" s="195" t="str">
        <f t="shared" si="34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35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</row>
    <row r="150" spans="2:16" ht="12.5">
      <c r="B150" s="195" t="str">
        <f t="shared" si="34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35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</row>
    <row r="151" spans="2:16" ht="12.5">
      <c r="B151" s="195" t="str">
        <f t="shared" si="34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35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</row>
    <row r="152" spans="2:16" ht="12.5">
      <c r="B152" s="195" t="str">
        <f t="shared" si="34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35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</row>
    <row r="153" spans="2:16" ht="12.5">
      <c r="B153" s="195" t="str">
        <f t="shared" si="34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35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</row>
    <row r="154" spans="2:16" ht="13" thickBot="1">
      <c r="B154" s="195" t="str">
        <f t="shared" si="34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35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</row>
    <row r="155" spans="2:16" ht="12.5">
      <c r="C155" s="374" t="s">
        <v>78</v>
      </c>
      <c r="D155" s="375"/>
      <c r="E155" s="375">
        <f>SUM(E99:E154)</f>
        <v>9637037.0000000037</v>
      </c>
      <c r="F155" s="375"/>
      <c r="G155" s="375"/>
      <c r="H155" s="375">
        <f>SUM(H99:H154)</f>
        <v>34932720.953716479</v>
      </c>
      <c r="I155" s="375">
        <f>SUM(I99:I154)</f>
        <v>34932720.953716479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7" priority="1" stopIfTrue="1" operator="equal">
      <formula>$I$10</formula>
    </cfRule>
  </conditionalFormatting>
  <conditionalFormatting sqref="C99:C154">
    <cfRule type="cellIs" dxfId="7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topLeftCell="A67" zoomScaleNormal="100" zoomScaleSheetLayoutView="81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41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538982.52031291497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538982.52031291497</v>
      </c>
      <c r="O6" s="269"/>
      <c r="P6" s="269"/>
    </row>
    <row r="7" spans="1:16" ht="13.5" thickBot="1">
      <c r="C7" s="467" t="s">
        <v>48</v>
      </c>
      <c r="D7" s="624" t="s">
        <v>315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314</v>
      </c>
      <c r="E9" s="637" t="s">
        <v>325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4866028.3099999996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110591.55249999999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686182.83562586328</v>
      </c>
      <c r="H21" s="639">
        <v>686182.83562586328</v>
      </c>
      <c r="I21" s="511">
        <f t="shared" si="4"/>
        <v>0</v>
      </c>
      <c r="J21" s="511"/>
      <c r="K21" s="518">
        <f t="shared" si="0"/>
        <v>686182.83562586328</v>
      </c>
      <c r="L21" s="519">
        <f t="shared" si="1"/>
        <v>0</v>
      </c>
      <c r="M21" s="518">
        <f t="shared" si="2"/>
        <v>686182.83562586328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118683.60975609756</v>
      </c>
      <c r="F22" s="629">
        <v>4287164.0052940072</v>
      </c>
      <c r="G22" s="630">
        <v>671098.84918635897</v>
      </c>
      <c r="H22" s="639">
        <v>671098.84918635897</v>
      </c>
      <c r="I22" s="511">
        <f t="shared" si="4"/>
        <v>0</v>
      </c>
      <c r="J22" s="511"/>
      <c r="K22" s="518">
        <f t="shared" si="0"/>
        <v>671098.84918635897</v>
      </c>
      <c r="L22" s="519">
        <f t="shared" si="1"/>
        <v>0</v>
      </c>
      <c r="M22" s="518">
        <f t="shared" si="2"/>
        <v>671098.84918635897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551339.71950731217</v>
      </c>
      <c r="H23" s="639">
        <v>551339.71950731217</v>
      </c>
      <c r="I23" s="511">
        <f t="shared" si="4"/>
        <v>0</v>
      </c>
      <c r="J23" s="511"/>
      <c r="K23" s="518">
        <f t="shared" ref="K23" si="7">G23</f>
        <v>551339.71950731217</v>
      </c>
      <c r="L23" s="519">
        <f t="shared" ref="L23" si="8">IF(K23&lt;&gt;0,+G23-K23,0)</f>
        <v>0</v>
      </c>
      <c r="M23" s="518">
        <f t="shared" ref="M23" si="9">H23</f>
        <v>551339.71950731217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4174000.5634335415</v>
      </c>
      <c r="E24" s="630">
        <v>115857.80952380953</v>
      </c>
      <c r="F24" s="629">
        <v>4058142.7539097317</v>
      </c>
      <c r="G24" s="630">
        <v>552180.11306412728</v>
      </c>
      <c r="H24" s="639">
        <v>552180.11306412728</v>
      </c>
      <c r="I24" s="511">
        <f t="shared" si="4"/>
        <v>0</v>
      </c>
      <c r="J24" s="511"/>
      <c r="K24" s="518">
        <f t="shared" ref="K24" si="10">G24</f>
        <v>552180.11306412728</v>
      </c>
      <c r="L24" s="519">
        <f t="shared" ref="L24" si="11">IF(K24&lt;&gt;0,+G24-K24,0)</f>
        <v>0</v>
      </c>
      <c r="M24" s="518">
        <f t="shared" ref="M24" si="12">H24</f>
        <v>552180.11306412728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4052622.5860140994</v>
      </c>
      <c r="E25" s="630">
        <v>115857.80952380953</v>
      </c>
      <c r="F25" s="629">
        <v>3936764.7764902897</v>
      </c>
      <c r="G25" s="630">
        <v>565037.53283672058</v>
      </c>
      <c r="H25" s="639">
        <v>565037.53283672058</v>
      </c>
      <c r="I25" s="511">
        <f t="shared" si="4"/>
        <v>0</v>
      </c>
      <c r="J25" s="511"/>
      <c r="K25" s="518">
        <f t="shared" ref="K25" si="13">G25</f>
        <v>565037.53283672058</v>
      </c>
      <c r="L25" s="519">
        <f t="shared" ref="L25" si="14">IF(K25&lt;&gt;0,+G25-K25,0)</f>
        <v>0</v>
      </c>
      <c r="M25" s="518">
        <f t="shared" ref="M25" si="15">H25</f>
        <v>565037.53283672058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>IU</v>
      </c>
      <c r="C26" s="507">
        <f>IF(D11="","-",+C25+1)</f>
        <v>2023</v>
      </c>
      <c r="D26" s="629">
        <v>3936765.0864902893</v>
      </c>
      <c r="E26" s="630">
        <v>115857.8169047619</v>
      </c>
      <c r="F26" s="629">
        <v>3820907.2695855275</v>
      </c>
      <c r="G26" s="630">
        <v>605858.73237546359</v>
      </c>
      <c r="H26" s="639">
        <v>605858.73237546359</v>
      </c>
      <c r="I26" s="511">
        <f t="shared" si="4"/>
        <v>0</v>
      </c>
      <c r="J26" s="511"/>
      <c r="K26" s="518">
        <f t="shared" ref="K26" si="16">G26</f>
        <v>605858.73237546359</v>
      </c>
      <c r="L26" s="519">
        <f t="shared" ref="L26" si="17">IF(K26&lt;&gt;0,+G26-K26,0)</f>
        <v>0</v>
      </c>
      <c r="M26" s="518">
        <f t="shared" ref="M26" si="18">H26</f>
        <v>605858.73237546359</v>
      </c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629">
        <v>3820907.2695855275</v>
      </c>
      <c r="E27" s="630">
        <v>115857.8169047619</v>
      </c>
      <c r="F27" s="629">
        <v>3705049.4526807657</v>
      </c>
      <c r="G27" s="630">
        <v>538982.52031291497</v>
      </c>
      <c r="H27" s="639">
        <v>538982.52031291497</v>
      </c>
      <c r="I27" s="511">
        <f t="shared" si="4"/>
        <v>0</v>
      </c>
      <c r="J27" s="511"/>
      <c r="K27" s="518">
        <f t="shared" ref="K27" si="19">G27</f>
        <v>538982.52031291497</v>
      </c>
      <c r="L27" s="519">
        <f t="shared" ref="L27" si="20">IF(K27&lt;&gt;0,+G27-K27,0)</f>
        <v>0</v>
      </c>
      <c r="M27" s="518">
        <f t="shared" ref="M27" si="21">H27</f>
        <v>538982.52031291497</v>
      </c>
      <c r="N27" s="514">
        <f t="shared" ref="N27" si="22">IF(M27&lt;&gt;0,+H27-M27,0)</f>
        <v>0</v>
      </c>
      <c r="O27" s="514">
        <f t="shared" ref="O27" si="23">+N27-L27</f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3705049.4526807657</v>
      </c>
      <c r="E28" s="522">
        <f t="shared" ref="E28:E72" si="24">IF(+$I$14&lt;F27,$I$14,D28)</f>
        <v>110591.55249999999</v>
      </c>
      <c r="F28" s="523">
        <f t="shared" ref="F28:F72" si="25">+D28-E28</f>
        <v>3594457.9001807654</v>
      </c>
      <c r="G28" s="524">
        <f t="shared" ref="G28:G51" si="26">+I$12*((D28+F28)/2)+E28</f>
        <v>546836.14068753994</v>
      </c>
      <c r="H28" s="491">
        <f t="shared" ref="H28:H51" si="27">+I$13*((D28+F28)/2)+E28</f>
        <v>546836.14068753994</v>
      </c>
      <c r="I28" s="511">
        <f t="shared" si="4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3594457.9001807654</v>
      </c>
      <c r="E29" s="522">
        <f t="shared" si="24"/>
        <v>110591.55249999999</v>
      </c>
      <c r="F29" s="523">
        <f t="shared" si="25"/>
        <v>3483866.3476807652</v>
      </c>
      <c r="G29" s="524">
        <f t="shared" si="26"/>
        <v>533617.44963204837</v>
      </c>
      <c r="H29" s="491">
        <f t="shared" si="27"/>
        <v>533617.44963204837</v>
      </c>
      <c r="I29" s="511">
        <f t="shared" si="4"/>
        <v>0</v>
      </c>
      <c r="J29" s="511"/>
      <c r="K29" s="525"/>
      <c r="L29" s="514">
        <f t="shared" si="28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3483866.3476807652</v>
      </c>
      <c r="E30" s="522">
        <f t="shared" si="24"/>
        <v>110591.55249999999</v>
      </c>
      <c r="F30" s="523">
        <f t="shared" si="25"/>
        <v>3373274.795180765</v>
      </c>
      <c r="G30" s="524">
        <f t="shared" si="26"/>
        <v>520398.75857655657</v>
      </c>
      <c r="H30" s="491">
        <f t="shared" si="27"/>
        <v>520398.75857655657</v>
      </c>
      <c r="I30" s="511">
        <f t="shared" si="4"/>
        <v>0</v>
      </c>
      <c r="J30" s="511"/>
      <c r="K30" s="525"/>
      <c r="L30" s="514">
        <f t="shared" si="28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3373274.795180765</v>
      </c>
      <c r="E31" s="522">
        <f t="shared" si="24"/>
        <v>110591.55249999999</v>
      </c>
      <c r="F31" s="523">
        <f t="shared" si="25"/>
        <v>3262683.2426807648</v>
      </c>
      <c r="G31" s="524">
        <f t="shared" si="26"/>
        <v>507180.06752106489</v>
      </c>
      <c r="H31" s="491">
        <f t="shared" si="27"/>
        <v>507180.06752106489</v>
      </c>
      <c r="I31" s="511">
        <f t="shared" si="4"/>
        <v>0</v>
      </c>
      <c r="J31" s="511"/>
      <c r="K31" s="525"/>
      <c r="L31" s="514">
        <f t="shared" si="28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3262683.2426807648</v>
      </c>
      <c r="E32" s="522">
        <f t="shared" si="24"/>
        <v>110591.55249999999</v>
      </c>
      <c r="F32" s="523">
        <f t="shared" si="25"/>
        <v>3152091.6901807645</v>
      </c>
      <c r="G32" s="524">
        <f t="shared" si="26"/>
        <v>493961.37646557321</v>
      </c>
      <c r="H32" s="491">
        <f t="shared" si="27"/>
        <v>493961.37646557321</v>
      </c>
      <c r="I32" s="511">
        <f t="shared" si="4"/>
        <v>0</v>
      </c>
      <c r="J32" s="511"/>
      <c r="K32" s="525"/>
      <c r="L32" s="514">
        <f t="shared" si="28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3152091.6901807645</v>
      </c>
      <c r="E33" s="522">
        <f t="shared" si="24"/>
        <v>110591.55249999999</v>
      </c>
      <c r="F33" s="523">
        <f t="shared" si="25"/>
        <v>3041500.1376807643</v>
      </c>
      <c r="G33" s="524">
        <f t="shared" si="26"/>
        <v>480742.68541008147</v>
      </c>
      <c r="H33" s="491">
        <f t="shared" si="27"/>
        <v>480742.68541008147</v>
      </c>
      <c r="I33" s="511">
        <f t="shared" si="4"/>
        <v>0</v>
      </c>
      <c r="J33" s="511"/>
      <c r="K33" s="525"/>
      <c r="L33" s="514">
        <f t="shared" si="28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3041500.1376807643</v>
      </c>
      <c r="E34" s="522">
        <f t="shared" si="24"/>
        <v>110591.55249999999</v>
      </c>
      <c r="F34" s="523">
        <f t="shared" si="25"/>
        <v>2930908.5851807641</v>
      </c>
      <c r="G34" s="524">
        <f t="shared" si="26"/>
        <v>467523.99435458978</v>
      </c>
      <c r="H34" s="491">
        <f t="shared" si="27"/>
        <v>467523.99435458978</v>
      </c>
      <c r="I34" s="511">
        <f t="shared" si="4"/>
        <v>0</v>
      </c>
      <c r="J34" s="511"/>
      <c r="K34" s="525"/>
      <c r="L34" s="514">
        <f t="shared" si="28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2930908.5851807641</v>
      </c>
      <c r="E35" s="522">
        <f t="shared" si="24"/>
        <v>110591.55249999999</v>
      </c>
      <c r="F35" s="523">
        <f t="shared" si="25"/>
        <v>2820317.0326807639</v>
      </c>
      <c r="G35" s="524">
        <f t="shared" si="26"/>
        <v>454305.3032990981</v>
      </c>
      <c r="H35" s="491">
        <f t="shared" si="27"/>
        <v>454305.3032990981</v>
      </c>
      <c r="I35" s="511">
        <f t="shared" si="4"/>
        <v>0</v>
      </c>
      <c r="J35" s="511"/>
      <c r="K35" s="525"/>
      <c r="L35" s="514">
        <f t="shared" si="28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2820317.0326807639</v>
      </c>
      <c r="E36" s="522">
        <f t="shared" si="24"/>
        <v>110591.55249999999</v>
      </c>
      <c r="F36" s="523">
        <f t="shared" si="25"/>
        <v>2709725.4801807636</v>
      </c>
      <c r="G36" s="524">
        <f t="shared" si="26"/>
        <v>441086.61224360642</v>
      </c>
      <c r="H36" s="491">
        <f t="shared" si="27"/>
        <v>441086.61224360642</v>
      </c>
      <c r="I36" s="511">
        <f t="shared" si="4"/>
        <v>0</v>
      </c>
      <c r="J36" s="511"/>
      <c r="K36" s="525"/>
      <c r="L36" s="514">
        <f t="shared" si="28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2709725.4801807636</v>
      </c>
      <c r="E37" s="522">
        <f t="shared" si="24"/>
        <v>110591.55249999999</v>
      </c>
      <c r="F37" s="523">
        <f t="shared" si="25"/>
        <v>2599133.9276807634</v>
      </c>
      <c r="G37" s="524">
        <f t="shared" si="26"/>
        <v>427867.92118811468</v>
      </c>
      <c r="H37" s="491">
        <f t="shared" si="27"/>
        <v>427867.92118811468</v>
      </c>
      <c r="I37" s="511">
        <f t="shared" si="4"/>
        <v>0</v>
      </c>
      <c r="J37" s="511"/>
      <c r="K37" s="525"/>
      <c r="L37" s="514">
        <f t="shared" si="28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2599133.9276807634</v>
      </c>
      <c r="E38" s="522">
        <f t="shared" si="24"/>
        <v>110591.55249999999</v>
      </c>
      <c r="F38" s="523">
        <f t="shared" si="25"/>
        <v>2488542.3751807632</v>
      </c>
      <c r="G38" s="524">
        <f t="shared" si="26"/>
        <v>414649.23013262299</v>
      </c>
      <c r="H38" s="491">
        <f t="shared" si="27"/>
        <v>414649.23013262299</v>
      </c>
      <c r="I38" s="511">
        <f t="shared" si="4"/>
        <v>0</v>
      </c>
      <c r="J38" s="511"/>
      <c r="K38" s="525"/>
      <c r="L38" s="514">
        <f t="shared" si="28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2488542.3751807632</v>
      </c>
      <c r="E39" s="522">
        <f t="shared" si="24"/>
        <v>110591.55249999999</v>
      </c>
      <c r="F39" s="523">
        <f t="shared" si="25"/>
        <v>2377950.822680763</v>
      </c>
      <c r="G39" s="524">
        <f t="shared" si="26"/>
        <v>401430.53907713131</v>
      </c>
      <c r="H39" s="491">
        <f t="shared" si="27"/>
        <v>401430.53907713131</v>
      </c>
      <c r="I39" s="511">
        <f t="shared" si="4"/>
        <v>0</v>
      </c>
      <c r="J39" s="511"/>
      <c r="K39" s="525"/>
      <c r="L39" s="514">
        <f t="shared" si="28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2377950.822680763</v>
      </c>
      <c r="E40" s="522">
        <f t="shared" si="24"/>
        <v>110591.55249999999</v>
      </c>
      <c r="F40" s="523">
        <f t="shared" si="25"/>
        <v>2267359.2701807627</v>
      </c>
      <c r="G40" s="524">
        <f t="shared" si="26"/>
        <v>388211.84802163957</v>
      </c>
      <c r="H40" s="491">
        <f t="shared" si="27"/>
        <v>388211.84802163957</v>
      </c>
      <c r="I40" s="511">
        <f t="shared" si="4"/>
        <v>0</v>
      </c>
      <c r="J40" s="511"/>
      <c r="K40" s="525"/>
      <c r="L40" s="514">
        <f t="shared" si="28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2267359.2701807627</v>
      </c>
      <c r="E41" s="522">
        <f t="shared" si="24"/>
        <v>110591.55249999999</v>
      </c>
      <c r="F41" s="523">
        <f t="shared" si="25"/>
        <v>2156767.7176807625</v>
      </c>
      <c r="G41" s="524">
        <f t="shared" si="26"/>
        <v>374993.15696614789</v>
      </c>
      <c r="H41" s="491">
        <f t="shared" si="27"/>
        <v>374993.15696614789</v>
      </c>
      <c r="I41" s="511">
        <f t="shared" si="4"/>
        <v>0</v>
      </c>
      <c r="J41" s="511"/>
      <c r="K41" s="525"/>
      <c r="L41" s="514">
        <f t="shared" si="28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2156767.7176807625</v>
      </c>
      <c r="E42" s="522">
        <f t="shared" si="24"/>
        <v>110591.55249999999</v>
      </c>
      <c r="F42" s="523">
        <f t="shared" si="25"/>
        <v>2046176.1651807625</v>
      </c>
      <c r="G42" s="524">
        <f t="shared" si="26"/>
        <v>361774.4659106562</v>
      </c>
      <c r="H42" s="491">
        <f t="shared" si="27"/>
        <v>361774.4659106562</v>
      </c>
      <c r="I42" s="511">
        <f t="shared" si="4"/>
        <v>0</v>
      </c>
      <c r="J42" s="511"/>
      <c r="K42" s="525"/>
      <c r="L42" s="514">
        <f t="shared" si="28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2046176.1651807625</v>
      </c>
      <c r="E43" s="522">
        <f t="shared" si="24"/>
        <v>110591.55249999999</v>
      </c>
      <c r="F43" s="523">
        <f t="shared" si="25"/>
        <v>1935584.6126807625</v>
      </c>
      <c r="G43" s="524">
        <f t="shared" si="26"/>
        <v>348555.77485516458</v>
      </c>
      <c r="H43" s="491">
        <f t="shared" si="27"/>
        <v>348555.77485516458</v>
      </c>
      <c r="I43" s="511">
        <f t="shared" si="4"/>
        <v>0</v>
      </c>
      <c r="J43" s="511"/>
      <c r="K43" s="525"/>
      <c r="L43" s="514">
        <f t="shared" si="28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1935584.6126807625</v>
      </c>
      <c r="E44" s="522">
        <f t="shared" si="24"/>
        <v>110591.55249999999</v>
      </c>
      <c r="F44" s="523">
        <f t="shared" si="25"/>
        <v>1824993.0601807625</v>
      </c>
      <c r="G44" s="524">
        <f t="shared" si="26"/>
        <v>335337.08379967284</v>
      </c>
      <c r="H44" s="491">
        <f t="shared" si="27"/>
        <v>335337.08379967284</v>
      </c>
      <c r="I44" s="511">
        <f t="shared" si="4"/>
        <v>0</v>
      </c>
      <c r="J44" s="511"/>
      <c r="K44" s="525"/>
      <c r="L44" s="514">
        <f t="shared" si="28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1824993.0601807625</v>
      </c>
      <c r="E45" s="522">
        <f t="shared" si="24"/>
        <v>110591.55249999999</v>
      </c>
      <c r="F45" s="523">
        <f t="shared" si="25"/>
        <v>1714401.5076807626</v>
      </c>
      <c r="G45" s="524">
        <f t="shared" si="26"/>
        <v>322118.39274418121</v>
      </c>
      <c r="H45" s="491">
        <f t="shared" si="27"/>
        <v>322118.39274418121</v>
      </c>
      <c r="I45" s="511">
        <f t="shared" si="4"/>
        <v>0</v>
      </c>
      <c r="J45" s="511"/>
      <c r="K45" s="525"/>
      <c r="L45" s="514">
        <f t="shared" si="28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1714401.5076807626</v>
      </c>
      <c r="E46" s="522">
        <f t="shared" si="24"/>
        <v>110591.55249999999</v>
      </c>
      <c r="F46" s="523">
        <f t="shared" si="25"/>
        <v>1603809.9551807626</v>
      </c>
      <c r="G46" s="524">
        <f t="shared" si="26"/>
        <v>308899.70168868953</v>
      </c>
      <c r="H46" s="491">
        <f t="shared" si="27"/>
        <v>308899.70168868953</v>
      </c>
      <c r="I46" s="511">
        <f t="shared" si="4"/>
        <v>0</v>
      </c>
      <c r="J46" s="511"/>
      <c r="K46" s="525"/>
      <c r="L46" s="514">
        <f t="shared" si="28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1603809.9551807626</v>
      </c>
      <c r="E47" s="522">
        <f t="shared" si="24"/>
        <v>110591.55249999999</v>
      </c>
      <c r="F47" s="523">
        <f t="shared" si="25"/>
        <v>1493218.4026807626</v>
      </c>
      <c r="G47" s="524">
        <f t="shared" si="26"/>
        <v>295681.01063319785</v>
      </c>
      <c r="H47" s="491">
        <f t="shared" si="27"/>
        <v>295681.01063319785</v>
      </c>
      <c r="I47" s="511">
        <f t="shared" si="4"/>
        <v>0</v>
      </c>
      <c r="J47" s="511"/>
      <c r="K47" s="525"/>
      <c r="L47" s="514">
        <f t="shared" si="28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1493218.4026807626</v>
      </c>
      <c r="E48" s="522">
        <f t="shared" si="24"/>
        <v>110591.55249999999</v>
      </c>
      <c r="F48" s="523">
        <f t="shared" si="25"/>
        <v>1382626.8501807626</v>
      </c>
      <c r="G48" s="524">
        <f t="shared" si="26"/>
        <v>282462.31957770616</v>
      </c>
      <c r="H48" s="491">
        <f t="shared" si="27"/>
        <v>282462.31957770616</v>
      </c>
      <c r="I48" s="511">
        <f t="shared" si="4"/>
        <v>0</v>
      </c>
      <c r="J48" s="511"/>
      <c r="K48" s="525"/>
      <c r="L48" s="514">
        <f t="shared" si="28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1382626.8501807626</v>
      </c>
      <c r="E49" s="522">
        <f t="shared" si="24"/>
        <v>110591.55249999999</v>
      </c>
      <c r="F49" s="523">
        <f t="shared" si="25"/>
        <v>1272035.2976807626</v>
      </c>
      <c r="G49" s="524">
        <f t="shared" si="26"/>
        <v>269243.62852221448</v>
      </c>
      <c r="H49" s="491">
        <f t="shared" si="27"/>
        <v>269243.62852221448</v>
      </c>
      <c r="I49" s="511">
        <f t="shared" si="4"/>
        <v>0</v>
      </c>
      <c r="J49" s="511"/>
      <c r="K49" s="525"/>
      <c r="L49" s="514">
        <f t="shared" si="28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1272035.2976807626</v>
      </c>
      <c r="E50" s="522">
        <f t="shared" si="24"/>
        <v>110591.55249999999</v>
      </c>
      <c r="F50" s="523">
        <f t="shared" si="25"/>
        <v>1161443.7451807626</v>
      </c>
      <c r="G50" s="524">
        <f t="shared" si="26"/>
        <v>256024.93746672283</v>
      </c>
      <c r="H50" s="491">
        <f t="shared" si="27"/>
        <v>256024.93746672283</v>
      </c>
      <c r="I50" s="511">
        <f t="shared" si="4"/>
        <v>0</v>
      </c>
      <c r="J50" s="511"/>
      <c r="K50" s="525"/>
      <c r="L50" s="514">
        <f t="shared" si="28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1161443.7451807626</v>
      </c>
      <c r="E51" s="522">
        <f t="shared" si="24"/>
        <v>110591.55249999999</v>
      </c>
      <c r="F51" s="523">
        <f t="shared" si="25"/>
        <v>1050852.1926807626</v>
      </c>
      <c r="G51" s="524">
        <f t="shared" si="26"/>
        <v>242806.24641123117</v>
      </c>
      <c r="H51" s="491">
        <f t="shared" si="27"/>
        <v>242806.24641123117</v>
      </c>
      <c r="I51" s="511">
        <f t="shared" si="4"/>
        <v>0</v>
      </c>
      <c r="J51" s="511"/>
      <c r="K51" s="525"/>
      <c r="L51" s="514">
        <f t="shared" si="28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1050852.1926807626</v>
      </c>
      <c r="E52" s="522">
        <f t="shared" si="24"/>
        <v>110591.55249999999</v>
      </c>
      <c r="F52" s="523">
        <f t="shared" si="25"/>
        <v>940260.64018076262</v>
      </c>
      <c r="G52" s="524">
        <f t="shared" ref="G52:G72" si="29">+I$12*((D52+F52)/2)+E52</f>
        <v>229587.55535573949</v>
      </c>
      <c r="H52" s="491">
        <f t="shared" ref="H52:H72" si="30">+I$13*((D52+F52)/2)+E52</f>
        <v>229587.55535573949</v>
      </c>
      <c r="I52" s="511">
        <f t="shared" si="4"/>
        <v>0</v>
      </c>
      <c r="J52" s="511"/>
      <c r="K52" s="525"/>
      <c r="L52" s="514">
        <f t="shared" si="28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940260.64018076262</v>
      </c>
      <c r="E53" s="522">
        <f t="shared" si="24"/>
        <v>110591.55249999999</v>
      </c>
      <c r="F53" s="523">
        <f t="shared" si="25"/>
        <v>829669.08768076263</v>
      </c>
      <c r="G53" s="524">
        <f t="shared" si="29"/>
        <v>216368.86430024781</v>
      </c>
      <c r="H53" s="491">
        <f t="shared" si="30"/>
        <v>216368.86430024781</v>
      </c>
      <c r="I53" s="511">
        <f t="shared" si="4"/>
        <v>0</v>
      </c>
      <c r="J53" s="511"/>
      <c r="K53" s="525"/>
      <c r="L53" s="514">
        <f t="shared" si="28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829669.08768076263</v>
      </c>
      <c r="E54" s="522">
        <f t="shared" si="24"/>
        <v>110591.55249999999</v>
      </c>
      <c r="F54" s="523">
        <f t="shared" si="25"/>
        <v>719077.53518076264</v>
      </c>
      <c r="G54" s="524">
        <f t="shared" si="29"/>
        <v>203150.17324475615</v>
      </c>
      <c r="H54" s="491">
        <f t="shared" si="30"/>
        <v>203150.17324475615</v>
      </c>
      <c r="I54" s="511">
        <f t="shared" si="4"/>
        <v>0</v>
      </c>
      <c r="J54" s="511"/>
      <c r="K54" s="525"/>
      <c r="L54" s="514">
        <f t="shared" si="28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719077.53518076264</v>
      </c>
      <c r="E55" s="522">
        <f t="shared" si="24"/>
        <v>110591.55249999999</v>
      </c>
      <c r="F55" s="523">
        <f t="shared" si="25"/>
        <v>608485.98268076265</v>
      </c>
      <c r="G55" s="524">
        <f t="shared" si="29"/>
        <v>189931.4821892645</v>
      </c>
      <c r="H55" s="491">
        <f t="shared" si="30"/>
        <v>189931.4821892645</v>
      </c>
      <c r="I55" s="511">
        <f t="shared" si="4"/>
        <v>0</v>
      </c>
      <c r="J55" s="511"/>
      <c r="K55" s="525"/>
      <c r="L55" s="514">
        <f t="shared" si="28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608485.98268076265</v>
      </c>
      <c r="E56" s="522">
        <f t="shared" si="24"/>
        <v>110591.55249999999</v>
      </c>
      <c r="F56" s="523">
        <f t="shared" si="25"/>
        <v>497894.43018076266</v>
      </c>
      <c r="G56" s="524">
        <f t="shared" si="29"/>
        <v>176712.79113377281</v>
      </c>
      <c r="H56" s="491">
        <f t="shared" si="30"/>
        <v>176712.79113377281</v>
      </c>
      <c r="I56" s="511">
        <f t="shared" si="4"/>
        <v>0</v>
      </c>
      <c r="J56" s="511"/>
      <c r="K56" s="525"/>
      <c r="L56" s="514">
        <f t="shared" si="28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497894.43018076266</v>
      </c>
      <c r="E57" s="522">
        <f t="shared" si="24"/>
        <v>110591.55249999999</v>
      </c>
      <c r="F57" s="523">
        <f t="shared" si="25"/>
        <v>387302.87768076267</v>
      </c>
      <c r="G57" s="524">
        <f t="shared" si="29"/>
        <v>163494.10007828113</v>
      </c>
      <c r="H57" s="491">
        <f t="shared" si="30"/>
        <v>163494.10007828113</v>
      </c>
      <c r="I57" s="511">
        <f t="shared" si="4"/>
        <v>0</v>
      </c>
      <c r="J57" s="511"/>
      <c r="K57" s="525"/>
      <c r="L57" s="514">
        <f t="shared" si="28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387302.87768076267</v>
      </c>
      <c r="E58" s="522">
        <f t="shared" si="24"/>
        <v>110591.55249999999</v>
      </c>
      <c r="F58" s="523">
        <f t="shared" si="25"/>
        <v>276711.32518076268</v>
      </c>
      <c r="G58" s="524">
        <f t="shared" si="29"/>
        <v>150275.40902278945</v>
      </c>
      <c r="H58" s="491">
        <f t="shared" si="30"/>
        <v>150275.40902278945</v>
      </c>
      <c r="I58" s="511">
        <f t="shared" si="4"/>
        <v>0</v>
      </c>
      <c r="J58" s="511"/>
      <c r="K58" s="525"/>
      <c r="L58" s="514">
        <f t="shared" si="28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276711.32518076268</v>
      </c>
      <c r="E59" s="522">
        <f t="shared" si="24"/>
        <v>110591.55249999999</v>
      </c>
      <c r="F59" s="523">
        <f t="shared" si="25"/>
        <v>166119.77268076269</v>
      </c>
      <c r="G59" s="524">
        <f t="shared" si="29"/>
        <v>137056.71796729779</v>
      </c>
      <c r="H59" s="491">
        <f t="shared" si="30"/>
        <v>137056.71796729779</v>
      </c>
      <c r="I59" s="511">
        <f t="shared" si="4"/>
        <v>0</v>
      </c>
      <c r="J59" s="511"/>
      <c r="K59" s="525"/>
      <c r="L59" s="514">
        <f t="shared" si="28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166119.77268076269</v>
      </c>
      <c r="E60" s="522">
        <f t="shared" si="24"/>
        <v>110591.55249999999</v>
      </c>
      <c r="F60" s="523">
        <f t="shared" si="25"/>
        <v>55528.220180762699</v>
      </c>
      <c r="G60" s="524">
        <f t="shared" si="29"/>
        <v>123838.02691180611</v>
      </c>
      <c r="H60" s="491">
        <f t="shared" si="30"/>
        <v>123838.02691180611</v>
      </c>
      <c r="I60" s="511">
        <f t="shared" si="4"/>
        <v>0</v>
      </c>
      <c r="J60" s="511"/>
      <c r="K60" s="525"/>
      <c r="L60" s="514">
        <f t="shared" si="28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55528.220180762699</v>
      </c>
      <c r="E61" s="522">
        <f t="shared" si="24"/>
        <v>55528.220180762699</v>
      </c>
      <c r="F61" s="523">
        <f t="shared" si="25"/>
        <v>0</v>
      </c>
      <c r="G61" s="524">
        <f t="shared" si="29"/>
        <v>58846.784622792846</v>
      </c>
      <c r="H61" s="491">
        <f t="shared" si="30"/>
        <v>58846.784622792846</v>
      </c>
      <c r="I61" s="511">
        <f t="shared" si="4"/>
        <v>0</v>
      </c>
      <c r="J61" s="511"/>
      <c r="K61" s="525"/>
      <c r="L61" s="514">
        <f t="shared" si="28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4"/>
        <v>0</v>
      </c>
      <c r="J62" s="511"/>
      <c r="K62" s="525"/>
      <c r="L62" s="514">
        <f t="shared" si="28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4"/>
        <v>0</v>
      </c>
      <c r="J63" s="511"/>
      <c r="K63" s="525"/>
      <c r="L63" s="514">
        <f t="shared" si="28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4"/>
        <v>0</v>
      </c>
      <c r="J64" s="511"/>
      <c r="K64" s="525"/>
      <c r="L64" s="514">
        <f t="shared" si="28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4"/>
        <v>0</v>
      </c>
      <c r="J65" s="511"/>
      <c r="K65" s="525"/>
      <c r="L65" s="514">
        <f t="shared" si="28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4"/>
        <v>0</v>
      </c>
      <c r="J66" s="511"/>
      <c r="K66" s="525"/>
      <c r="L66" s="514">
        <f t="shared" si="28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4"/>
        <v>0</v>
      </c>
      <c r="J67" s="511"/>
      <c r="K67" s="525"/>
      <c r="L67" s="514">
        <f t="shared" si="28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4"/>
        <v>0</v>
      </c>
      <c r="J68" s="511"/>
      <c r="K68" s="525"/>
      <c r="L68" s="514">
        <f t="shared" si="28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4"/>
        <v>0</v>
      </c>
      <c r="J69" s="511"/>
      <c r="K69" s="525"/>
      <c r="L69" s="514">
        <f t="shared" si="28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4"/>
        <v>0</v>
      </c>
      <c r="J70" s="511"/>
      <c r="K70" s="525"/>
      <c r="L70" s="514">
        <f t="shared" si="28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4"/>
        <v>0</v>
      </c>
      <c r="J71" s="511"/>
      <c r="K71" s="525"/>
      <c r="L71" s="514">
        <f t="shared" si="28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4"/>
        <v>0</v>
      </c>
      <c r="F72" s="523">
        <f t="shared" si="25"/>
        <v>0</v>
      </c>
      <c r="G72" s="524">
        <f t="shared" si="29"/>
        <v>0</v>
      </c>
      <c r="H72" s="491">
        <f t="shared" si="30"/>
        <v>0</v>
      </c>
      <c r="I72" s="511">
        <f t="shared" si="4"/>
        <v>0</v>
      </c>
      <c r="J72" s="511"/>
      <c r="K72" s="532"/>
      <c r="L72" s="533">
        <f t="shared" si="28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4866028.3100000024</v>
      </c>
      <c r="F73" s="375"/>
      <c r="G73" s="375">
        <f>SUM(G17:G72)</f>
        <v>17809271.354018494</v>
      </c>
      <c r="H73" s="375">
        <f>SUM(H17:H72)</f>
        <v>17809271.354018494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538982.52031291497</v>
      </c>
      <c r="N87" s="546">
        <f>IF(J92&lt;D11,0,VLOOKUP(J92,C17:O72,11))</f>
        <v>538982.52031291497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581347.54337736522</v>
      </c>
      <c r="N88" s="550">
        <f>IF(J92&lt;D11,0,VLOOKUP(J92,C99:P154,7))</f>
        <v>581347.54337736522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42365.023064450244</v>
      </c>
      <c r="N89" s="555">
        <f>+N88-N87</f>
        <v>42365.023064450244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 t="str">
        <f>E9</f>
        <v xml:space="preserve">  SPP Project ID = 681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4866028.3099999996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110591.55249999999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 t="shared" ref="L99:L104" si="31">H99</f>
        <v>317769.34002768091</v>
      </c>
      <c r="M99" s="519">
        <f t="shared" ref="M99:M104" si="32">IF(L99&lt;&gt;0,+H99-L99,0)</f>
        <v>0</v>
      </c>
      <c r="N99" s="518">
        <f t="shared" ref="N99:N104" si="33">I99</f>
        <v>317769.34002768091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 t="shared" si="31"/>
        <v>720104.80925496051</v>
      </c>
      <c r="M100" s="519">
        <f t="shared" si="32"/>
        <v>0</v>
      </c>
      <c r="N100" s="518">
        <f t="shared" si="33"/>
        <v>720104.80925496051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35">+I101-H101</f>
        <v>0</v>
      </c>
      <c r="K101" s="514"/>
      <c r="L101" s="518">
        <f t="shared" si="31"/>
        <v>709589.70185854996</v>
      </c>
      <c r="M101" s="519">
        <f t="shared" si="32"/>
        <v>0</v>
      </c>
      <c r="N101" s="518">
        <f t="shared" si="33"/>
        <v>709589.70185854996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35"/>
        <v>0</v>
      </c>
      <c r="K102" s="514"/>
      <c r="L102" s="518">
        <f t="shared" si="31"/>
        <v>672635.50351476576</v>
      </c>
      <c r="M102" s="519">
        <f t="shared" si="32"/>
        <v>0</v>
      </c>
      <c r="N102" s="518">
        <f t="shared" si="33"/>
        <v>672635.50351476576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4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35"/>
        <v>0</v>
      </c>
      <c r="K103" s="514"/>
      <c r="L103" s="518">
        <f t="shared" si="31"/>
        <v>587672.84728048416</v>
      </c>
      <c r="M103" s="519">
        <f t="shared" si="32"/>
        <v>0</v>
      </c>
      <c r="N103" s="518">
        <f t="shared" si="33"/>
        <v>587672.84728048416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4"/>
        <v/>
      </c>
      <c r="C104" s="507">
        <f>IF(D93="","-",+C103+1)</f>
        <v>2019</v>
      </c>
      <c r="D104" s="629">
        <v>4409822.5105204871</v>
      </c>
      <c r="E104" s="630">
        <v>113163.44186046511</v>
      </c>
      <c r="F104" s="631">
        <v>4296659.0686600218</v>
      </c>
      <c r="G104" s="631">
        <v>4353240.7895902544</v>
      </c>
      <c r="H104" s="633">
        <v>579136.71520740201</v>
      </c>
      <c r="I104" s="634">
        <v>579136.71520740201</v>
      </c>
      <c r="J104" s="514">
        <f t="shared" si="35"/>
        <v>0</v>
      </c>
      <c r="K104" s="514"/>
      <c r="L104" s="518">
        <f t="shared" si="31"/>
        <v>579136.71520740201</v>
      </c>
      <c r="M104" s="519">
        <f t="shared" si="32"/>
        <v>0</v>
      </c>
      <c r="N104" s="518">
        <f t="shared" si="33"/>
        <v>579136.71520740201</v>
      </c>
      <c r="O104" s="514">
        <f t="shared" ref="O104:O130" si="36">IF(N104&lt;&gt;0,+I104-N104,0)</f>
        <v>0</v>
      </c>
      <c r="P104" s="514">
        <f t="shared" ref="P104:P130" si="37">+O104-M104</f>
        <v>0</v>
      </c>
    </row>
    <row r="105" spans="1:16" ht="12.5">
      <c r="B105" s="195" t="str">
        <f t="shared" si="34"/>
        <v/>
      </c>
      <c r="C105" s="507">
        <f>IF(D93="","-",+C104+1)</f>
        <v>2020</v>
      </c>
      <c r="D105" s="629">
        <v>4296659.0686600218</v>
      </c>
      <c r="E105" s="630">
        <v>115857.80952380953</v>
      </c>
      <c r="F105" s="631">
        <v>4180801.2591362121</v>
      </c>
      <c r="G105" s="631">
        <v>4238730.1638981169</v>
      </c>
      <c r="H105" s="633">
        <v>571834.25819080928</v>
      </c>
      <c r="I105" s="634">
        <v>571834.25819080928</v>
      </c>
      <c r="J105" s="514">
        <f t="shared" si="35"/>
        <v>0</v>
      </c>
      <c r="K105" s="514"/>
      <c r="L105" s="518">
        <f t="shared" ref="L105" si="38">H105</f>
        <v>571834.25819080928</v>
      </c>
      <c r="M105" s="519">
        <f t="shared" ref="M105" si="39">IF(L105&lt;&gt;0,+H105-L105,0)</f>
        <v>0</v>
      </c>
      <c r="N105" s="518">
        <f t="shared" ref="N105" si="40">I105</f>
        <v>571834.25819080928</v>
      </c>
      <c r="O105" s="514">
        <f t="shared" si="36"/>
        <v>0</v>
      </c>
      <c r="P105" s="514">
        <f t="shared" si="37"/>
        <v>0</v>
      </c>
    </row>
    <row r="106" spans="1:16" ht="12.5">
      <c r="B106" s="195" t="str">
        <f t="shared" si="34"/>
        <v/>
      </c>
      <c r="C106" s="507">
        <f>IF(D93="","-",+C105+1)</f>
        <v>2021</v>
      </c>
      <c r="D106" s="629">
        <v>4180801.2591362121</v>
      </c>
      <c r="E106" s="630">
        <v>118683.60975609756</v>
      </c>
      <c r="F106" s="631">
        <v>4062117.6493801144</v>
      </c>
      <c r="G106" s="631">
        <v>4121459.4542581635</v>
      </c>
      <c r="H106" s="633">
        <v>586527.89122895012</v>
      </c>
      <c r="I106" s="634">
        <v>586527.89122895012</v>
      </c>
      <c r="J106" s="514">
        <f t="shared" si="35"/>
        <v>0</v>
      </c>
      <c r="K106" s="514"/>
      <c r="L106" s="518">
        <f t="shared" ref="L106" si="41">H106</f>
        <v>586527.89122895012</v>
      </c>
      <c r="M106" s="519">
        <f t="shared" ref="M106" si="42">IF(L106&lt;&gt;0,+H106-L106,0)</f>
        <v>0</v>
      </c>
      <c r="N106" s="518">
        <f t="shared" ref="N106" si="43">I106</f>
        <v>586527.89122895012</v>
      </c>
      <c r="O106" s="514">
        <f t="shared" si="36"/>
        <v>0</v>
      </c>
      <c r="P106" s="514">
        <f t="shared" si="37"/>
        <v>0</v>
      </c>
    </row>
    <row r="107" spans="1:16" ht="12.5">
      <c r="B107" s="195" t="str">
        <f t="shared" si="34"/>
        <v/>
      </c>
      <c r="C107" s="507">
        <f>IF(D93="","-",+C106+1)</f>
        <v>2022</v>
      </c>
      <c r="D107" s="629">
        <v>4062117.6493801144</v>
      </c>
      <c r="E107" s="630">
        <v>115857.80952380953</v>
      </c>
      <c r="F107" s="631">
        <v>3946259.8398563047</v>
      </c>
      <c r="G107" s="631">
        <v>4004188.7446182095</v>
      </c>
      <c r="H107" s="633">
        <v>586181.1826013641</v>
      </c>
      <c r="I107" s="634">
        <v>586181.1826013641</v>
      </c>
      <c r="J107" s="514">
        <f t="shared" si="35"/>
        <v>0</v>
      </c>
      <c r="K107" s="514"/>
      <c r="L107" s="518">
        <f t="shared" ref="L107" si="44">H107</f>
        <v>586181.1826013641</v>
      </c>
      <c r="M107" s="519">
        <f t="shared" ref="M107" si="45">IF(L107&lt;&gt;0,+H107-L107,0)</f>
        <v>0</v>
      </c>
      <c r="N107" s="518">
        <f t="shared" ref="N107" si="46">I107</f>
        <v>586181.1826013641</v>
      </c>
      <c r="O107" s="514">
        <f t="shared" ref="O107" si="47">IF(N107&lt;&gt;0,+I107-N107,0)</f>
        <v>0</v>
      </c>
      <c r="P107" s="514">
        <f t="shared" ref="P107" si="48">+O107-M107</f>
        <v>0</v>
      </c>
    </row>
    <row r="108" spans="1:16" ht="12.5">
      <c r="B108" s="195" t="str">
        <f t="shared" si="34"/>
        <v>IU</v>
      </c>
      <c r="C108" s="507">
        <f>IF(D93="","-",+C107+1)</f>
        <v>2023</v>
      </c>
      <c r="D108" s="629">
        <v>3946260.1498563047</v>
      </c>
      <c r="E108" s="630">
        <v>110591.55249999999</v>
      </c>
      <c r="F108" s="631">
        <v>3835668.5973563045</v>
      </c>
      <c r="G108" s="631">
        <v>3890964.3736063046</v>
      </c>
      <c r="H108" s="633">
        <v>590600.59118083888</v>
      </c>
      <c r="I108" s="634">
        <v>590600.59118083888</v>
      </c>
      <c r="J108" s="514">
        <f t="shared" si="35"/>
        <v>0</v>
      </c>
      <c r="K108" s="514"/>
      <c r="L108" s="518">
        <f t="shared" ref="L108" si="49">H108</f>
        <v>590600.59118083888</v>
      </c>
      <c r="M108" s="519">
        <f t="shared" ref="M108" si="50">IF(L108&lt;&gt;0,+H108-L108,0)</f>
        <v>0</v>
      </c>
      <c r="N108" s="518">
        <f t="shared" ref="N108" si="51">I108</f>
        <v>590600.59118083888</v>
      </c>
      <c r="O108" s="514">
        <f t="shared" ref="O108" si="52">IF(N108&lt;&gt;0,+I108-N108,0)</f>
        <v>0</v>
      </c>
      <c r="P108" s="514">
        <f t="shared" ref="P108" si="53">+O108-M108</f>
        <v>0</v>
      </c>
    </row>
    <row r="109" spans="1:16" ht="12.5">
      <c r="B109" s="195" t="str">
        <f t="shared" si="34"/>
        <v/>
      </c>
      <c r="C109" s="507">
        <f>IF(D93="","-",+C108+1)</f>
        <v>2024</v>
      </c>
      <c r="D109" s="374">
        <f>IF(F108+SUM(E$99:E108)=D$92,F108,D$92-SUM(E$99:E108))</f>
        <v>3835668.5973563045</v>
      </c>
      <c r="E109" s="522">
        <f t="shared" ref="E109:E154" si="54">IF(+$J$96&lt;F108,$J$96,D109)</f>
        <v>110591.55249999999</v>
      </c>
      <c r="F109" s="523">
        <f t="shared" ref="F109:F154" si="55">+D109-E109</f>
        <v>3725077.0448563043</v>
      </c>
      <c r="G109" s="523">
        <f t="shared" ref="G109:G154" si="56">+(F109+D109)/2</f>
        <v>3780372.8211063044</v>
      </c>
      <c r="H109" s="526">
        <f t="shared" ref="H109:H154" si="57">+J$94*G109+E109</f>
        <v>581347.54337736522</v>
      </c>
      <c r="I109" s="577">
        <f t="shared" ref="I109:I154" si="58">+J$95*G109+E109</f>
        <v>581347.54337736522</v>
      </c>
      <c r="J109" s="514">
        <f t="shared" si="35"/>
        <v>0</v>
      </c>
      <c r="K109" s="514"/>
      <c r="L109" s="525"/>
      <c r="M109" s="514">
        <f t="shared" ref="M109:M130" si="59">IF(L109&lt;&gt;0,+H109-L109,0)</f>
        <v>0</v>
      </c>
      <c r="N109" s="525"/>
      <c r="O109" s="514">
        <f t="shared" si="36"/>
        <v>0</v>
      </c>
      <c r="P109" s="514">
        <f t="shared" si="37"/>
        <v>0</v>
      </c>
    </row>
    <row r="110" spans="1:16" ht="12.5">
      <c r="B110" s="195" t="str">
        <f t="shared" si="34"/>
        <v/>
      </c>
      <c r="C110" s="507">
        <f>IF(D93="","-",+C109+1)</f>
        <v>2025</v>
      </c>
      <c r="D110" s="374">
        <f>IF(F109+SUM(E$99:E109)=D$92,F109,D$92-SUM(E$99:E109))</f>
        <v>3725077.0448563043</v>
      </c>
      <c r="E110" s="522">
        <f t="shared" si="54"/>
        <v>110591.55249999999</v>
      </c>
      <c r="F110" s="523">
        <f t="shared" si="55"/>
        <v>3614485.4923563041</v>
      </c>
      <c r="G110" s="523">
        <f t="shared" si="56"/>
        <v>3669781.2686063042</v>
      </c>
      <c r="H110" s="526">
        <f t="shared" si="57"/>
        <v>567575.98212046025</v>
      </c>
      <c r="I110" s="577">
        <f t="shared" si="58"/>
        <v>567575.98212046025</v>
      </c>
      <c r="J110" s="514">
        <f t="shared" si="35"/>
        <v>0</v>
      </c>
      <c r="K110" s="514"/>
      <c r="L110" s="525"/>
      <c r="M110" s="514">
        <f t="shared" si="59"/>
        <v>0</v>
      </c>
      <c r="N110" s="525"/>
      <c r="O110" s="514">
        <f t="shared" si="36"/>
        <v>0</v>
      </c>
      <c r="P110" s="514">
        <f t="shared" si="37"/>
        <v>0</v>
      </c>
    </row>
    <row r="111" spans="1:16" ht="12.5">
      <c r="B111" s="195" t="str">
        <f t="shared" si="34"/>
        <v/>
      </c>
      <c r="C111" s="507">
        <f>IF(D93="","-",+C110+1)</f>
        <v>2026</v>
      </c>
      <c r="D111" s="374">
        <f>IF(F110+SUM(E$99:E110)=D$92,F110,D$92-SUM(E$99:E110))</f>
        <v>3614485.4923563041</v>
      </c>
      <c r="E111" s="522">
        <f t="shared" si="54"/>
        <v>110591.55249999999</v>
      </c>
      <c r="F111" s="523">
        <f t="shared" si="55"/>
        <v>3503893.9398563039</v>
      </c>
      <c r="G111" s="523">
        <f t="shared" si="56"/>
        <v>3559189.716106304</v>
      </c>
      <c r="H111" s="526">
        <f t="shared" si="57"/>
        <v>553804.4208635554</v>
      </c>
      <c r="I111" s="577">
        <f t="shared" si="58"/>
        <v>553804.4208635554</v>
      </c>
      <c r="J111" s="514">
        <f t="shared" si="35"/>
        <v>0</v>
      </c>
      <c r="K111" s="514"/>
      <c r="L111" s="525"/>
      <c r="M111" s="514">
        <f t="shared" si="59"/>
        <v>0</v>
      </c>
      <c r="N111" s="525"/>
      <c r="O111" s="514">
        <f t="shared" si="36"/>
        <v>0</v>
      </c>
      <c r="P111" s="514">
        <f t="shared" si="37"/>
        <v>0</v>
      </c>
    </row>
    <row r="112" spans="1:16" ht="12.5">
      <c r="B112" s="195" t="str">
        <f t="shared" si="34"/>
        <v/>
      </c>
      <c r="C112" s="507">
        <f>IF(D93="","-",+C111+1)</f>
        <v>2027</v>
      </c>
      <c r="D112" s="374">
        <f>IF(F111+SUM(E$99:E111)=D$92,F111,D$92-SUM(E$99:E111))</f>
        <v>3503893.9398563039</v>
      </c>
      <c r="E112" s="522">
        <f t="shared" si="54"/>
        <v>110591.55249999999</v>
      </c>
      <c r="F112" s="523">
        <f t="shared" si="55"/>
        <v>3393302.3873563036</v>
      </c>
      <c r="G112" s="523">
        <f t="shared" si="56"/>
        <v>3448598.1636063037</v>
      </c>
      <c r="H112" s="526">
        <f t="shared" si="57"/>
        <v>540032.85960665054</v>
      </c>
      <c r="I112" s="577">
        <f t="shared" si="58"/>
        <v>540032.85960665054</v>
      </c>
      <c r="J112" s="514">
        <f t="shared" si="35"/>
        <v>0</v>
      </c>
      <c r="K112" s="514"/>
      <c r="L112" s="525"/>
      <c r="M112" s="514">
        <f t="shared" si="59"/>
        <v>0</v>
      </c>
      <c r="N112" s="525"/>
      <c r="O112" s="514">
        <f t="shared" si="36"/>
        <v>0</v>
      </c>
      <c r="P112" s="514">
        <f t="shared" si="37"/>
        <v>0</v>
      </c>
    </row>
    <row r="113" spans="2:16" ht="12.5">
      <c r="B113" s="195" t="str">
        <f t="shared" si="34"/>
        <v/>
      </c>
      <c r="C113" s="507">
        <f>IF(D93="","-",+C112+1)</f>
        <v>2028</v>
      </c>
      <c r="D113" s="374">
        <f>IF(F112+SUM(E$99:E112)=D$92,F112,D$92-SUM(E$99:E112))</f>
        <v>3393302.3873563036</v>
      </c>
      <c r="E113" s="522">
        <f t="shared" si="54"/>
        <v>110591.55249999999</v>
      </c>
      <c r="F113" s="523">
        <f t="shared" si="55"/>
        <v>3282710.8348563034</v>
      </c>
      <c r="G113" s="523">
        <f t="shared" si="56"/>
        <v>3338006.6111063035</v>
      </c>
      <c r="H113" s="526">
        <f t="shared" si="57"/>
        <v>526261.29834974569</v>
      </c>
      <c r="I113" s="577">
        <f t="shared" si="58"/>
        <v>526261.29834974569</v>
      </c>
      <c r="J113" s="514">
        <f t="shared" si="35"/>
        <v>0</v>
      </c>
      <c r="K113" s="514"/>
      <c r="L113" s="525"/>
      <c r="M113" s="514">
        <f t="shared" si="59"/>
        <v>0</v>
      </c>
      <c r="N113" s="525"/>
      <c r="O113" s="514">
        <f t="shared" si="36"/>
        <v>0</v>
      </c>
      <c r="P113" s="514">
        <f t="shared" si="37"/>
        <v>0</v>
      </c>
    </row>
    <row r="114" spans="2:16" ht="12.5">
      <c r="B114" s="195" t="str">
        <f t="shared" si="34"/>
        <v/>
      </c>
      <c r="C114" s="507">
        <f>IF(D93="","-",+C113+1)</f>
        <v>2029</v>
      </c>
      <c r="D114" s="374">
        <f>IF(F113+SUM(E$99:E113)=D$92,F113,D$92-SUM(E$99:E113))</f>
        <v>3282710.8348563034</v>
      </c>
      <c r="E114" s="522">
        <f t="shared" si="54"/>
        <v>110591.55249999999</v>
      </c>
      <c r="F114" s="523">
        <f t="shared" si="55"/>
        <v>3172119.2823563032</v>
      </c>
      <c r="G114" s="523">
        <f t="shared" si="56"/>
        <v>3227415.0586063033</v>
      </c>
      <c r="H114" s="526">
        <f t="shared" si="57"/>
        <v>512489.73709284078</v>
      </c>
      <c r="I114" s="577">
        <f t="shared" si="58"/>
        <v>512489.73709284078</v>
      </c>
      <c r="J114" s="514">
        <f t="shared" si="35"/>
        <v>0</v>
      </c>
      <c r="K114" s="514"/>
      <c r="L114" s="525"/>
      <c r="M114" s="514">
        <f t="shared" si="59"/>
        <v>0</v>
      </c>
      <c r="N114" s="525"/>
      <c r="O114" s="514">
        <f t="shared" si="36"/>
        <v>0</v>
      </c>
      <c r="P114" s="514">
        <f t="shared" si="37"/>
        <v>0</v>
      </c>
    </row>
    <row r="115" spans="2:16" ht="12.5">
      <c r="B115" s="195" t="str">
        <f t="shared" si="34"/>
        <v/>
      </c>
      <c r="C115" s="507">
        <f>IF(D93="","-",+C114+1)</f>
        <v>2030</v>
      </c>
      <c r="D115" s="374">
        <f>IF(F114+SUM(E$99:E114)=D$92,F114,D$92-SUM(E$99:E114))</f>
        <v>3172119.2823563032</v>
      </c>
      <c r="E115" s="522">
        <f t="shared" si="54"/>
        <v>110591.55249999999</v>
      </c>
      <c r="F115" s="523">
        <f t="shared" si="55"/>
        <v>3061527.729856303</v>
      </c>
      <c r="G115" s="523">
        <f t="shared" si="56"/>
        <v>3116823.5061063031</v>
      </c>
      <c r="H115" s="526">
        <f t="shared" si="57"/>
        <v>498718.17583593592</v>
      </c>
      <c r="I115" s="577">
        <f t="shared" si="58"/>
        <v>498718.17583593592</v>
      </c>
      <c r="J115" s="514">
        <f t="shared" si="35"/>
        <v>0</v>
      </c>
      <c r="K115" s="514"/>
      <c r="L115" s="525"/>
      <c r="M115" s="514">
        <f t="shared" si="59"/>
        <v>0</v>
      </c>
      <c r="N115" s="525"/>
      <c r="O115" s="514">
        <f t="shared" si="36"/>
        <v>0</v>
      </c>
      <c r="P115" s="514">
        <f t="shared" si="37"/>
        <v>0</v>
      </c>
    </row>
    <row r="116" spans="2:16" ht="12.5">
      <c r="B116" s="195" t="str">
        <f t="shared" si="34"/>
        <v/>
      </c>
      <c r="C116" s="507">
        <f>IF(D93="","-",+C115+1)</f>
        <v>2031</v>
      </c>
      <c r="D116" s="374">
        <f>IF(F115+SUM(E$99:E115)=D$92,F115,D$92-SUM(E$99:E115))</f>
        <v>3061527.729856303</v>
      </c>
      <c r="E116" s="522">
        <f t="shared" si="54"/>
        <v>110591.55249999999</v>
      </c>
      <c r="F116" s="523">
        <f t="shared" si="55"/>
        <v>2950936.1773563027</v>
      </c>
      <c r="G116" s="523">
        <f t="shared" si="56"/>
        <v>3006231.9536063028</v>
      </c>
      <c r="H116" s="526">
        <f t="shared" si="57"/>
        <v>484946.61457903107</v>
      </c>
      <c r="I116" s="577">
        <f t="shared" si="58"/>
        <v>484946.61457903107</v>
      </c>
      <c r="J116" s="514">
        <f t="shared" si="35"/>
        <v>0</v>
      </c>
      <c r="K116" s="514"/>
      <c r="L116" s="525"/>
      <c r="M116" s="514">
        <f t="shared" si="59"/>
        <v>0</v>
      </c>
      <c r="N116" s="525"/>
      <c r="O116" s="514">
        <f t="shared" si="36"/>
        <v>0</v>
      </c>
      <c r="P116" s="514">
        <f t="shared" si="37"/>
        <v>0</v>
      </c>
    </row>
    <row r="117" spans="2:16" ht="12.5">
      <c r="B117" s="195" t="str">
        <f t="shared" si="34"/>
        <v/>
      </c>
      <c r="C117" s="507">
        <f>IF(D93="","-",+C116+1)</f>
        <v>2032</v>
      </c>
      <c r="D117" s="374">
        <f>IF(F116+SUM(E$99:E116)=D$92,F116,D$92-SUM(E$99:E116))</f>
        <v>2950936.1773563027</v>
      </c>
      <c r="E117" s="522">
        <f t="shared" si="54"/>
        <v>110591.55249999999</v>
      </c>
      <c r="F117" s="523">
        <f t="shared" si="55"/>
        <v>2840344.6248563025</v>
      </c>
      <c r="G117" s="523">
        <f t="shared" si="56"/>
        <v>2895640.4011063026</v>
      </c>
      <c r="H117" s="526">
        <f t="shared" si="57"/>
        <v>471175.05332212616</v>
      </c>
      <c r="I117" s="577">
        <f t="shared" si="58"/>
        <v>471175.05332212616</v>
      </c>
      <c r="J117" s="514">
        <f t="shared" si="35"/>
        <v>0</v>
      </c>
      <c r="K117" s="514"/>
      <c r="L117" s="525"/>
      <c r="M117" s="514">
        <f t="shared" si="59"/>
        <v>0</v>
      </c>
      <c r="N117" s="525"/>
      <c r="O117" s="514">
        <f t="shared" si="36"/>
        <v>0</v>
      </c>
      <c r="P117" s="514">
        <f t="shared" si="37"/>
        <v>0</v>
      </c>
    </row>
    <row r="118" spans="2:16" ht="12.5">
      <c r="B118" s="195" t="str">
        <f t="shared" si="34"/>
        <v/>
      </c>
      <c r="C118" s="507">
        <f>IF(D93="","-",+C117+1)</f>
        <v>2033</v>
      </c>
      <c r="D118" s="374">
        <f>IF(F117+SUM(E$99:E117)=D$92,F117,D$92-SUM(E$99:E117))</f>
        <v>2840344.6248563025</v>
      </c>
      <c r="E118" s="522">
        <f t="shared" si="54"/>
        <v>110591.55249999999</v>
      </c>
      <c r="F118" s="523">
        <f t="shared" si="55"/>
        <v>2729753.0723563023</v>
      </c>
      <c r="G118" s="523">
        <f t="shared" si="56"/>
        <v>2785048.8486063024</v>
      </c>
      <c r="H118" s="526">
        <f t="shared" si="57"/>
        <v>457403.4920652213</v>
      </c>
      <c r="I118" s="577">
        <f t="shared" si="58"/>
        <v>457403.4920652213</v>
      </c>
      <c r="J118" s="514">
        <f t="shared" si="35"/>
        <v>0</v>
      </c>
      <c r="K118" s="514"/>
      <c r="L118" s="525"/>
      <c r="M118" s="514">
        <f t="shared" si="59"/>
        <v>0</v>
      </c>
      <c r="N118" s="525"/>
      <c r="O118" s="514">
        <f t="shared" si="36"/>
        <v>0</v>
      </c>
      <c r="P118" s="514">
        <f t="shared" si="37"/>
        <v>0</v>
      </c>
    </row>
    <row r="119" spans="2:16" ht="12.5">
      <c r="B119" s="195" t="str">
        <f t="shared" si="34"/>
        <v/>
      </c>
      <c r="C119" s="507">
        <f>IF(D93="","-",+C118+1)</f>
        <v>2034</v>
      </c>
      <c r="D119" s="374">
        <f>IF(F118+SUM(E$99:E118)=D$92,F118,D$92-SUM(E$99:E118))</f>
        <v>2729753.0723563023</v>
      </c>
      <c r="E119" s="522">
        <f t="shared" si="54"/>
        <v>110591.55249999999</v>
      </c>
      <c r="F119" s="523">
        <f t="shared" si="55"/>
        <v>2619161.5198563021</v>
      </c>
      <c r="G119" s="523">
        <f t="shared" si="56"/>
        <v>2674457.2961063022</v>
      </c>
      <c r="H119" s="526">
        <f t="shared" si="57"/>
        <v>443631.93080831645</v>
      </c>
      <c r="I119" s="577">
        <f t="shared" si="58"/>
        <v>443631.93080831645</v>
      </c>
      <c r="J119" s="514">
        <f t="shared" si="35"/>
        <v>0</v>
      </c>
      <c r="K119" s="514"/>
      <c r="L119" s="525"/>
      <c r="M119" s="514">
        <f t="shared" si="59"/>
        <v>0</v>
      </c>
      <c r="N119" s="525"/>
      <c r="O119" s="514">
        <f t="shared" si="36"/>
        <v>0</v>
      </c>
      <c r="P119" s="514">
        <f t="shared" si="37"/>
        <v>0</v>
      </c>
    </row>
    <row r="120" spans="2:16" ht="12.5">
      <c r="B120" s="195" t="str">
        <f t="shared" si="34"/>
        <v/>
      </c>
      <c r="C120" s="507">
        <f>IF(D93="","-",+C119+1)</f>
        <v>2035</v>
      </c>
      <c r="D120" s="374">
        <f>IF(F119+SUM(E$99:E119)=D$92,F119,D$92-SUM(E$99:E119))</f>
        <v>2619161.5198563021</v>
      </c>
      <c r="E120" s="522">
        <f t="shared" si="54"/>
        <v>110591.55249999999</v>
      </c>
      <c r="F120" s="523">
        <f t="shared" si="55"/>
        <v>2508569.9673563018</v>
      </c>
      <c r="G120" s="523">
        <f t="shared" si="56"/>
        <v>2563865.743606302</v>
      </c>
      <c r="H120" s="526">
        <f t="shared" si="57"/>
        <v>429860.36955141154</v>
      </c>
      <c r="I120" s="577">
        <f t="shared" si="58"/>
        <v>429860.36955141154</v>
      </c>
      <c r="J120" s="514">
        <f t="shared" si="35"/>
        <v>0</v>
      </c>
      <c r="K120" s="514"/>
      <c r="L120" s="525"/>
      <c r="M120" s="514">
        <f t="shared" si="59"/>
        <v>0</v>
      </c>
      <c r="N120" s="525"/>
      <c r="O120" s="514">
        <f t="shared" si="36"/>
        <v>0</v>
      </c>
      <c r="P120" s="514">
        <f t="shared" si="37"/>
        <v>0</v>
      </c>
    </row>
    <row r="121" spans="2:16" ht="12.5">
      <c r="B121" s="195" t="str">
        <f t="shared" si="34"/>
        <v/>
      </c>
      <c r="C121" s="507">
        <f>IF(D93="","-",+C120+1)</f>
        <v>2036</v>
      </c>
      <c r="D121" s="374">
        <f>IF(F120+SUM(E$99:E120)=D$92,F120,D$92-SUM(E$99:E120))</f>
        <v>2508569.9673563018</v>
      </c>
      <c r="E121" s="522">
        <f t="shared" si="54"/>
        <v>110591.55249999999</v>
      </c>
      <c r="F121" s="523">
        <f t="shared" si="55"/>
        <v>2397978.4148563016</v>
      </c>
      <c r="G121" s="523">
        <f t="shared" si="56"/>
        <v>2453274.1911063017</v>
      </c>
      <c r="H121" s="526">
        <f t="shared" si="57"/>
        <v>416088.80829450669</v>
      </c>
      <c r="I121" s="577">
        <f t="shared" si="58"/>
        <v>416088.80829450669</v>
      </c>
      <c r="J121" s="514">
        <f t="shared" si="35"/>
        <v>0</v>
      </c>
      <c r="K121" s="514"/>
      <c r="L121" s="525"/>
      <c r="M121" s="514">
        <f t="shared" si="59"/>
        <v>0</v>
      </c>
      <c r="N121" s="525"/>
      <c r="O121" s="514">
        <f t="shared" si="36"/>
        <v>0</v>
      </c>
      <c r="P121" s="514">
        <f t="shared" si="37"/>
        <v>0</v>
      </c>
    </row>
    <row r="122" spans="2:16" ht="12.5">
      <c r="B122" s="195" t="str">
        <f t="shared" si="34"/>
        <v/>
      </c>
      <c r="C122" s="507">
        <f>IF(D93="","-",+C121+1)</f>
        <v>2037</v>
      </c>
      <c r="D122" s="374">
        <f>IF(F121+SUM(E$99:E121)=D$92,F121,D$92-SUM(E$99:E121))</f>
        <v>2397978.4148563016</v>
      </c>
      <c r="E122" s="522">
        <f t="shared" si="54"/>
        <v>110591.55249999999</v>
      </c>
      <c r="F122" s="523">
        <f t="shared" si="55"/>
        <v>2287386.8623563014</v>
      </c>
      <c r="G122" s="523">
        <f t="shared" si="56"/>
        <v>2342682.6386063015</v>
      </c>
      <c r="H122" s="526">
        <f t="shared" si="57"/>
        <v>402317.24703760183</v>
      </c>
      <c r="I122" s="577">
        <f t="shared" si="58"/>
        <v>402317.24703760183</v>
      </c>
      <c r="J122" s="514">
        <f t="shared" si="35"/>
        <v>0</v>
      </c>
      <c r="K122" s="514"/>
      <c r="L122" s="525"/>
      <c r="M122" s="514">
        <f t="shared" si="59"/>
        <v>0</v>
      </c>
      <c r="N122" s="525"/>
      <c r="O122" s="514">
        <f t="shared" si="36"/>
        <v>0</v>
      </c>
      <c r="P122" s="514">
        <f t="shared" si="37"/>
        <v>0</v>
      </c>
    </row>
    <row r="123" spans="2:16" ht="12.5">
      <c r="B123" s="195" t="str">
        <f t="shared" si="34"/>
        <v/>
      </c>
      <c r="C123" s="507">
        <f>IF(D93="","-",+C122+1)</f>
        <v>2038</v>
      </c>
      <c r="D123" s="374">
        <f>IF(F122+SUM(E$99:E122)=D$92,F122,D$92-SUM(E$99:E122))</f>
        <v>2287386.8623563014</v>
      </c>
      <c r="E123" s="522">
        <f t="shared" si="54"/>
        <v>110591.55249999999</v>
      </c>
      <c r="F123" s="523">
        <f t="shared" si="55"/>
        <v>2176795.3098563012</v>
      </c>
      <c r="G123" s="523">
        <f t="shared" si="56"/>
        <v>2232091.0861063013</v>
      </c>
      <c r="H123" s="526">
        <f t="shared" si="57"/>
        <v>388545.68578069692</v>
      </c>
      <c r="I123" s="577">
        <f t="shared" si="58"/>
        <v>388545.68578069692</v>
      </c>
      <c r="J123" s="514">
        <f t="shared" si="35"/>
        <v>0</v>
      </c>
      <c r="K123" s="514"/>
      <c r="L123" s="525"/>
      <c r="M123" s="514">
        <f t="shared" si="59"/>
        <v>0</v>
      </c>
      <c r="N123" s="525"/>
      <c r="O123" s="514">
        <f t="shared" si="36"/>
        <v>0</v>
      </c>
      <c r="P123" s="514">
        <f t="shared" si="37"/>
        <v>0</v>
      </c>
    </row>
    <row r="124" spans="2:16" ht="12.5">
      <c r="B124" s="195" t="str">
        <f t="shared" si="34"/>
        <v/>
      </c>
      <c r="C124" s="507">
        <f>IF(D93="","-",+C123+1)</f>
        <v>2039</v>
      </c>
      <c r="D124" s="374">
        <f>IF(F123+SUM(E$99:E123)=D$92,F123,D$92-SUM(E$99:E123))</f>
        <v>2176795.3098563012</v>
      </c>
      <c r="E124" s="522">
        <f t="shared" si="54"/>
        <v>110591.55249999999</v>
      </c>
      <c r="F124" s="523">
        <f t="shared" si="55"/>
        <v>2066203.7573563012</v>
      </c>
      <c r="G124" s="523">
        <f t="shared" si="56"/>
        <v>2121499.5336063011</v>
      </c>
      <c r="H124" s="526">
        <f t="shared" si="57"/>
        <v>374774.12452379207</v>
      </c>
      <c r="I124" s="577">
        <f t="shared" si="58"/>
        <v>374774.12452379207</v>
      </c>
      <c r="J124" s="514">
        <f t="shared" si="35"/>
        <v>0</v>
      </c>
      <c r="K124" s="514"/>
      <c r="L124" s="525"/>
      <c r="M124" s="514">
        <f t="shared" si="59"/>
        <v>0</v>
      </c>
      <c r="N124" s="525"/>
      <c r="O124" s="514">
        <f t="shared" si="36"/>
        <v>0</v>
      </c>
      <c r="P124" s="514">
        <f t="shared" si="37"/>
        <v>0</v>
      </c>
    </row>
    <row r="125" spans="2:16" ht="12.5">
      <c r="B125" s="195" t="str">
        <f t="shared" si="34"/>
        <v/>
      </c>
      <c r="C125" s="507">
        <f>IF(D93="","-",+C124+1)</f>
        <v>2040</v>
      </c>
      <c r="D125" s="374">
        <f>IF(F124+SUM(E$99:E124)=D$92,F124,D$92-SUM(E$99:E124))</f>
        <v>2066203.7573563012</v>
      </c>
      <c r="E125" s="522">
        <f t="shared" si="54"/>
        <v>110591.55249999999</v>
      </c>
      <c r="F125" s="523">
        <f t="shared" si="55"/>
        <v>1955612.2048563012</v>
      </c>
      <c r="G125" s="523">
        <f t="shared" si="56"/>
        <v>2010907.9811063013</v>
      </c>
      <c r="H125" s="526">
        <f t="shared" si="57"/>
        <v>361002.56326688721</v>
      </c>
      <c r="I125" s="577">
        <f t="shared" si="58"/>
        <v>361002.56326688721</v>
      </c>
      <c r="J125" s="514">
        <f t="shared" si="35"/>
        <v>0</v>
      </c>
      <c r="K125" s="514"/>
      <c r="L125" s="525"/>
      <c r="M125" s="514">
        <f t="shared" si="59"/>
        <v>0</v>
      </c>
      <c r="N125" s="525"/>
      <c r="O125" s="514">
        <f t="shared" si="36"/>
        <v>0</v>
      </c>
      <c r="P125" s="514">
        <f t="shared" si="37"/>
        <v>0</v>
      </c>
    </row>
    <row r="126" spans="2:16" ht="12.5">
      <c r="B126" s="195" t="str">
        <f t="shared" si="34"/>
        <v/>
      </c>
      <c r="C126" s="507">
        <f>IF(D93="","-",+C125+1)</f>
        <v>2041</v>
      </c>
      <c r="D126" s="374">
        <f>IF(F125+SUM(E$99:E125)=D$92,F125,D$92-SUM(E$99:E125))</f>
        <v>1955612.2048563012</v>
      </c>
      <c r="E126" s="522">
        <f t="shared" si="54"/>
        <v>110591.55249999999</v>
      </c>
      <c r="F126" s="523">
        <f t="shared" si="55"/>
        <v>1845020.6523563012</v>
      </c>
      <c r="G126" s="523">
        <f t="shared" si="56"/>
        <v>1900316.4286063011</v>
      </c>
      <c r="H126" s="526">
        <f t="shared" si="57"/>
        <v>347231.00200998236</v>
      </c>
      <c r="I126" s="577">
        <f t="shared" si="58"/>
        <v>347231.00200998236</v>
      </c>
      <c r="J126" s="514">
        <f t="shared" si="35"/>
        <v>0</v>
      </c>
      <c r="K126" s="514"/>
      <c r="L126" s="525"/>
      <c r="M126" s="514">
        <f t="shared" si="59"/>
        <v>0</v>
      </c>
      <c r="N126" s="525"/>
      <c r="O126" s="514">
        <f t="shared" si="36"/>
        <v>0</v>
      </c>
      <c r="P126" s="514">
        <f t="shared" si="37"/>
        <v>0</v>
      </c>
    </row>
    <row r="127" spans="2:16" ht="12.5">
      <c r="B127" s="195" t="str">
        <f t="shared" si="34"/>
        <v/>
      </c>
      <c r="C127" s="507">
        <f>IF(D93="","-",+C126+1)</f>
        <v>2042</v>
      </c>
      <c r="D127" s="374">
        <f>IF(F126+SUM(E$99:E126)=D$92,F126,D$92-SUM(E$99:E126))</f>
        <v>1845020.6523563012</v>
      </c>
      <c r="E127" s="522">
        <f t="shared" si="54"/>
        <v>110591.55249999999</v>
      </c>
      <c r="F127" s="523">
        <f t="shared" si="55"/>
        <v>1734429.0998563012</v>
      </c>
      <c r="G127" s="523">
        <f t="shared" si="56"/>
        <v>1789724.8761063013</v>
      </c>
      <c r="H127" s="526">
        <f t="shared" si="57"/>
        <v>333459.44075307756</v>
      </c>
      <c r="I127" s="577">
        <f t="shared" si="58"/>
        <v>333459.44075307756</v>
      </c>
      <c r="J127" s="514">
        <f t="shared" si="35"/>
        <v>0</v>
      </c>
      <c r="K127" s="514"/>
      <c r="L127" s="525"/>
      <c r="M127" s="514">
        <f t="shared" si="59"/>
        <v>0</v>
      </c>
      <c r="N127" s="525"/>
      <c r="O127" s="514">
        <f t="shared" si="36"/>
        <v>0</v>
      </c>
      <c r="P127" s="514">
        <f t="shared" si="37"/>
        <v>0</v>
      </c>
    </row>
    <row r="128" spans="2:16" ht="12.5">
      <c r="B128" s="195" t="str">
        <f t="shared" si="34"/>
        <v/>
      </c>
      <c r="C128" s="507">
        <f>IF(D93="","-",+C127+1)</f>
        <v>2043</v>
      </c>
      <c r="D128" s="374">
        <f>IF(F127+SUM(E$99:E127)=D$92,F127,D$92-SUM(E$99:E127))</f>
        <v>1734429.0998563012</v>
      </c>
      <c r="E128" s="522">
        <f t="shared" si="54"/>
        <v>110591.55249999999</v>
      </c>
      <c r="F128" s="523">
        <f t="shared" si="55"/>
        <v>1623837.5473563012</v>
      </c>
      <c r="G128" s="523">
        <f t="shared" si="56"/>
        <v>1679133.3236063011</v>
      </c>
      <c r="H128" s="526">
        <f t="shared" si="57"/>
        <v>319687.87949617265</v>
      </c>
      <c r="I128" s="577">
        <f t="shared" si="58"/>
        <v>319687.87949617265</v>
      </c>
      <c r="J128" s="514">
        <f t="shared" si="35"/>
        <v>0</v>
      </c>
      <c r="K128" s="514"/>
      <c r="L128" s="525"/>
      <c r="M128" s="514">
        <f t="shared" si="59"/>
        <v>0</v>
      </c>
      <c r="N128" s="525"/>
      <c r="O128" s="514">
        <f t="shared" si="36"/>
        <v>0</v>
      </c>
      <c r="P128" s="514">
        <f t="shared" si="37"/>
        <v>0</v>
      </c>
    </row>
    <row r="129" spans="2:16" ht="12.5">
      <c r="B129" s="195" t="str">
        <f t="shared" si="34"/>
        <v/>
      </c>
      <c r="C129" s="507">
        <f>IF(D93="","-",+C128+1)</f>
        <v>2044</v>
      </c>
      <c r="D129" s="374">
        <f>IF(F128+SUM(E$99:E128)=D$92,F128,D$92-SUM(E$99:E128))</f>
        <v>1623837.5473563012</v>
      </c>
      <c r="E129" s="522">
        <f t="shared" si="54"/>
        <v>110591.55249999999</v>
      </c>
      <c r="F129" s="523">
        <f t="shared" si="55"/>
        <v>1513245.9948563012</v>
      </c>
      <c r="G129" s="523">
        <f t="shared" si="56"/>
        <v>1568541.7711063013</v>
      </c>
      <c r="H129" s="526">
        <f t="shared" si="57"/>
        <v>305916.31823926792</v>
      </c>
      <c r="I129" s="577">
        <f t="shared" si="58"/>
        <v>305916.31823926792</v>
      </c>
      <c r="J129" s="514">
        <f t="shared" si="35"/>
        <v>0</v>
      </c>
      <c r="K129" s="514"/>
      <c r="L129" s="525"/>
      <c r="M129" s="514">
        <f t="shared" si="59"/>
        <v>0</v>
      </c>
      <c r="N129" s="525"/>
      <c r="O129" s="514">
        <f t="shared" si="36"/>
        <v>0</v>
      </c>
      <c r="P129" s="514">
        <f t="shared" si="37"/>
        <v>0</v>
      </c>
    </row>
    <row r="130" spans="2:16" ht="12.5">
      <c r="B130" s="195" t="str">
        <f t="shared" si="34"/>
        <v/>
      </c>
      <c r="C130" s="507">
        <f>IF(D93="","-",+C129+1)</f>
        <v>2045</v>
      </c>
      <c r="D130" s="374">
        <f>IF(F129+SUM(E$99:E129)=D$92,F129,D$92-SUM(E$99:E129))</f>
        <v>1513245.9948563012</v>
      </c>
      <c r="E130" s="522">
        <f t="shared" si="54"/>
        <v>110591.55249999999</v>
      </c>
      <c r="F130" s="523">
        <f t="shared" si="55"/>
        <v>1402654.4423563012</v>
      </c>
      <c r="G130" s="523">
        <f t="shared" si="56"/>
        <v>1457950.2186063011</v>
      </c>
      <c r="H130" s="526">
        <f t="shared" si="57"/>
        <v>292144.756982363</v>
      </c>
      <c r="I130" s="577">
        <f t="shared" si="58"/>
        <v>292144.756982363</v>
      </c>
      <c r="J130" s="514">
        <f t="shared" si="35"/>
        <v>0</v>
      </c>
      <c r="K130" s="514"/>
      <c r="L130" s="525"/>
      <c r="M130" s="514">
        <f t="shared" si="59"/>
        <v>0</v>
      </c>
      <c r="N130" s="525"/>
      <c r="O130" s="514">
        <f t="shared" si="36"/>
        <v>0</v>
      </c>
      <c r="P130" s="514">
        <f t="shared" si="37"/>
        <v>0</v>
      </c>
    </row>
    <row r="131" spans="2:16" ht="12.5">
      <c r="B131" s="195" t="str">
        <f t="shared" si="34"/>
        <v/>
      </c>
      <c r="C131" s="507">
        <f>IF(D93="","-",+C130+1)</f>
        <v>2046</v>
      </c>
      <c r="D131" s="374">
        <f>IF(F130+SUM(E$99:E130)=D$92,F130,D$92-SUM(E$99:E130))</f>
        <v>1402654.4423563012</v>
      </c>
      <c r="E131" s="522">
        <f t="shared" si="54"/>
        <v>110591.55249999999</v>
      </c>
      <c r="F131" s="523">
        <f t="shared" si="55"/>
        <v>1292062.8898563012</v>
      </c>
      <c r="G131" s="523">
        <f t="shared" si="56"/>
        <v>1347358.6661063014</v>
      </c>
      <c r="H131" s="526">
        <f t="shared" si="57"/>
        <v>278373.19572545821</v>
      </c>
      <c r="I131" s="577">
        <f t="shared" si="58"/>
        <v>278373.19572545821</v>
      </c>
      <c r="J131" s="514">
        <f t="shared" si="35"/>
        <v>0</v>
      </c>
      <c r="K131" s="514"/>
      <c r="L131" s="525"/>
      <c r="M131" s="514">
        <f t="shared" ref="M131:M154" si="60">IF(L541&lt;&gt;0,+H541-L541,0)</f>
        <v>0</v>
      </c>
      <c r="N131" s="525"/>
      <c r="O131" s="514">
        <f t="shared" ref="O131:O154" si="61">IF(N541&lt;&gt;0,+I541-N541,0)</f>
        <v>0</v>
      </c>
      <c r="P131" s="514">
        <f t="shared" ref="P131:P154" si="62">+O541-M541</f>
        <v>0</v>
      </c>
    </row>
    <row r="132" spans="2:16" ht="12.5">
      <c r="B132" s="195" t="str">
        <f t="shared" si="34"/>
        <v/>
      </c>
      <c r="C132" s="507">
        <f>IF(D93="","-",+C131+1)</f>
        <v>2047</v>
      </c>
      <c r="D132" s="374">
        <f>IF(F131+SUM(E$99:E131)=D$92,F131,D$92-SUM(E$99:E131))</f>
        <v>1292062.8898563012</v>
      </c>
      <c r="E132" s="522">
        <f t="shared" si="54"/>
        <v>110591.55249999999</v>
      </c>
      <c r="F132" s="523">
        <f t="shared" si="55"/>
        <v>1181471.3373563013</v>
      </c>
      <c r="G132" s="523">
        <f t="shared" si="56"/>
        <v>1236767.1136063011</v>
      </c>
      <c r="H132" s="526">
        <f t="shared" si="57"/>
        <v>264601.63446855335</v>
      </c>
      <c r="I132" s="577">
        <f t="shared" si="58"/>
        <v>264601.63446855335</v>
      </c>
      <c r="J132" s="514">
        <f t="shared" si="35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</row>
    <row r="133" spans="2:16" ht="12.5">
      <c r="B133" s="195" t="str">
        <f t="shared" si="34"/>
        <v/>
      </c>
      <c r="C133" s="507">
        <f>IF(D93="","-",+C132+1)</f>
        <v>2048</v>
      </c>
      <c r="D133" s="374">
        <f>IF(F132+SUM(E$99:E132)=D$92,F132,D$92-SUM(E$99:E132))</f>
        <v>1181471.3373563013</v>
      </c>
      <c r="E133" s="522">
        <f t="shared" si="54"/>
        <v>110591.55249999999</v>
      </c>
      <c r="F133" s="523">
        <f t="shared" si="55"/>
        <v>1070879.7848563013</v>
      </c>
      <c r="G133" s="523">
        <f t="shared" si="56"/>
        <v>1126175.5611063014</v>
      </c>
      <c r="H133" s="526">
        <f t="shared" si="57"/>
        <v>250830.0732116485</v>
      </c>
      <c r="I133" s="577">
        <f t="shared" si="58"/>
        <v>250830.0732116485</v>
      </c>
      <c r="J133" s="514">
        <f t="shared" si="35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</row>
    <row r="134" spans="2:16" ht="12.5">
      <c r="B134" s="195" t="str">
        <f t="shared" si="34"/>
        <v/>
      </c>
      <c r="C134" s="507">
        <f>IF(D93="","-",+C133+1)</f>
        <v>2049</v>
      </c>
      <c r="D134" s="374">
        <f>IF(F133+SUM(E$99:E133)=D$92,F133,D$92-SUM(E$99:E133))</f>
        <v>1070879.7848563013</v>
      </c>
      <c r="E134" s="522">
        <f t="shared" si="54"/>
        <v>110591.55249999999</v>
      </c>
      <c r="F134" s="523">
        <f t="shared" si="55"/>
        <v>960288.23235630128</v>
      </c>
      <c r="G134" s="523">
        <f t="shared" si="56"/>
        <v>1015584.0086063013</v>
      </c>
      <c r="H134" s="526">
        <f t="shared" si="57"/>
        <v>237058.51195474365</v>
      </c>
      <c r="I134" s="577">
        <f t="shared" si="58"/>
        <v>237058.51195474365</v>
      </c>
      <c r="J134" s="514">
        <f t="shared" si="35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</row>
    <row r="135" spans="2:16" ht="12.5">
      <c r="B135" s="195" t="str">
        <f t="shared" si="34"/>
        <v/>
      </c>
      <c r="C135" s="507">
        <f>IF(D93="","-",+C134+1)</f>
        <v>2050</v>
      </c>
      <c r="D135" s="374">
        <f>IF(F134+SUM(E$99:E134)=D$92,F134,D$92-SUM(E$99:E134))</f>
        <v>960288.23235630128</v>
      </c>
      <c r="E135" s="522">
        <f t="shared" si="54"/>
        <v>110591.55249999999</v>
      </c>
      <c r="F135" s="523">
        <f t="shared" si="55"/>
        <v>849696.67985630129</v>
      </c>
      <c r="G135" s="523">
        <f t="shared" si="56"/>
        <v>904992.45610630128</v>
      </c>
      <c r="H135" s="526">
        <f t="shared" si="57"/>
        <v>223286.95069783879</v>
      </c>
      <c r="I135" s="577">
        <f t="shared" si="58"/>
        <v>223286.95069783879</v>
      </c>
      <c r="J135" s="514">
        <f t="shared" si="35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</row>
    <row r="136" spans="2:16" ht="12.5">
      <c r="B136" s="195" t="str">
        <f t="shared" si="34"/>
        <v/>
      </c>
      <c r="C136" s="507">
        <f>IF(D93="","-",+C135+1)</f>
        <v>2051</v>
      </c>
      <c r="D136" s="374">
        <f>IF(F135+SUM(E$99:E135)=D$92,F135,D$92-SUM(E$99:E135))</f>
        <v>849696.67985630129</v>
      </c>
      <c r="E136" s="522">
        <f t="shared" si="54"/>
        <v>110591.55249999999</v>
      </c>
      <c r="F136" s="523">
        <f t="shared" si="55"/>
        <v>739105.12735630129</v>
      </c>
      <c r="G136" s="523">
        <f t="shared" si="56"/>
        <v>794400.90360630129</v>
      </c>
      <c r="H136" s="526">
        <f t="shared" si="57"/>
        <v>209515.38944093394</v>
      </c>
      <c r="I136" s="577">
        <f t="shared" si="58"/>
        <v>209515.38944093394</v>
      </c>
      <c r="J136" s="514">
        <f t="shared" si="35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</row>
    <row r="137" spans="2:16" ht="12.5">
      <c r="B137" s="195" t="str">
        <f t="shared" si="34"/>
        <v/>
      </c>
      <c r="C137" s="507">
        <f>IF(D93="","-",+C136+1)</f>
        <v>2052</v>
      </c>
      <c r="D137" s="374">
        <f>IF(F136+SUM(E$99:E136)=D$92,F136,D$92-SUM(E$99:E136))</f>
        <v>739105.12735630129</v>
      </c>
      <c r="E137" s="522">
        <f t="shared" si="54"/>
        <v>110591.55249999999</v>
      </c>
      <c r="F137" s="523">
        <f t="shared" si="55"/>
        <v>628513.5748563013</v>
      </c>
      <c r="G137" s="523">
        <f t="shared" si="56"/>
        <v>683809.3511063013</v>
      </c>
      <c r="H137" s="526">
        <f t="shared" si="57"/>
        <v>195743.82818402912</v>
      </c>
      <c r="I137" s="577">
        <f t="shared" si="58"/>
        <v>195743.82818402912</v>
      </c>
      <c r="J137" s="514">
        <f t="shared" si="35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</row>
    <row r="138" spans="2:16" ht="12.5">
      <c r="B138" s="195" t="str">
        <f t="shared" si="34"/>
        <v/>
      </c>
      <c r="C138" s="507">
        <f>IF(D93="","-",+C137+1)</f>
        <v>2053</v>
      </c>
      <c r="D138" s="374">
        <f>IF(F137+SUM(E$99:E137)=D$92,F137,D$92-SUM(E$99:E137))</f>
        <v>628513.5748563013</v>
      </c>
      <c r="E138" s="522">
        <f t="shared" si="54"/>
        <v>110591.55249999999</v>
      </c>
      <c r="F138" s="523">
        <f t="shared" si="55"/>
        <v>517922.02235630131</v>
      </c>
      <c r="G138" s="523">
        <f t="shared" si="56"/>
        <v>573217.79860630131</v>
      </c>
      <c r="H138" s="526">
        <f t="shared" si="57"/>
        <v>181972.26692712429</v>
      </c>
      <c r="I138" s="577">
        <f t="shared" si="58"/>
        <v>181972.26692712429</v>
      </c>
      <c r="J138" s="514">
        <f t="shared" si="35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</row>
    <row r="139" spans="2:16" ht="12.5">
      <c r="B139" s="195" t="str">
        <f t="shared" si="34"/>
        <v/>
      </c>
      <c r="C139" s="507">
        <f>IF(D93="","-",+C138+1)</f>
        <v>2054</v>
      </c>
      <c r="D139" s="374">
        <f>IF(F138+SUM(E$99:E138)=D$92,F138,D$92-SUM(E$99:E138))</f>
        <v>517922.02235630131</v>
      </c>
      <c r="E139" s="522">
        <f t="shared" si="54"/>
        <v>110591.55249999999</v>
      </c>
      <c r="F139" s="523">
        <f t="shared" si="55"/>
        <v>407330.46985630132</v>
      </c>
      <c r="G139" s="523">
        <f t="shared" si="56"/>
        <v>462626.24610630132</v>
      </c>
      <c r="H139" s="526">
        <f t="shared" si="57"/>
        <v>168200.70567021944</v>
      </c>
      <c r="I139" s="577">
        <f t="shared" si="58"/>
        <v>168200.70567021944</v>
      </c>
      <c r="J139" s="514">
        <f t="shared" si="35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</row>
    <row r="140" spans="2:16" ht="12.5">
      <c r="B140" s="195" t="str">
        <f t="shared" si="34"/>
        <v/>
      </c>
      <c r="C140" s="507">
        <f>IF(D93="","-",+C139+1)</f>
        <v>2055</v>
      </c>
      <c r="D140" s="374">
        <f>IF(F139+SUM(E$99:E139)=D$92,F139,D$92-SUM(E$99:E139))</f>
        <v>407330.46985630132</v>
      </c>
      <c r="E140" s="522">
        <f t="shared" si="54"/>
        <v>110591.55249999999</v>
      </c>
      <c r="F140" s="523">
        <f t="shared" si="55"/>
        <v>296738.91735630133</v>
      </c>
      <c r="G140" s="523">
        <f t="shared" si="56"/>
        <v>352034.69360630133</v>
      </c>
      <c r="H140" s="526">
        <f t="shared" si="57"/>
        <v>154429.14441331459</v>
      </c>
      <c r="I140" s="577">
        <f t="shared" si="58"/>
        <v>154429.14441331459</v>
      </c>
      <c r="J140" s="514">
        <f t="shared" si="35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</row>
    <row r="141" spans="2:16" ht="12.5">
      <c r="B141" s="195" t="str">
        <f t="shared" si="34"/>
        <v/>
      </c>
      <c r="C141" s="507">
        <f>IF(D93="","-",+C140+1)</f>
        <v>2056</v>
      </c>
      <c r="D141" s="374">
        <f>IF(F140+SUM(E$99:E140)=D$92,F140,D$92-SUM(E$99:E140))</f>
        <v>296738.91735630133</v>
      </c>
      <c r="E141" s="522">
        <f t="shared" si="54"/>
        <v>110591.55249999999</v>
      </c>
      <c r="F141" s="523">
        <f t="shared" si="55"/>
        <v>186147.36485630134</v>
      </c>
      <c r="G141" s="523">
        <f t="shared" si="56"/>
        <v>241443.14110630134</v>
      </c>
      <c r="H141" s="526">
        <f t="shared" si="57"/>
        <v>140657.58315640973</v>
      </c>
      <c r="I141" s="577">
        <f t="shared" si="58"/>
        <v>140657.58315640973</v>
      </c>
      <c r="J141" s="514">
        <f t="shared" si="35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</row>
    <row r="142" spans="2:16" ht="12.5">
      <c r="B142" s="195" t="str">
        <f t="shared" si="34"/>
        <v/>
      </c>
      <c r="C142" s="507">
        <f>IF(D93="","-",+C141+1)</f>
        <v>2057</v>
      </c>
      <c r="D142" s="374">
        <f>IF(F141+SUM(E$99:E141)=D$92,F141,D$92-SUM(E$99:E141))</f>
        <v>186147.36485630134</v>
      </c>
      <c r="E142" s="522">
        <f t="shared" si="54"/>
        <v>110591.55249999999</v>
      </c>
      <c r="F142" s="523">
        <f t="shared" si="55"/>
        <v>75555.812356301351</v>
      </c>
      <c r="G142" s="523">
        <f t="shared" si="56"/>
        <v>130851.58860630135</v>
      </c>
      <c r="H142" s="526">
        <f t="shared" si="57"/>
        <v>126886.02189950491</v>
      </c>
      <c r="I142" s="577">
        <f t="shared" si="58"/>
        <v>126886.02189950491</v>
      </c>
      <c r="J142" s="514">
        <f t="shared" si="35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</row>
    <row r="143" spans="2:16" ht="12.5">
      <c r="B143" s="195" t="str">
        <f t="shared" si="34"/>
        <v/>
      </c>
      <c r="C143" s="507">
        <f>IF(D93="","-",+C142+1)</f>
        <v>2058</v>
      </c>
      <c r="D143" s="374">
        <f>IF(F142+SUM(E$99:E142)=D$92,F142,D$92-SUM(E$99:E142))</f>
        <v>75555.812356301351</v>
      </c>
      <c r="E143" s="522">
        <f t="shared" si="54"/>
        <v>75555.812356301351</v>
      </c>
      <c r="F143" s="523">
        <f t="shared" si="55"/>
        <v>0</v>
      </c>
      <c r="G143" s="523">
        <f t="shared" si="56"/>
        <v>37777.906178150675</v>
      </c>
      <c r="H143" s="526">
        <f t="shared" si="57"/>
        <v>80260.156741827595</v>
      </c>
      <c r="I143" s="577">
        <f t="shared" si="58"/>
        <v>80260.156741827595</v>
      </c>
      <c r="J143" s="514">
        <f t="shared" si="35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</row>
    <row r="144" spans="2:16" ht="12.5">
      <c r="B144" s="195" t="str">
        <f t="shared" si="34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54"/>
        <v>0</v>
      </c>
      <c r="F144" s="523">
        <f t="shared" si="55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35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</row>
    <row r="145" spans="2:16" ht="12.5">
      <c r="B145" s="195" t="str">
        <f t="shared" si="34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54"/>
        <v>0</v>
      </c>
      <c r="F145" s="523">
        <f t="shared" si="55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35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</row>
    <row r="146" spans="2:16" ht="12.5">
      <c r="B146" s="195" t="str">
        <f t="shared" si="34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54"/>
        <v>0</v>
      </c>
      <c r="F146" s="523">
        <f t="shared" si="55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35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</row>
    <row r="147" spans="2:16" ht="12.5">
      <c r="B147" s="195" t="str">
        <f t="shared" si="34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35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</row>
    <row r="148" spans="2:16" ht="12.5">
      <c r="B148" s="195" t="str">
        <f t="shared" si="34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35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</row>
    <row r="149" spans="2:16" ht="12.5">
      <c r="B149" s="195" t="str">
        <f t="shared" si="34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35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</row>
    <row r="150" spans="2:16" ht="12.5">
      <c r="B150" s="195" t="str">
        <f t="shared" si="34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35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</row>
    <row r="151" spans="2:16" ht="12.5">
      <c r="B151" s="195" t="str">
        <f t="shared" si="34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35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</row>
    <row r="152" spans="2:16" ht="12.5">
      <c r="B152" s="195" t="str">
        <f t="shared" si="34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35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</row>
    <row r="153" spans="2:16" ht="12.5">
      <c r="B153" s="195" t="str">
        <f t="shared" si="34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35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</row>
    <row r="154" spans="2:16" ht="13" thickBot="1">
      <c r="B154" s="195" t="str">
        <f t="shared" si="34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35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</row>
    <row r="155" spans="2:16" ht="12.5">
      <c r="C155" s="374" t="s">
        <v>78</v>
      </c>
      <c r="D155" s="375"/>
      <c r="E155" s="375">
        <f>SUM(E99:E154)</f>
        <v>4866028.3100000015</v>
      </c>
      <c r="F155" s="375"/>
      <c r="G155" s="375"/>
      <c r="H155" s="375">
        <f>SUM(H99:H154)</f>
        <v>18042283.606794424</v>
      </c>
      <c r="I155" s="375">
        <f>SUM(I99:I154)</f>
        <v>18042283.606794424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5" priority="1" stopIfTrue="1" operator="equal">
      <formula>$I$10</formula>
    </cfRule>
  </conditionalFormatting>
  <conditionalFormatting sqref="C99:C154">
    <cfRule type="cellIs" dxfId="7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topLeftCell="A73" zoomScaleNormal="100" zoomScaleSheetLayoutView="7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54296875" style="183" customWidth="1"/>
    <col min="10" max="10" width="18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42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579390.23557427188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579390.23557427188</v>
      </c>
      <c r="O6" s="269"/>
      <c r="P6" s="269"/>
    </row>
    <row r="7" spans="1:16" ht="13.5" thickBot="1">
      <c r="C7" s="467" t="s">
        <v>48</v>
      </c>
      <c r="D7" s="624" t="s">
        <v>317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316</v>
      </c>
      <c r="E9" s="637" t="s">
        <v>326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120208.95454545454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738549.45587790722</v>
      </c>
      <c r="H21" s="639">
        <v>738549.45587790722</v>
      </c>
      <c r="I21" s="511">
        <f t="shared" si="4"/>
        <v>0</v>
      </c>
      <c r="J21" s="511"/>
      <c r="K21" s="518">
        <f t="shared" si="0"/>
        <v>738549.45587790722</v>
      </c>
      <c r="L21" s="519">
        <f t="shared" si="1"/>
        <v>0</v>
      </c>
      <c r="M21" s="518">
        <f t="shared" si="2"/>
        <v>738549.45587790722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129004.73170731707</v>
      </c>
      <c r="F22" s="629">
        <v>4602504.1201955546</v>
      </c>
      <c r="G22" s="630">
        <v>722153.71574408386</v>
      </c>
      <c r="H22" s="639">
        <v>722153.71574408386</v>
      </c>
      <c r="I22" s="511">
        <f t="shared" si="4"/>
        <v>0</v>
      </c>
      <c r="J22" s="511"/>
      <c r="K22" s="518">
        <f t="shared" si="0"/>
        <v>722153.71574408386</v>
      </c>
      <c r="L22" s="519">
        <f t="shared" si="1"/>
        <v>0</v>
      </c>
      <c r="M22" s="518">
        <f t="shared" si="2"/>
        <v>722153.71574408386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593403.20733019966</v>
      </c>
      <c r="H23" s="639">
        <v>593403.20733019966</v>
      </c>
      <c r="I23" s="511">
        <f t="shared" si="4"/>
        <v>0</v>
      </c>
      <c r="J23" s="511"/>
      <c r="K23" s="518">
        <f t="shared" ref="K23" si="7">G23</f>
        <v>593403.20733019966</v>
      </c>
      <c r="L23" s="519">
        <f t="shared" ref="L23" si="8">IF(K23&lt;&gt;0,+G23-K23,0)</f>
        <v>0</v>
      </c>
      <c r="M23" s="518">
        <f t="shared" ref="M23" si="9">H23</f>
        <v>593403.20733019966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4479499.6085676476</v>
      </c>
      <c r="E24" s="630">
        <v>125933.19047619047</v>
      </c>
      <c r="F24" s="629">
        <v>4353566.4180914573</v>
      </c>
      <c r="G24" s="630">
        <v>594105.76321991044</v>
      </c>
      <c r="H24" s="639">
        <v>594105.76321991044</v>
      </c>
      <c r="I24" s="511">
        <f t="shared" si="4"/>
        <v>0</v>
      </c>
      <c r="J24" s="511"/>
      <c r="K24" s="518">
        <f t="shared" ref="K24" si="10">G24</f>
        <v>594105.76321991044</v>
      </c>
      <c r="L24" s="519">
        <f t="shared" ref="L24" si="11">IF(K24&lt;&gt;0,+G24-K24,0)</f>
        <v>0</v>
      </c>
      <c r="M24" s="518">
        <f t="shared" ref="M24" si="12">H24</f>
        <v>594105.76321991044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4347566.1980120465</v>
      </c>
      <c r="E25" s="630">
        <v>125933.19047619047</v>
      </c>
      <c r="F25" s="629">
        <v>4221633.0075358562</v>
      </c>
      <c r="G25" s="630">
        <v>607711.1233156696</v>
      </c>
      <c r="H25" s="639">
        <v>607711.1233156696</v>
      </c>
      <c r="I25" s="511">
        <f t="shared" si="4"/>
        <v>0</v>
      </c>
      <c r="J25" s="511"/>
      <c r="K25" s="518">
        <f t="shared" ref="K25" si="13">G25</f>
        <v>607711.1233156696</v>
      </c>
      <c r="L25" s="519">
        <f t="shared" ref="L25" si="14">IF(K25&lt;&gt;0,+G25-K25,0)</f>
        <v>0</v>
      </c>
      <c r="M25" s="518">
        <f t="shared" ref="M25" si="15">H25</f>
        <v>607711.1233156696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629">
        <v>4221633.0075358562</v>
      </c>
      <c r="E26" s="630">
        <v>125933.19047619047</v>
      </c>
      <c r="F26" s="629">
        <v>4095699.8170596659</v>
      </c>
      <c r="G26" s="630">
        <v>651284.16062052594</v>
      </c>
      <c r="H26" s="639">
        <v>651284.16062052594</v>
      </c>
      <c r="I26" s="511">
        <f t="shared" si="4"/>
        <v>0</v>
      </c>
      <c r="J26" s="511"/>
      <c r="K26" s="518">
        <f t="shared" ref="K26" si="16">G26</f>
        <v>651284.16062052594</v>
      </c>
      <c r="L26" s="519">
        <f t="shared" ref="L26" si="17">IF(K26&lt;&gt;0,+G26-K26,0)</f>
        <v>0</v>
      </c>
      <c r="M26" s="518">
        <f t="shared" ref="M26" si="18">H26</f>
        <v>651284.16062052594</v>
      </c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629">
        <v>4095699.8170596659</v>
      </c>
      <c r="E27" s="630">
        <v>125933.19047619047</v>
      </c>
      <c r="F27" s="629">
        <v>3969766.6265834756</v>
      </c>
      <c r="G27" s="630">
        <v>579390.23557427188</v>
      </c>
      <c r="H27" s="639">
        <v>579390.23557427188</v>
      </c>
      <c r="I27" s="511">
        <f t="shared" si="4"/>
        <v>0</v>
      </c>
      <c r="J27" s="511"/>
      <c r="K27" s="518">
        <f t="shared" ref="K27" si="19">G27</f>
        <v>579390.23557427188</v>
      </c>
      <c r="L27" s="519">
        <f t="shared" ref="L27" si="20">IF(K27&lt;&gt;0,+G27-K27,0)</f>
        <v>0</v>
      </c>
      <c r="M27" s="518">
        <f t="shared" ref="M27" si="21">H27</f>
        <v>579390.23557427188</v>
      </c>
      <c r="N27" s="514">
        <f t="shared" ref="N27" si="22">IF(M27&lt;&gt;0,+H27-M27,0)</f>
        <v>0</v>
      </c>
      <c r="O27" s="514">
        <f t="shared" ref="O27" si="23">+N27-L27</f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3969766.6265834756</v>
      </c>
      <c r="E28" s="522">
        <f t="shared" ref="E28:E72" si="24">IF(+$I$14&lt;F27,$I$14,D28)</f>
        <v>120208.95454545454</v>
      </c>
      <c r="F28" s="523">
        <f t="shared" ref="F28:F72" si="25">+D28-E28</f>
        <v>3849557.672038021</v>
      </c>
      <c r="G28" s="524">
        <f t="shared" ref="G28:G51" si="26">+I$12*((D28+F28)/2)+E28</f>
        <v>587519.65698891948</v>
      </c>
      <c r="H28" s="491">
        <f t="shared" ref="H28:H51" si="27">+I$13*((D28+F28)/2)+E28</f>
        <v>587519.65698891948</v>
      </c>
      <c r="I28" s="511">
        <f t="shared" si="4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3849557.672038021</v>
      </c>
      <c r="E29" s="522">
        <f t="shared" si="24"/>
        <v>120208.95454545454</v>
      </c>
      <c r="F29" s="523">
        <f t="shared" si="25"/>
        <v>3729348.7174925664</v>
      </c>
      <c r="G29" s="524">
        <f t="shared" si="26"/>
        <v>573151.42545297102</v>
      </c>
      <c r="H29" s="491">
        <f t="shared" si="27"/>
        <v>573151.42545297102</v>
      </c>
      <c r="I29" s="511">
        <f t="shared" si="4"/>
        <v>0</v>
      </c>
      <c r="J29" s="511"/>
      <c r="K29" s="525"/>
      <c r="L29" s="514">
        <f t="shared" si="28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3729348.7174925664</v>
      </c>
      <c r="E30" s="522">
        <f t="shared" si="24"/>
        <v>120208.95454545454</v>
      </c>
      <c r="F30" s="523">
        <f t="shared" si="25"/>
        <v>3609139.7629471119</v>
      </c>
      <c r="G30" s="524">
        <f t="shared" si="26"/>
        <v>558783.19391702255</v>
      </c>
      <c r="H30" s="491">
        <f t="shared" si="27"/>
        <v>558783.19391702255</v>
      </c>
      <c r="I30" s="511">
        <f t="shared" si="4"/>
        <v>0</v>
      </c>
      <c r="J30" s="511"/>
      <c r="K30" s="525"/>
      <c r="L30" s="514">
        <f t="shared" si="28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3609139.7629471119</v>
      </c>
      <c r="E31" s="522">
        <f t="shared" si="24"/>
        <v>120208.95454545454</v>
      </c>
      <c r="F31" s="523">
        <f t="shared" si="25"/>
        <v>3488930.8084016573</v>
      </c>
      <c r="G31" s="524">
        <f t="shared" si="26"/>
        <v>544414.96238107409</v>
      </c>
      <c r="H31" s="491">
        <f t="shared" si="27"/>
        <v>544414.96238107409</v>
      </c>
      <c r="I31" s="511">
        <f t="shared" si="4"/>
        <v>0</v>
      </c>
      <c r="J31" s="511"/>
      <c r="K31" s="525"/>
      <c r="L31" s="514">
        <f t="shared" si="28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3488930.8084016573</v>
      </c>
      <c r="E32" s="522">
        <f t="shared" si="24"/>
        <v>120208.95454545454</v>
      </c>
      <c r="F32" s="523">
        <f t="shared" si="25"/>
        <v>3368721.8538562027</v>
      </c>
      <c r="G32" s="524">
        <f t="shared" si="26"/>
        <v>530046.73084512551</v>
      </c>
      <c r="H32" s="491">
        <f t="shared" si="27"/>
        <v>530046.73084512551</v>
      </c>
      <c r="I32" s="511">
        <f t="shared" si="4"/>
        <v>0</v>
      </c>
      <c r="J32" s="511"/>
      <c r="K32" s="525"/>
      <c r="L32" s="514">
        <f t="shared" si="28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3368721.8538562027</v>
      </c>
      <c r="E33" s="522">
        <f t="shared" si="24"/>
        <v>120208.95454545454</v>
      </c>
      <c r="F33" s="523">
        <f t="shared" si="25"/>
        <v>3248512.8993107481</v>
      </c>
      <c r="G33" s="524">
        <f t="shared" si="26"/>
        <v>515678.49930917699</v>
      </c>
      <c r="H33" s="491">
        <f t="shared" si="27"/>
        <v>515678.49930917699</v>
      </c>
      <c r="I33" s="511">
        <f t="shared" si="4"/>
        <v>0</v>
      </c>
      <c r="J33" s="511"/>
      <c r="K33" s="525"/>
      <c r="L33" s="514">
        <f t="shared" si="28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3248512.8993107481</v>
      </c>
      <c r="E34" s="522">
        <f t="shared" si="24"/>
        <v>120208.95454545454</v>
      </c>
      <c r="F34" s="523">
        <f t="shared" si="25"/>
        <v>3128303.9447652935</v>
      </c>
      <c r="G34" s="524">
        <f t="shared" si="26"/>
        <v>501310.26777322841</v>
      </c>
      <c r="H34" s="491">
        <f t="shared" si="27"/>
        <v>501310.26777322841</v>
      </c>
      <c r="I34" s="511">
        <f t="shared" si="4"/>
        <v>0</v>
      </c>
      <c r="J34" s="511"/>
      <c r="K34" s="525"/>
      <c r="L34" s="514">
        <f t="shared" si="28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3128303.9447652935</v>
      </c>
      <c r="E35" s="522">
        <f t="shared" si="24"/>
        <v>120208.95454545454</v>
      </c>
      <c r="F35" s="523">
        <f t="shared" si="25"/>
        <v>3008094.9902198389</v>
      </c>
      <c r="G35" s="524">
        <f t="shared" si="26"/>
        <v>486942.03623727994</v>
      </c>
      <c r="H35" s="491">
        <f t="shared" si="27"/>
        <v>486942.03623727994</v>
      </c>
      <c r="I35" s="511">
        <f t="shared" si="4"/>
        <v>0</v>
      </c>
      <c r="J35" s="511"/>
      <c r="K35" s="525"/>
      <c r="L35" s="514">
        <f t="shared" si="28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3008094.9902198389</v>
      </c>
      <c r="E36" s="522">
        <f t="shared" si="24"/>
        <v>120208.95454545454</v>
      </c>
      <c r="F36" s="523">
        <f t="shared" si="25"/>
        <v>2887886.0356743843</v>
      </c>
      <c r="G36" s="524">
        <f t="shared" si="26"/>
        <v>472573.80470133142</v>
      </c>
      <c r="H36" s="491">
        <f t="shared" si="27"/>
        <v>472573.80470133142</v>
      </c>
      <c r="I36" s="511">
        <f t="shared" si="4"/>
        <v>0</v>
      </c>
      <c r="J36" s="511"/>
      <c r="K36" s="525"/>
      <c r="L36" s="514">
        <f t="shared" si="28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2887886.0356743843</v>
      </c>
      <c r="E37" s="522">
        <f t="shared" si="24"/>
        <v>120208.95454545454</v>
      </c>
      <c r="F37" s="523">
        <f t="shared" si="25"/>
        <v>2767677.0811289297</v>
      </c>
      <c r="G37" s="524">
        <f t="shared" si="26"/>
        <v>458205.57316538296</v>
      </c>
      <c r="H37" s="491">
        <f t="shared" si="27"/>
        <v>458205.57316538296</v>
      </c>
      <c r="I37" s="511">
        <f t="shared" si="4"/>
        <v>0</v>
      </c>
      <c r="J37" s="511"/>
      <c r="K37" s="525"/>
      <c r="L37" s="514">
        <f t="shared" si="28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2767677.0811289297</v>
      </c>
      <c r="E38" s="522">
        <f t="shared" si="24"/>
        <v>120208.95454545454</v>
      </c>
      <c r="F38" s="523">
        <f t="shared" si="25"/>
        <v>2647468.1265834752</v>
      </c>
      <c r="G38" s="524">
        <f t="shared" si="26"/>
        <v>443837.34162943438</v>
      </c>
      <c r="H38" s="491">
        <f t="shared" si="27"/>
        <v>443837.34162943438</v>
      </c>
      <c r="I38" s="511">
        <f t="shared" si="4"/>
        <v>0</v>
      </c>
      <c r="J38" s="511"/>
      <c r="K38" s="525"/>
      <c r="L38" s="514">
        <f t="shared" si="28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2647468.1265834752</v>
      </c>
      <c r="E39" s="522">
        <f t="shared" si="24"/>
        <v>120208.95454545454</v>
      </c>
      <c r="F39" s="523">
        <f t="shared" si="25"/>
        <v>2527259.1720380206</v>
      </c>
      <c r="G39" s="524">
        <f t="shared" si="26"/>
        <v>429469.11009348591</v>
      </c>
      <c r="H39" s="491">
        <f t="shared" si="27"/>
        <v>429469.11009348591</v>
      </c>
      <c r="I39" s="511">
        <f t="shared" si="4"/>
        <v>0</v>
      </c>
      <c r="J39" s="511"/>
      <c r="K39" s="525"/>
      <c r="L39" s="514">
        <f t="shared" si="28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2527259.1720380206</v>
      </c>
      <c r="E40" s="522">
        <f t="shared" si="24"/>
        <v>120208.95454545454</v>
      </c>
      <c r="F40" s="523">
        <f t="shared" si="25"/>
        <v>2407050.217492566</v>
      </c>
      <c r="G40" s="524">
        <f t="shared" si="26"/>
        <v>415100.87855753733</v>
      </c>
      <c r="H40" s="491">
        <f t="shared" si="27"/>
        <v>415100.87855753733</v>
      </c>
      <c r="I40" s="511">
        <f t="shared" si="4"/>
        <v>0</v>
      </c>
      <c r="J40" s="511"/>
      <c r="K40" s="525"/>
      <c r="L40" s="514">
        <f t="shared" si="28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2407050.217492566</v>
      </c>
      <c r="E41" s="522">
        <f t="shared" si="24"/>
        <v>120208.95454545454</v>
      </c>
      <c r="F41" s="523">
        <f t="shared" si="25"/>
        <v>2286841.2629471114</v>
      </c>
      <c r="G41" s="524">
        <f t="shared" si="26"/>
        <v>400732.64702158887</v>
      </c>
      <c r="H41" s="491">
        <f t="shared" si="27"/>
        <v>400732.64702158887</v>
      </c>
      <c r="I41" s="511">
        <f t="shared" si="4"/>
        <v>0</v>
      </c>
      <c r="J41" s="511"/>
      <c r="K41" s="525"/>
      <c r="L41" s="514">
        <f t="shared" si="28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2286841.2629471114</v>
      </c>
      <c r="E42" s="522">
        <f t="shared" si="24"/>
        <v>120208.95454545454</v>
      </c>
      <c r="F42" s="523">
        <f t="shared" si="25"/>
        <v>2166632.3084016568</v>
      </c>
      <c r="G42" s="524">
        <f t="shared" si="26"/>
        <v>386364.41548564035</v>
      </c>
      <c r="H42" s="491">
        <f t="shared" si="27"/>
        <v>386364.41548564035</v>
      </c>
      <c r="I42" s="511">
        <f t="shared" si="4"/>
        <v>0</v>
      </c>
      <c r="J42" s="511"/>
      <c r="K42" s="525"/>
      <c r="L42" s="514">
        <f t="shared" si="28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2166632.3084016568</v>
      </c>
      <c r="E43" s="522">
        <f t="shared" si="24"/>
        <v>120208.95454545454</v>
      </c>
      <c r="F43" s="523">
        <f t="shared" si="25"/>
        <v>2046423.3538562022</v>
      </c>
      <c r="G43" s="524">
        <f t="shared" si="26"/>
        <v>371996.18394969188</v>
      </c>
      <c r="H43" s="491">
        <f t="shared" si="27"/>
        <v>371996.18394969188</v>
      </c>
      <c r="I43" s="511">
        <f t="shared" si="4"/>
        <v>0</v>
      </c>
      <c r="J43" s="511"/>
      <c r="K43" s="525"/>
      <c r="L43" s="514">
        <f t="shared" si="28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2046423.3538562022</v>
      </c>
      <c r="E44" s="522">
        <f t="shared" si="24"/>
        <v>120208.95454545454</v>
      </c>
      <c r="F44" s="523">
        <f t="shared" si="25"/>
        <v>1926214.3993107476</v>
      </c>
      <c r="G44" s="524">
        <f t="shared" si="26"/>
        <v>357627.95241374336</v>
      </c>
      <c r="H44" s="491">
        <f t="shared" si="27"/>
        <v>357627.95241374336</v>
      </c>
      <c r="I44" s="511">
        <f t="shared" si="4"/>
        <v>0</v>
      </c>
      <c r="J44" s="511"/>
      <c r="K44" s="525"/>
      <c r="L44" s="514">
        <f t="shared" si="28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1926214.3993107476</v>
      </c>
      <c r="E45" s="522">
        <f t="shared" si="24"/>
        <v>120208.95454545454</v>
      </c>
      <c r="F45" s="523">
        <f t="shared" si="25"/>
        <v>1806005.444765293</v>
      </c>
      <c r="G45" s="524">
        <f t="shared" si="26"/>
        <v>343259.72087779484</v>
      </c>
      <c r="H45" s="491">
        <f t="shared" si="27"/>
        <v>343259.72087779484</v>
      </c>
      <c r="I45" s="511">
        <f t="shared" si="4"/>
        <v>0</v>
      </c>
      <c r="J45" s="511"/>
      <c r="K45" s="525"/>
      <c r="L45" s="514">
        <f t="shared" si="28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1806005.444765293</v>
      </c>
      <c r="E46" s="522">
        <f t="shared" si="24"/>
        <v>120208.95454545454</v>
      </c>
      <c r="F46" s="523">
        <f t="shared" si="25"/>
        <v>1685796.4902198385</v>
      </c>
      <c r="G46" s="524">
        <f t="shared" si="26"/>
        <v>328891.48934184632</v>
      </c>
      <c r="H46" s="491">
        <f t="shared" si="27"/>
        <v>328891.48934184632</v>
      </c>
      <c r="I46" s="511">
        <f t="shared" si="4"/>
        <v>0</v>
      </c>
      <c r="J46" s="511"/>
      <c r="K46" s="525"/>
      <c r="L46" s="514">
        <f t="shared" si="28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1685796.4902198385</v>
      </c>
      <c r="E47" s="522">
        <f t="shared" si="24"/>
        <v>120208.95454545454</v>
      </c>
      <c r="F47" s="523">
        <f t="shared" si="25"/>
        <v>1565587.5356743839</v>
      </c>
      <c r="G47" s="524">
        <f t="shared" si="26"/>
        <v>314523.2578058978</v>
      </c>
      <c r="H47" s="491">
        <f t="shared" si="27"/>
        <v>314523.2578058978</v>
      </c>
      <c r="I47" s="511">
        <f t="shared" si="4"/>
        <v>0</v>
      </c>
      <c r="J47" s="511"/>
      <c r="K47" s="525"/>
      <c r="L47" s="514">
        <f t="shared" si="28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1565587.5356743839</v>
      </c>
      <c r="E48" s="522">
        <f t="shared" si="24"/>
        <v>120208.95454545454</v>
      </c>
      <c r="F48" s="523">
        <f t="shared" si="25"/>
        <v>1445378.5811289293</v>
      </c>
      <c r="G48" s="524">
        <f t="shared" si="26"/>
        <v>300155.02626994927</v>
      </c>
      <c r="H48" s="491">
        <f t="shared" si="27"/>
        <v>300155.02626994927</v>
      </c>
      <c r="I48" s="511">
        <f t="shared" si="4"/>
        <v>0</v>
      </c>
      <c r="J48" s="511"/>
      <c r="K48" s="525"/>
      <c r="L48" s="514">
        <f t="shared" si="28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1445378.5811289293</v>
      </c>
      <c r="E49" s="522">
        <f t="shared" si="24"/>
        <v>120208.95454545454</v>
      </c>
      <c r="F49" s="523">
        <f t="shared" si="25"/>
        <v>1325169.6265834747</v>
      </c>
      <c r="G49" s="524">
        <f t="shared" si="26"/>
        <v>285786.79473400075</v>
      </c>
      <c r="H49" s="491">
        <f t="shared" si="27"/>
        <v>285786.79473400075</v>
      </c>
      <c r="I49" s="511">
        <f t="shared" si="4"/>
        <v>0</v>
      </c>
      <c r="J49" s="511"/>
      <c r="K49" s="525"/>
      <c r="L49" s="514">
        <f t="shared" si="28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1325169.6265834747</v>
      </c>
      <c r="E50" s="522">
        <f t="shared" si="24"/>
        <v>120208.95454545454</v>
      </c>
      <c r="F50" s="523">
        <f t="shared" si="25"/>
        <v>1204960.6720380201</v>
      </c>
      <c r="G50" s="524">
        <f t="shared" si="26"/>
        <v>271418.56319805223</v>
      </c>
      <c r="H50" s="491">
        <f t="shared" si="27"/>
        <v>271418.56319805223</v>
      </c>
      <c r="I50" s="511">
        <f t="shared" si="4"/>
        <v>0</v>
      </c>
      <c r="J50" s="511"/>
      <c r="K50" s="525"/>
      <c r="L50" s="514">
        <f t="shared" si="28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1204960.6720380201</v>
      </c>
      <c r="E51" s="522">
        <f t="shared" si="24"/>
        <v>120208.95454545454</v>
      </c>
      <c r="F51" s="523">
        <f t="shared" si="25"/>
        <v>1084751.7174925655</v>
      </c>
      <c r="G51" s="524">
        <f t="shared" si="26"/>
        <v>257050.33166210377</v>
      </c>
      <c r="H51" s="491">
        <f t="shared" si="27"/>
        <v>257050.33166210377</v>
      </c>
      <c r="I51" s="511">
        <f t="shared" si="4"/>
        <v>0</v>
      </c>
      <c r="J51" s="511"/>
      <c r="K51" s="525"/>
      <c r="L51" s="514">
        <f t="shared" si="28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1084751.7174925655</v>
      </c>
      <c r="E52" s="522">
        <f t="shared" si="24"/>
        <v>120208.95454545454</v>
      </c>
      <c r="F52" s="523">
        <f t="shared" si="25"/>
        <v>964542.76294711092</v>
      </c>
      <c r="G52" s="524">
        <f t="shared" ref="G52:G72" si="29">+I$12*((D52+F52)/2)+E52</f>
        <v>242682.10012615524</v>
      </c>
      <c r="H52" s="491">
        <f t="shared" ref="H52:H72" si="30">+I$13*((D52+F52)/2)+E52</f>
        <v>242682.10012615524</v>
      </c>
      <c r="I52" s="511">
        <f t="shared" si="4"/>
        <v>0</v>
      </c>
      <c r="J52" s="511"/>
      <c r="K52" s="525"/>
      <c r="L52" s="514">
        <f t="shared" si="28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964542.76294711092</v>
      </c>
      <c r="E53" s="522">
        <f t="shared" si="24"/>
        <v>120208.95454545454</v>
      </c>
      <c r="F53" s="523">
        <f t="shared" si="25"/>
        <v>844333.80840165634</v>
      </c>
      <c r="G53" s="524">
        <f t="shared" si="29"/>
        <v>228313.86859020672</v>
      </c>
      <c r="H53" s="491">
        <f t="shared" si="30"/>
        <v>228313.86859020672</v>
      </c>
      <c r="I53" s="511">
        <f t="shared" si="4"/>
        <v>0</v>
      </c>
      <c r="J53" s="511"/>
      <c r="K53" s="525"/>
      <c r="L53" s="514">
        <f t="shared" si="28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844333.80840165634</v>
      </c>
      <c r="E54" s="522">
        <f t="shared" si="24"/>
        <v>120208.95454545454</v>
      </c>
      <c r="F54" s="523">
        <f t="shared" si="25"/>
        <v>724124.85385620175</v>
      </c>
      <c r="G54" s="524">
        <f t="shared" si="29"/>
        <v>213945.6370542582</v>
      </c>
      <c r="H54" s="491">
        <f t="shared" si="30"/>
        <v>213945.6370542582</v>
      </c>
      <c r="I54" s="511">
        <f t="shared" si="4"/>
        <v>0</v>
      </c>
      <c r="J54" s="511"/>
      <c r="K54" s="525"/>
      <c r="L54" s="514">
        <f t="shared" si="28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724124.85385620175</v>
      </c>
      <c r="E55" s="522">
        <f t="shared" si="24"/>
        <v>120208.95454545454</v>
      </c>
      <c r="F55" s="523">
        <f t="shared" si="25"/>
        <v>603915.89931074716</v>
      </c>
      <c r="G55" s="524">
        <f t="shared" si="29"/>
        <v>199577.40551830968</v>
      </c>
      <c r="H55" s="491">
        <f t="shared" si="30"/>
        <v>199577.40551830968</v>
      </c>
      <c r="I55" s="511">
        <f t="shared" si="4"/>
        <v>0</v>
      </c>
      <c r="J55" s="511"/>
      <c r="K55" s="525"/>
      <c r="L55" s="514">
        <f t="shared" si="28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603915.89931074716</v>
      </c>
      <c r="E56" s="522">
        <f t="shared" si="24"/>
        <v>120208.95454545454</v>
      </c>
      <c r="F56" s="523">
        <f t="shared" si="25"/>
        <v>483706.94476529263</v>
      </c>
      <c r="G56" s="524">
        <f t="shared" si="29"/>
        <v>185209.17398236119</v>
      </c>
      <c r="H56" s="491">
        <f t="shared" si="30"/>
        <v>185209.17398236119</v>
      </c>
      <c r="I56" s="511">
        <f t="shared" si="4"/>
        <v>0</v>
      </c>
      <c r="J56" s="511"/>
      <c r="K56" s="525"/>
      <c r="L56" s="514">
        <f t="shared" si="28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483706.94476529263</v>
      </c>
      <c r="E57" s="522">
        <f t="shared" si="24"/>
        <v>120208.95454545454</v>
      </c>
      <c r="F57" s="523">
        <f t="shared" si="25"/>
        <v>363497.9902198381</v>
      </c>
      <c r="G57" s="524">
        <f t="shared" si="29"/>
        <v>170840.94244641269</v>
      </c>
      <c r="H57" s="491">
        <f t="shared" si="30"/>
        <v>170840.94244641269</v>
      </c>
      <c r="I57" s="511">
        <f t="shared" si="4"/>
        <v>0</v>
      </c>
      <c r="J57" s="511"/>
      <c r="K57" s="525"/>
      <c r="L57" s="514">
        <f t="shared" si="28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363497.9902198381</v>
      </c>
      <c r="E58" s="522">
        <f t="shared" si="24"/>
        <v>120208.95454545454</v>
      </c>
      <c r="F58" s="523">
        <f t="shared" si="25"/>
        <v>243289.03567438357</v>
      </c>
      <c r="G58" s="524">
        <f t="shared" si="29"/>
        <v>156472.71091046417</v>
      </c>
      <c r="H58" s="491">
        <f t="shared" si="30"/>
        <v>156472.71091046417</v>
      </c>
      <c r="I58" s="511">
        <f t="shared" si="4"/>
        <v>0</v>
      </c>
      <c r="J58" s="511"/>
      <c r="K58" s="525"/>
      <c r="L58" s="514">
        <f t="shared" si="28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243289.03567438357</v>
      </c>
      <c r="E59" s="522">
        <f t="shared" si="24"/>
        <v>120208.95454545454</v>
      </c>
      <c r="F59" s="523">
        <f t="shared" si="25"/>
        <v>123080.08112892903</v>
      </c>
      <c r="G59" s="524">
        <f t="shared" si="29"/>
        <v>142104.47937451565</v>
      </c>
      <c r="H59" s="491">
        <f t="shared" si="30"/>
        <v>142104.47937451565</v>
      </c>
      <c r="I59" s="511">
        <f t="shared" si="4"/>
        <v>0</v>
      </c>
      <c r="J59" s="511"/>
      <c r="K59" s="525"/>
      <c r="L59" s="514">
        <f t="shared" si="28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123080.08112892903</v>
      </c>
      <c r="E60" s="522">
        <f t="shared" si="24"/>
        <v>120208.95454545454</v>
      </c>
      <c r="F60" s="523">
        <f t="shared" si="25"/>
        <v>2871.1265834744845</v>
      </c>
      <c r="G60" s="524">
        <f t="shared" si="29"/>
        <v>127736.24783856716</v>
      </c>
      <c r="H60" s="491">
        <f t="shared" si="30"/>
        <v>127736.24783856716</v>
      </c>
      <c r="I60" s="511">
        <f t="shared" si="4"/>
        <v>0</v>
      </c>
      <c r="J60" s="511"/>
      <c r="K60" s="525"/>
      <c r="L60" s="514">
        <f t="shared" si="28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2871.1265834744845</v>
      </c>
      <c r="E61" s="522">
        <f t="shared" si="24"/>
        <v>2871.1265834744845</v>
      </c>
      <c r="F61" s="523">
        <f t="shared" si="25"/>
        <v>0</v>
      </c>
      <c r="G61" s="524">
        <f t="shared" si="29"/>
        <v>3042.7153460436625</v>
      </c>
      <c r="H61" s="491">
        <f t="shared" si="30"/>
        <v>3042.7153460436625</v>
      </c>
      <c r="I61" s="511">
        <f t="shared" si="4"/>
        <v>0</v>
      </c>
      <c r="J61" s="511"/>
      <c r="K61" s="525"/>
      <c r="L61" s="514">
        <f t="shared" si="28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4"/>
        <v>0</v>
      </c>
      <c r="J62" s="511"/>
      <c r="K62" s="525"/>
      <c r="L62" s="514">
        <f t="shared" si="28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4"/>
        <v>0</v>
      </c>
      <c r="J63" s="511"/>
      <c r="K63" s="525"/>
      <c r="L63" s="514">
        <f t="shared" si="28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4"/>
        <v>0</v>
      </c>
      <c r="J64" s="511"/>
      <c r="K64" s="525"/>
      <c r="L64" s="514">
        <f t="shared" si="28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4"/>
        <v>0</v>
      </c>
      <c r="J65" s="511"/>
      <c r="K65" s="525"/>
      <c r="L65" s="514">
        <f t="shared" si="28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4"/>
        <v>0</v>
      </c>
      <c r="J66" s="511"/>
      <c r="K66" s="525"/>
      <c r="L66" s="514">
        <f t="shared" si="28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4"/>
        <v>0</v>
      </c>
      <c r="J67" s="511"/>
      <c r="K67" s="525"/>
      <c r="L67" s="514">
        <f t="shared" si="28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4"/>
        <v>0</v>
      </c>
      <c r="J68" s="511"/>
      <c r="K68" s="525"/>
      <c r="L68" s="514">
        <f t="shared" si="28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4"/>
        <v>0</v>
      </c>
      <c r="J69" s="511"/>
      <c r="K69" s="525"/>
      <c r="L69" s="514">
        <f t="shared" si="28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4"/>
        <v>0</v>
      </c>
      <c r="J70" s="511"/>
      <c r="K70" s="525"/>
      <c r="L70" s="514">
        <f t="shared" si="28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4"/>
        <v>0</v>
      </c>
      <c r="J71" s="511"/>
      <c r="K71" s="525"/>
      <c r="L71" s="514">
        <f t="shared" si="28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4"/>
        <v>0</v>
      </c>
      <c r="F72" s="523">
        <f t="shared" si="25"/>
        <v>0</v>
      </c>
      <c r="G72" s="524">
        <f t="shared" si="29"/>
        <v>0</v>
      </c>
      <c r="H72" s="491">
        <f t="shared" si="30"/>
        <v>0</v>
      </c>
      <c r="I72" s="511">
        <f t="shared" si="4"/>
        <v>0</v>
      </c>
      <c r="J72" s="511"/>
      <c r="K72" s="532"/>
      <c r="L72" s="533">
        <f t="shared" si="28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5289193.9999999963</v>
      </c>
      <c r="F73" s="375"/>
      <c r="G73" s="375">
        <f>SUM(G17:G72)</f>
        <v>19152268.894333154</v>
      </c>
      <c r="H73" s="375">
        <f>SUM(H17:H72)</f>
        <v>19152268.894333154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579390.23557427188</v>
      </c>
      <c r="N87" s="546">
        <f>IF(J92&lt;D11,0,VLOOKUP(J92,C17:O72,11))</f>
        <v>579390.23557427188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623449.06632712355</v>
      </c>
      <c r="N88" s="550">
        <f>IF(J92&lt;D11,0,VLOOKUP(J92,C99:P154,7))</f>
        <v>623449.06632712355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44058.830752851674</v>
      </c>
      <c r="N89" s="555">
        <f>+N88-N87</f>
        <v>44058.830752851674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 t="str">
        <f>E9</f>
        <v xml:space="preserve">  SPP Project ID = 502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5289194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120208.95454545454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 t="shared" ref="L99:L104" si="31">H99</f>
        <v>418150</v>
      </c>
      <c r="M99" s="519">
        <f t="shared" ref="M99:M104" si="32">IF(L99&lt;&gt;0,+H99-L99,0)</f>
        <v>0</v>
      </c>
      <c r="N99" s="518">
        <f t="shared" ref="N99:N104" si="33">I99</f>
        <v>418150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 t="shared" si="31"/>
        <v>806290.27352306223</v>
      </c>
      <c r="M100" s="519">
        <f t="shared" si="32"/>
        <v>0</v>
      </c>
      <c r="N100" s="518">
        <f t="shared" si="33"/>
        <v>806290.27352306223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35">+I101-H101</f>
        <v>0</v>
      </c>
      <c r="K101" s="514"/>
      <c r="L101" s="518">
        <f t="shared" si="31"/>
        <v>762679.09174338926</v>
      </c>
      <c r="M101" s="519">
        <f t="shared" si="32"/>
        <v>0</v>
      </c>
      <c r="N101" s="518">
        <f t="shared" si="33"/>
        <v>762679.09174338926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35"/>
        <v>0</v>
      </c>
      <c r="K102" s="514"/>
      <c r="L102" s="518">
        <f t="shared" si="31"/>
        <v>722883.18186453939</v>
      </c>
      <c r="M102" s="519">
        <f t="shared" si="32"/>
        <v>0</v>
      </c>
      <c r="N102" s="518">
        <f t="shared" si="33"/>
        <v>722883.18186453939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4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35"/>
        <v>0</v>
      </c>
      <c r="K103" s="514"/>
      <c r="L103" s="518">
        <f t="shared" si="31"/>
        <v>631609.12439866643</v>
      </c>
      <c r="M103" s="519">
        <f t="shared" si="32"/>
        <v>0</v>
      </c>
      <c r="N103" s="518">
        <f t="shared" si="33"/>
        <v>631609.12439866643</v>
      </c>
      <c r="O103" s="514">
        <f t="shared" ref="O103:O130" si="36">IF(N103&lt;&gt;0,+I103-N103,0)</f>
        <v>0</v>
      </c>
      <c r="P103" s="514">
        <f t="shared" ref="P103:P130" si="37">+O103-M103</f>
        <v>0</v>
      </c>
    </row>
    <row r="104" spans="1:16" ht="12.5">
      <c r="B104" s="195" t="str">
        <f t="shared" si="34"/>
        <v/>
      </c>
      <c r="C104" s="507">
        <f>IF(D93="","-",+C103+1)</f>
        <v>2019</v>
      </c>
      <c r="D104" s="629">
        <v>4725423.321705427</v>
      </c>
      <c r="E104" s="630">
        <v>123004.51162790698</v>
      </c>
      <c r="F104" s="631">
        <v>4602418.8100775201</v>
      </c>
      <c r="G104" s="631">
        <v>4663921.0658914736</v>
      </c>
      <c r="H104" s="633">
        <v>622233.17154996516</v>
      </c>
      <c r="I104" s="634">
        <v>622233.17154996516</v>
      </c>
      <c r="J104" s="514">
        <f t="shared" si="35"/>
        <v>0</v>
      </c>
      <c r="K104" s="514"/>
      <c r="L104" s="518">
        <f t="shared" si="31"/>
        <v>622233.17154996516</v>
      </c>
      <c r="M104" s="519">
        <f t="shared" si="32"/>
        <v>0</v>
      </c>
      <c r="N104" s="518">
        <f t="shared" si="33"/>
        <v>622233.17154996516</v>
      </c>
      <c r="O104" s="514">
        <f t="shared" si="36"/>
        <v>0</v>
      </c>
      <c r="P104" s="514">
        <f t="shared" si="37"/>
        <v>0</v>
      </c>
    </row>
    <row r="105" spans="1:16" ht="12.5">
      <c r="B105" s="195" t="str">
        <f t="shared" si="34"/>
        <v/>
      </c>
      <c r="C105" s="507">
        <f>IF(D93="","-",+C104+1)</f>
        <v>2020</v>
      </c>
      <c r="D105" s="629">
        <v>4602418.8100775201</v>
      </c>
      <c r="E105" s="630">
        <v>125933.19047619047</v>
      </c>
      <c r="F105" s="631">
        <v>4476485.6196013298</v>
      </c>
      <c r="G105" s="631">
        <v>4539452.2148394249</v>
      </c>
      <c r="H105" s="633">
        <v>614259.46268042875</v>
      </c>
      <c r="I105" s="634">
        <v>614259.46268042875</v>
      </c>
      <c r="J105" s="514">
        <f t="shared" si="35"/>
        <v>0</v>
      </c>
      <c r="K105" s="514"/>
      <c r="L105" s="518">
        <f t="shared" ref="L105" si="38">H105</f>
        <v>614259.46268042875</v>
      </c>
      <c r="M105" s="519">
        <f t="shared" ref="M105" si="39">IF(L105&lt;&gt;0,+H105-L105,0)</f>
        <v>0</v>
      </c>
      <c r="N105" s="518">
        <f t="shared" ref="N105" si="40">I105</f>
        <v>614259.46268042875</v>
      </c>
      <c r="O105" s="514">
        <f t="shared" si="36"/>
        <v>0</v>
      </c>
      <c r="P105" s="514">
        <f t="shared" si="37"/>
        <v>0</v>
      </c>
    </row>
    <row r="106" spans="1:16" ht="12.5">
      <c r="B106" s="195" t="str">
        <f t="shared" si="34"/>
        <v/>
      </c>
      <c r="C106" s="507">
        <f>IF(D93="","-",+C105+1)</f>
        <v>2021</v>
      </c>
      <c r="D106" s="629">
        <v>4476485.6196013298</v>
      </c>
      <c r="E106" s="630">
        <v>129004.73170731707</v>
      </c>
      <c r="F106" s="631">
        <v>4347480.887894013</v>
      </c>
      <c r="G106" s="631">
        <v>4411983.2537476718</v>
      </c>
      <c r="H106" s="633">
        <v>629827.59752181685</v>
      </c>
      <c r="I106" s="634">
        <v>629827.59752181685</v>
      </c>
      <c r="J106" s="514">
        <f t="shared" si="35"/>
        <v>0</v>
      </c>
      <c r="K106" s="514"/>
      <c r="L106" s="518">
        <f t="shared" ref="L106" si="41">H106</f>
        <v>629827.59752181685</v>
      </c>
      <c r="M106" s="519">
        <f t="shared" ref="M106" si="42">IF(L106&lt;&gt;0,+H106-L106,0)</f>
        <v>0</v>
      </c>
      <c r="N106" s="518">
        <f t="shared" ref="N106" si="43">I106</f>
        <v>629827.59752181685</v>
      </c>
      <c r="O106" s="514">
        <f t="shared" si="36"/>
        <v>0</v>
      </c>
      <c r="P106" s="514">
        <f t="shared" si="37"/>
        <v>0</v>
      </c>
    </row>
    <row r="107" spans="1:16" ht="12.5">
      <c r="B107" s="195" t="str">
        <f t="shared" si="34"/>
        <v/>
      </c>
      <c r="C107" s="507">
        <f>IF(D93="","-",+C106+1)</f>
        <v>2022</v>
      </c>
      <c r="D107" s="629">
        <v>4347480.887894013</v>
      </c>
      <c r="E107" s="630">
        <v>125933.19047619047</v>
      </c>
      <c r="F107" s="631">
        <v>4221547.6974178227</v>
      </c>
      <c r="G107" s="631">
        <v>4284514.2926559178</v>
      </c>
      <c r="H107" s="633">
        <v>629182.99777593603</v>
      </c>
      <c r="I107" s="634">
        <v>629182.99777593603</v>
      </c>
      <c r="J107" s="514">
        <f t="shared" si="35"/>
        <v>0</v>
      </c>
      <c r="K107" s="514"/>
      <c r="L107" s="518">
        <f t="shared" ref="L107" si="44">H107</f>
        <v>629182.99777593603</v>
      </c>
      <c r="M107" s="519">
        <f t="shared" ref="M107" si="45">IF(L107&lt;&gt;0,+H107-L107,0)</f>
        <v>0</v>
      </c>
      <c r="N107" s="518">
        <f t="shared" ref="N107" si="46">I107</f>
        <v>629182.99777593603</v>
      </c>
      <c r="O107" s="514">
        <f t="shared" ref="O107" si="47">IF(N107&lt;&gt;0,+I107-N107,0)</f>
        <v>0</v>
      </c>
      <c r="P107" s="514">
        <f t="shared" ref="P107" si="48">+O107-M107</f>
        <v>0</v>
      </c>
    </row>
    <row r="108" spans="1:16" ht="12.5">
      <c r="B108" s="195" t="str">
        <f t="shared" si="34"/>
        <v/>
      </c>
      <c r="C108" s="507">
        <f>IF(D93="","-",+C107+1)</f>
        <v>2023</v>
      </c>
      <c r="D108" s="629">
        <v>4221547.6974178227</v>
      </c>
      <c r="E108" s="630">
        <v>120208.95454545454</v>
      </c>
      <c r="F108" s="631">
        <v>4101338.7428723681</v>
      </c>
      <c r="G108" s="631">
        <v>4161443.2201450951</v>
      </c>
      <c r="H108" s="633">
        <v>633585.63133454288</v>
      </c>
      <c r="I108" s="634">
        <v>633585.63133454288</v>
      </c>
      <c r="J108" s="514">
        <f t="shared" si="35"/>
        <v>0</v>
      </c>
      <c r="K108" s="514"/>
      <c r="L108" s="518">
        <f t="shared" ref="L108" si="49">H108</f>
        <v>633585.63133454288</v>
      </c>
      <c r="M108" s="519">
        <f t="shared" ref="M108" si="50">IF(L108&lt;&gt;0,+H108-L108,0)</f>
        <v>0</v>
      </c>
      <c r="N108" s="518">
        <f t="shared" ref="N108" si="51">I108</f>
        <v>633585.63133454288</v>
      </c>
      <c r="O108" s="514">
        <f t="shared" ref="O108" si="52">IF(N108&lt;&gt;0,+I108-N108,0)</f>
        <v>0</v>
      </c>
      <c r="P108" s="514">
        <f t="shared" ref="P108" si="53">+O108-M108</f>
        <v>0</v>
      </c>
    </row>
    <row r="109" spans="1:16" ht="12.5">
      <c r="B109" s="195" t="str">
        <f t="shared" si="34"/>
        <v/>
      </c>
      <c r="C109" s="507">
        <f>IF(D93="","-",+C108+1)</f>
        <v>2024</v>
      </c>
      <c r="D109" s="374">
        <f>IF(F108+SUM(E$99:E108)=D$92,F108,D$92-SUM(E$99:E108))</f>
        <v>4101338.7428723681</v>
      </c>
      <c r="E109" s="522">
        <f t="shared" ref="E109:E154" si="54">IF(+$J$96&lt;F108,$J$96,D109)</f>
        <v>120208.95454545454</v>
      </c>
      <c r="F109" s="523">
        <f t="shared" ref="F109:F154" si="55">+D109-E109</f>
        <v>3981129.7883269135</v>
      </c>
      <c r="G109" s="523">
        <f t="shared" ref="G109:G154" si="56">+(F109+D109)/2</f>
        <v>4041234.265599641</v>
      </c>
      <c r="H109" s="526">
        <f t="shared" ref="H109:H154" si="57">+J$94*G109+E109</f>
        <v>623449.06632712355</v>
      </c>
      <c r="I109" s="577">
        <f t="shared" ref="I109:I154" si="58">+J$95*G109+E109</f>
        <v>623449.06632712355</v>
      </c>
      <c r="J109" s="514">
        <f t="shared" si="35"/>
        <v>0</v>
      </c>
      <c r="K109" s="514"/>
      <c r="L109" s="525"/>
      <c r="M109" s="514">
        <f t="shared" ref="M109:M130" si="59">IF(L109&lt;&gt;0,+H109-L109,0)</f>
        <v>0</v>
      </c>
      <c r="N109" s="525"/>
      <c r="O109" s="514">
        <f t="shared" si="36"/>
        <v>0</v>
      </c>
      <c r="P109" s="514">
        <f t="shared" si="37"/>
        <v>0</v>
      </c>
    </row>
    <row r="110" spans="1:16" ht="12.5">
      <c r="B110" s="195" t="str">
        <f t="shared" si="34"/>
        <v/>
      </c>
      <c r="C110" s="507">
        <f>IF(D93="","-",+C109+1)</f>
        <v>2025</v>
      </c>
      <c r="D110" s="374">
        <f>IF(F109+SUM(E$99:E109)=D$92,F109,D$92-SUM(E$99:E109))</f>
        <v>3981129.7883269135</v>
      </c>
      <c r="E110" s="522">
        <f t="shared" si="54"/>
        <v>120208.95454545454</v>
      </c>
      <c r="F110" s="523">
        <f t="shared" si="55"/>
        <v>3860920.8337814589</v>
      </c>
      <c r="G110" s="523">
        <f t="shared" si="56"/>
        <v>3921025.311054186</v>
      </c>
      <c r="H110" s="526">
        <f t="shared" si="57"/>
        <v>608479.88519413222</v>
      </c>
      <c r="I110" s="577">
        <f t="shared" si="58"/>
        <v>608479.88519413222</v>
      </c>
      <c r="J110" s="514">
        <f t="shared" si="35"/>
        <v>0</v>
      </c>
      <c r="K110" s="514"/>
      <c r="L110" s="525"/>
      <c r="M110" s="514">
        <f t="shared" si="59"/>
        <v>0</v>
      </c>
      <c r="N110" s="525"/>
      <c r="O110" s="514">
        <f t="shared" si="36"/>
        <v>0</v>
      </c>
      <c r="P110" s="514">
        <f t="shared" si="37"/>
        <v>0</v>
      </c>
    </row>
    <row r="111" spans="1:16" ht="12.5">
      <c r="B111" s="195" t="str">
        <f t="shared" si="34"/>
        <v/>
      </c>
      <c r="C111" s="507">
        <f>IF(D93="","-",+C110+1)</f>
        <v>2026</v>
      </c>
      <c r="D111" s="374">
        <f>IF(F110+SUM(E$99:E110)=D$92,F110,D$92-SUM(E$99:E110))</f>
        <v>3860920.8337814589</v>
      </c>
      <c r="E111" s="522">
        <f t="shared" si="54"/>
        <v>120208.95454545454</v>
      </c>
      <c r="F111" s="523">
        <f t="shared" si="55"/>
        <v>3740711.8792360043</v>
      </c>
      <c r="G111" s="523">
        <f t="shared" si="56"/>
        <v>3800816.3565087318</v>
      </c>
      <c r="H111" s="526">
        <f t="shared" si="57"/>
        <v>593510.704061141</v>
      </c>
      <c r="I111" s="577">
        <f t="shared" si="58"/>
        <v>593510.704061141</v>
      </c>
      <c r="J111" s="514">
        <f t="shared" si="35"/>
        <v>0</v>
      </c>
      <c r="K111" s="514"/>
      <c r="L111" s="525"/>
      <c r="M111" s="514">
        <f t="shared" si="59"/>
        <v>0</v>
      </c>
      <c r="N111" s="525"/>
      <c r="O111" s="514">
        <f t="shared" si="36"/>
        <v>0</v>
      </c>
      <c r="P111" s="514">
        <f t="shared" si="37"/>
        <v>0</v>
      </c>
    </row>
    <row r="112" spans="1:16" ht="12.5">
      <c r="B112" s="195" t="str">
        <f t="shared" si="34"/>
        <v/>
      </c>
      <c r="C112" s="507">
        <f>IF(D93="","-",+C111+1)</f>
        <v>2027</v>
      </c>
      <c r="D112" s="374">
        <f>IF(F111+SUM(E$99:E111)=D$92,F111,D$92-SUM(E$99:E111))</f>
        <v>3740711.8792360043</v>
      </c>
      <c r="E112" s="522">
        <f t="shared" si="54"/>
        <v>120208.95454545454</v>
      </c>
      <c r="F112" s="523">
        <f t="shared" si="55"/>
        <v>3620502.9246905497</v>
      </c>
      <c r="G112" s="523">
        <f t="shared" si="56"/>
        <v>3680607.4019632768</v>
      </c>
      <c r="H112" s="526">
        <f t="shared" si="57"/>
        <v>578541.52292814956</v>
      </c>
      <c r="I112" s="577">
        <f t="shared" si="58"/>
        <v>578541.52292814956</v>
      </c>
      <c r="J112" s="514">
        <f t="shared" si="35"/>
        <v>0</v>
      </c>
      <c r="K112" s="514"/>
      <c r="L112" s="525"/>
      <c r="M112" s="514">
        <f t="shared" si="59"/>
        <v>0</v>
      </c>
      <c r="N112" s="525"/>
      <c r="O112" s="514">
        <f t="shared" si="36"/>
        <v>0</v>
      </c>
      <c r="P112" s="514">
        <f t="shared" si="37"/>
        <v>0</v>
      </c>
    </row>
    <row r="113" spans="2:16" ht="12.5">
      <c r="B113" s="195" t="str">
        <f t="shared" si="34"/>
        <v/>
      </c>
      <c r="C113" s="507">
        <f>IF(D93="","-",+C112+1)</f>
        <v>2028</v>
      </c>
      <c r="D113" s="374">
        <f>IF(F112+SUM(E$99:E112)=D$92,F112,D$92-SUM(E$99:E112))</f>
        <v>3620502.9246905497</v>
      </c>
      <c r="E113" s="522">
        <f t="shared" si="54"/>
        <v>120208.95454545454</v>
      </c>
      <c r="F113" s="523">
        <f t="shared" si="55"/>
        <v>3500293.9701450951</v>
      </c>
      <c r="G113" s="523">
        <f t="shared" si="56"/>
        <v>3560398.4474178227</v>
      </c>
      <c r="H113" s="526">
        <f t="shared" si="57"/>
        <v>563572.34179515834</v>
      </c>
      <c r="I113" s="577">
        <f t="shared" si="58"/>
        <v>563572.34179515834</v>
      </c>
      <c r="J113" s="514">
        <f t="shared" si="35"/>
        <v>0</v>
      </c>
      <c r="K113" s="514"/>
      <c r="L113" s="525"/>
      <c r="M113" s="514">
        <f t="shared" si="59"/>
        <v>0</v>
      </c>
      <c r="N113" s="525"/>
      <c r="O113" s="514">
        <f t="shared" si="36"/>
        <v>0</v>
      </c>
      <c r="P113" s="514">
        <f t="shared" si="37"/>
        <v>0</v>
      </c>
    </row>
    <row r="114" spans="2:16" ht="12.5">
      <c r="B114" s="195" t="str">
        <f t="shared" si="34"/>
        <v/>
      </c>
      <c r="C114" s="507">
        <f>IF(D93="","-",+C113+1)</f>
        <v>2029</v>
      </c>
      <c r="D114" s="374">
        <f>IF(F113+SUM(E$99:E113)=D$92,F113,D$92-SUM(E$99:E113))</f>
        <v>3500293.9701450951</v>
      </c>
      <c r="E114" s="522">
        <f t="shared" si="54"/>
        <v>120208.95454545454</v>
      </c>
      <c r="F114" s="523">
        <f t="shared" si="55"/>
        <v>3380085.0155996406</v>
      </c>
      <c r="G114" s="523">
        <f t="shared" si="56"/>
        <v>3440189.4928723676</v>
      </c>
      <c r="H114" s="526">
        <f t="shared" si="57"/>
        <v>548603.16066216701</v>
      </c>
      <c r="I114" s="577">
        <f t="shared" si="58"/>
        <v>548603.16066216701</v>
      </c>
      <c r="J114" s="514">
        <f t="shared" si="35"/>
        <v>0</v>
      </c>
      <c r="K114" s="514"/>
      <c r="L114" s="525"/>
      <c r="M114" s="514">
        <f t="shared" si="59"/>
        <v>0</v>
      </c>
      <c r="N114" s="525"/>
      <c r="O114" s="514">
        <f t="shared" si="36"/>
        <v>0</v>
      </c>
      <c r="P114" s="514">
        <f t="shared" si="37"/>
        <v>0</v>
      </c>
    </row>
    <row r="115" spans="2:16" ht="12.5">
      <c r="B115" s="195" t="str">
        <f t="shared" si="34"/>
        <v/>
      </c>
      <c r="C115" s="507">
        <f>IF(D93="","-",+C114+1)</f>
        <v>2030</v>
      </c>
      <c r="D115" s="374">
        <f>IF(F114+SUM(E$99:E114)=D$92,F114,D$92-SUM(E$99:E114))</f>
        <v>3380085.0155996406</v>
      </c>
      <c r="E115" s="522">
        <f t="shared" si="54"/>
        <v>120208.95454545454</v>
      </c>
      <c r="F115" s="523">
        <f t="shared" si="55"/>
        <v>3259876.061054186</v>
      </c>
      <c r="G115" s="523">
        <f t="shared" si="56"/>
        <v>3319980.5383269135</v>
      </c>
      <c r="H115" s="526">
        <f t="shared" si="57"/>
        <v>533633.97952917567</v>
      </c>
      <c r="I115" s="577">
        <f t="shared" si="58"/>
        <v>533633.97952917567</v>
      </c>
      <c r="J115" s="514">
        <f t="shared" si="35"/>
        <v>0</v>
      </c>
      <c r="K115" s="514"/>
      <c r="L115" s="525"/>
      <c r="M115" s="514">
        <f t="shared" si="59"/>
        <v>0</v>
      </c>
      <c r="N115" s="525"/>
      <c r="O115" s="514">
        <f t="shared" si="36"/>
        <v>0</v>
      </c>
      <c r="P115" s="514">
        <f t="shared" si="37"/>
        <v>0</v>
      </c>
    </row>
    <row r="116" spans="2:16" ht="12.5">
      <c r="B116" s="195" t="str">
        <f t="shared" si="34"/>
        <v/>
      </c>
      <c r="C116" s="507">
        <f>IF(D93="","-",+C115+1)</f>
        <v>2031</v>
      </c>
      <c r="D116" s="374">
        <f>IF(F115+SUM(E$99:E115)=D$92,F115,D$92-SUM(E$99:E115))</f>
        <v>3259876.061054186</v>
      </c>
      <c r="E116" s="522">
        <f t="shared" si="54"/>
        <v>120208.95454545454</v>
      </c>
      <c r="F116" s="523">
        <f t="shared" si="55"/>
        <v>3139667.1065087314</v>
      </c>
      <c r="G116" s="523">
        <f t="shared" si="56"/>
        <v>3199771.5837814584</v>
      </c>
      <c r="H116" s="526">
        <f t="shared" si="57"/>
        <v>518664.79839618434</v>
      </c>
      <c r="I116" s="577">
        <f t="shared" si="58"/>
        <v>518664.79839618434</v>
      </c>
      <c r="J116" s="514">
        <f t="shared" si="35"/>
        <v>0</v>
      </c>
      <c r="K116" s="514"/>
      <c r="L116" s="525"/>
      <c r="M116" s="514">
        <f t="shared" si="59"/>
        <v>0</v>
      </c>
      <c r="N116" s="525"/>
      <c r="O116" s="514">
        <f t="shared" si="36"/>
        <v>0</v>
      </c>
      <c r="P116" s="514">
        <f t="shared" si="37"/>
        <v>0</v>
      </c>
    </row>
    <row r="117" spans="2:16" ht="12.5">
      <c r="B117" s="195" t="str">
        <f t="shared" si="34"/>
        <v/>
      </c>
      <c r="C117" s="507">
        <f>IF(D93="","-",+C116+1)</f>
        <v>2032</v>
      </c>
      <c r="D117" s="374">
        <f>IF(F116+SUM(E$99:E116)=D$92,F116,D$92-SUM(E$99:E116))</f>
        <v>3139667.1065087314</v>
      </c>
      <c r="E117" s="522">
        <f t="shared" si="54"/>
        <v>120208.95454545454</v>
      </c>
      <c r="F117" s="523">
        <f t="shared" si="55"/>
        <v>3019458.1519632768</v>
      </c>
      <c r="G117" s="523">
        <f t="shared" si="56"/>
        <v>3079562.6292360043</v>
      </c>
      <c r="H117" s="526">
        <f t="shared" si="57"/>
        <v>503695.61726319307</v>
      </c>
      <c r="I117" s="577">
        <f t="shared" si="58"/>
        <v>503695.61726319307</v>
      </c>
      <c r="J117" s="514">
        <f t="shared" si="35"/>
        <v>0</v>
      </c>
      <c r="K117" s="514"/>
      <c r="L117" s="525"/>
      <c r="M117" s="514">
        <f t="shared" si="59"/>
        <v>0</v>
      </c>
      <c r="N117" s="525"/>
      <c r="O117" s="514">
        <f t="shared" si="36"/>
        <v>0</v>
      </c>
      <c r="P117" s="514">
        <f t="shared" si="37"/>
        <v>0</v>
      </c>
    </row>
    <row r="118" spans="2:16" ht="12.5">
      <c r="B118" s="195" t="str">
        <f t="shared" si="34"/>
        <v/>
      </c>
      <c r="C118" s="507">
        <f>IF(D93="","-",+C117+1)</f>
        <v>2033</v>
      </c>
      <c r="D118" s="374">
        <f>IF(F117+SUM(E$99:E117)=D$92,F117,D$92-SUM(E$99:E117))</f>
        <v>3019458.1519632768</v>
      </c>
      <c r="E118" s="522">
        <f t="shared" si="54"/>
        <v>120208.95454545454</v>
      </c>
      <c r="F118" s="523">
        <f t="shared" si="55"/>
        <v>2899249.1974178222</v>
      </c>
      <c r="G118" s="523">
        <f t="shared" si="56"/>
        <v>2959353.6746905493</v>
      </c>
      <c r="H118" s="526">
        <f t="shared" si="57"/>
        <v>488726.43613020168</v>
      </c>
      <c r="I118" s="577">
        <f t="shared" si="58"/>
        <v>488726.43613020168</v>
      </c>
      <c r="J118" s="514">
        <f t="shared" si="35"/>
        <v>0</v>
      </c>
      <c r="K118" s="514"/>
      <c r="L118" s="525"/>
      <c r="M118" s="514">
        <f t="shared" si="59"/>
        <v>0</v>
      </c>
      <c r="N118" s="525"/>
      <c r="O118" s="514">
        <f t="shared" si="36"/>
        <v>0</v>
      </c>
      <c r="P118" s="514">
        <f t="shared" si="37"/>
        <v>0</v>
      </c>
    </row>
    <row r="119" spans="2:16" ht="12.5">
      <c r="B119" s="195" t="str">
        <f t="shared" si="34"/>
        <v/>
      </c>
      <c r="C119" s="507">
        <f>IF(D93="","-",+C118+1)</f>
        <v>2034</v>
      </c>
      <c r="D119" s="374">
        <f>IF(F118+SUM(E$99:E118)=D$92,F118,D$92-SUM(E$99:E118))</f>
        <v>2899249.1974178222</v>
      </c>
      <c r="E119" s="522">
        <f t="shared" si="54"/>
        <v>120208.95454545454</v>
      </c>
      <c r="F119" s="523">
        <f t="shared" si="55"/>
        <v>2779040.2428723676</v>
      </c>
      <c r="G119" s="523">
        <f t="shared" si="56"/>
        <v>2839144.7201450951</v>
      </c>
      <c r="H119" s="526">
        <f t="shared" si="57"/>
        <v>473757.25499721046</v>
      </c>
      <c r="I119" s="577">
        <f t="shared" si="58"/>
        <v>473757.25499721046</v>
      </c>
      <c r="J119" s="514">
        <f t="shared" si="35"/>
        <v>0</v>
      </c>
      <c r="K119" s="514"/>
      <c r="L119" s="525"/>
      <c r="M119" s="514">
        <f t="shared" si="59"/>
        <v>0</v>
      </c>
      <c r="N119" s="525"/>
      <c r="O119" s="514">
        <f t="shared" si="36"/>
        <v>0</v>
      </c>
      <c r="P119" s="514">
        <f t="shared" si="37"/>
        <v>0</v>
      </c>
    </row>
    <row r="120" spans="2:16" ht="12.5">
      <c r="B120" s="195" t="str">
        <f t="shared" si="34"/>
        <v/>
      </c>
      <c r="C120" s="507">
        <f>IF(D93="","-",+C119+1)</f>
        <v>2035</v>
      </c>
      <c r="D120" s="374">
        <f>IF(F119+SUM(E$99:E119)=D$92,F119,D$92-SUM(E$99:E119))</f>
        <v>2779040.2428723676</v>
      </c>
      <c r="E120" s="522">
        <f t="shared" si="54"/>
        <v>120208.95454545454</v>
      </c>
      <c r="F120" s="523">
        <f t="shared" si="55"/>
        <v>2658831.288326913</v>
      </c>
      <c r="G120" s="523">
        <f t="shared" si="56"/>
        <v>2718935.7655996401</v>
      </c>
      <c r="H120" s="526">
        <f t="shared" si="57"/>
        <v>458788.07386421907</v>
      </c>
      <c r="I120" s="577">
        <f t="shared" si="58"/>
        <v>458788.07386421907</v>
      </c>
      <c r="J120" s="514">
        <f t="shared" si="35"/>
        <v>0</v>
      </c>
      <c r="K120" s="514"/>
      <c r="L120" s="525"/>
      <c r="M120" s="514">
        <f t="shared" si="59"/>
        <v>0</v>
      </c>
      <c r="N120" s="525"/>
      <c r="O120" s="514">
        <f t="shared" si="36"/>
        <v>0</v>
      </c>
      <c r="P120" s="514">
        <f t="shared" si="37"/>
        <v>0</v>
      </c>
    </row>
    <row r="121" spans="2:16" ht="12.5">
      <c r="B121" s="195" t="str">
        <f t="shared" si="34"/>
        <v/>
      </c>
      <c r="C121" s="507">
        <f>IF(D93="","-",+C120+1)</f>
        <v>2036</v>
      </c>
      <c r="D121" s="374">
        <f>IF(F120+SUM(E$99:E120)=D$92,F120,D$92-SUM(E$99:E120))</f>
        <v>2658831.288326913</v>
      </c>
      <c r="E121" s="522">
        <f t="shared" si="54"/>
        <v>120208.95454545454</v>
      </c>
      <c r="F121" s="523">
        <f t="shared" si="55"/>
        <v>2538622.3337814584</v>
      </c>
      <c r="G121" s="523">
        <f t="shared" si="56"/>
        <v>2598726.811054186</v>
      </c>
      <c r="H121" s="526">
        <f t="shared" si="57"/>
        <v>443818.89273122785</v>
      </c>
      <c r="I121" s="577">
        <f t="shared" si="58"/>
        <v>443818.89273122785</v>
      </c>
      <c r="J121" s="514">
        <f t="shared" si="35"/>
        <v>0</v>
      </c>
      <c r="K121" s="514"/>
      <c r="L121" s="525"/>
      <c r="M121" s="514">
        <f t="shared" si="59"/>
        <v>0</v>
      </c>
      <c r="N121" s="525"/>
      <c r="O121" s="514">
        <f t="shared" si="36"/>
        <v>0</v>
      </c>
      <c r="P121" s="514">
        <f t="shared" si="37"/>
        <v>0</v>
      </c>
    </row>
    <row r="122" spans="2:16" ht="12.5">
      <c r="B122" s="195" t="str">
        <f t="shared" si="34"/>
        <v/>
      </c>
      <c r="C122" s="507">
        <f>IF(D93="","-",+C121+1)</f>
        <v>2037</v>
      </c>
      <c r="D122" s="374">
        <f>IF(F121+SUM(E$99:E121)=D$92,F121,D$92-SUM(E$99:E121))</f>
        <v>2538622.3337814584</v>
      </c>
      <c r="E122" s="522">
        <f t="shared" si="54"/>
        <v>120208.95454545454</v>
      </c>
      <c r="F122" s="523">
        <f t="shared" si="55"/>
        <v>2418413.3792360038</v>
      </c>
      <c r="G122" s="523">
        <f t="shared" si="56"/>
        <v>2478517.8565087309</v>
      </c>
      <c r="H122" s="526">
        <f t="shared" si="57"/>
        <v>428849.71159823646</v>
      </c>
      <c r="I122" s="577">
        <f t="shared" si="58"/>
        <v>428849.71159823646</v>
      </c>
      <c r="J122" s="514">
        <f t="shared" si="35"/>
        <v>0</v>
      </c>
      <c r="K122" s="514"/>
      <c r="L122" s="525"/>
      <c r="M122" s="514">
        <f t="shared" si="59"/>
        <v>0</v>
      </c>
      <c r="N122" s="525"/>
      <c r="O122" s="514">
        <f t="shared" si="36"/>
        <v>0</v>
      </c>
      <c r="P122" s="514">
        <f t="shared" si="37"/>
        <v>0</v>
      </c>
    </row>
    <row r="123" spans="2:16" ht="12.5">
      <c r="B123" s="195" t="str">
        <f t="shared" si="34"/>
        <v/>
      </c>
      <c r="C123" s="507">
        <f>IF(D93="","-",+C122+1)</f>
        <v>2038</v>
      </c>
      <c r="D123" s="374">
        <f>IF(F122+SUM(E$99:E122)=D$92,F122,D$92-SUM(E$99:E122))</f>
        <v>2418413.3792360038</v>
      </c>
      <c r="E123" s="522">
        <f t="shared" si="54"/>
        <v>120208.95454545454</v>
      </c>
      <c r="F123" s="523">
        <f t="shared" si="55"/>
        <v>2298204.4246905493</v>
      </c>
      <c r="G123" s="523">
        <f t="shared" si="56"/>
        <v>2358308.9019632768</v>
      </c>
      <c r="H123" s="526">
        <f t="shared" si="57"/>
        <v>413880.53046524519</v>
      </c>
      <c r="I123" s="577">
        <f t="shared" si="58"/>
        <v>413880.53046524519</v>
      </c>
      <c r="J123" s="514">
        <f t="shared" si="35"/>
        <v>0</v>
      </c>
      <c r="K123" s="514"/>
      <c r="L123" s="525"/>
      <c r="M123" s="514">
        <f t="shared" si="59"/>
        <v>0</v>
      </c>
      <c r="N123" s="525"/>
      <c r="O123" s="514">
        <f t="shared" si="36"/>
        <v>0</v>
      </c>
      <c r="P123" s="514">
        <f t="shared" si="37"/>
        <v>0</v>
      </c>
    </row>
    <row r="124" spans="2:16" ht="12.5">
      <c r="B124" s="195" t="str">
        <f t="shared" si="34"/>
        <v/>
      </c>
      <c r="C124" s="507">
        <f>IF(D93="","-",+C123+1)</f>
        <v>2039</v>
      </c>
      <c r="D124" s="374">
        <f>IF(F123+SUM(E$99:E123)=D$92,F123,D$92-SUM(E$99:E123))</f>
        <v>2298204.4246905493</v>
      </c>
      <c r="E124" s="522">
        <f t="shared" si="54"/>
        <v>120208.95454545454</v>
      </c>
      <c r="F124" s="523">
        <f t="shared" si="55"/>
        <v>2177995.4701450947</v>
      </c>
      <c r="G124" s="523">
        <f t="shared" si="56"/>
        <v>2238099.9474178217</v>
      </c>
      <c r="H124" s="526">
        <f t="shared" si="57"/>
        <v>398911.34933225386</v>
      </c>
      <c r="I124" s="577">
        <f t="shared" si="58"/>
        <v>398911.34933225386</v>
      </c>
      <c r="J124" s="514">
        <f t="shared" si="35"/>
        <v>0</v>
      </c>
      <c r="K124" s="514"/>
      <c r="L124" s="525"/>
      <c r="M124" s="514">
        <f t="shared" si="59"/>
        <v>0</v>
      </c>
      <c r="N124" s="525"/>
      <c r="O124" s="514">
        <f t="shared" si="36"/>
        <v>0</v>
      </c>
      <c r="P124" s="514">
        <f t="shared" si="37"/>
        <v>0</v>
      </c>
    </row>
    <row r="125" spans="2:16" ht="12.5">
      <c r="B125" s="195" t="str">
        <f t="shared" si="34"/>
        <v/>
      </c>
      <c r="C125" s="507">
        <f>IF(D93="","-",+C124+1)</f>
        <v>2040</v>
      </c>
      <c r="D125" s="374">
        <f>IF(F124+SUM(E$99:E124)=D$92,F124,D$92-SUM(E$99:E124))</f>
        <v>2177995.4701450947</v>
      </c>
      <c r="E125" s="522">
        <f t="shared" si="54"/>
        <v>120208.95454545454</v>
      </c>
      <c r="F125" s="523">
        <f t="shared" si="55"/>
        <v>2057786.5155996401</v>
      </c>
      <c r="G125" s="523">
        <f t="shared" si="56"/>
        <v>2117890.9928723676</v>
      </c>
      <c r="H125" s="526">
        <f t="shared" si="57"/>
        <v>383942.16819926258</v>
      </c>
      <c r="I125" s="577">
        <f t="shared" si="58"/>
        <v>383942.16819926258</v>
      </c>
      <c r="J125" s="514">
        <f t="shared" si="35"/>
        <v>0</v>
      </c>
      <c r="K125" s="514"/>
      <c r="L125" s="525"/>
      <c r="M125" s="514">
        <f t="shared" si="59"/>
        <v>0</v>
      </c>
      <c r="N125" s="525"/>
      <c r="O125" s="514">
        <f t="shared" si="36"/>
        <v>0</v>
      </c>
      <c r="P125" s="514">
        <f t="shared" si="37"/>
        <v>0</v>
      </c>
    </row>
    <row r="126" spans="2:16" ht="12.5">
      <c r="B126" s="195" t="str">
        <f t="shared" si="34"/>
        <v/>
      </c>
      <c r="C126" s="507">
        <f>IF(D93="","-",+C125+1)</f>
        <v>2041</v>
      </c>
      <c r="D126" s="374">
        <f>IF(F125+SUM(E$99:E125)=D$92,F125,D$92-SUM(E$99:E125))</f>
        <v>2057786.5155996401</v>
      </c>
      <c r="E126" s="522">
        <f t="shared" si="54"/>
        <v>120208.95454545454</v>
      </c>
      <c r="F126" s="523">
        <f t="shared" si="55"/>
        <v>1937577.5610541855</v>
      </c>
      <c r="G126" s="523">
        <f t="shared" si="56"/>
        <v>1997682.0383269128</v>
      </c>
      <c r="H126" s="526">
        <f t="shared" si="57"/>
        <v>368972.98706627125</v>
      </c>
      <c r="I126" s="577">
        <f t="shared" si="58"/>
        <v>368972.98706627125</v>
      </c>
      <c r="J126" s="514">
        <f t="shared" si="35"/>
        <v>0</v>
      </c>
      <c r="K126" s="514"/>
      <c r="L126" s="525"/>
      <c r="M126" s="514">
        <f t="shared" si="59"/>
        <v>0</v>
      </c>
      <c r="N126" s="525"/>
      <c r="O126" s="514">
        <f t="shared" si="36"/>
        <v>0</v>
      </c>
      <c r="P126" s="514">
        <f t="shared" si="37"/>
        <v>0</v>
      </c>
    </row>
    <row r="127" spans="2:16" ht="12.5">
      <c r="B127" s="195" t="str">
        <f t="shared" si="34"/>
        <v/>
      </c>
      <c r="C127" s="507">
        <f>IF(D93="","-",+C126+1)</f>
        <v>2042</v>
      </c>
      <c r="D127" s="374">
        <f>IF(F126+SUM(E$99:E126)=D$92,F126,D$92-SUM(E$99:E126))</f>
        <v>1937577.5610541855</v>
      </c>
      <c r="E127" s="522">
        <f t="shared" si="54"/>
        <v>120208.95454545454</v>
      </c>
      <c r="F127" s="523">
        <f t="shared" si="55"/>
        <v>1817368.6065087309</v>
      </c>
      <c r="G127" s="523">
        <f t="shared" si="56"/>
        <v>1877473.0837814582</v>
      </c>
      <c r="H127" s="526">
        <f t="shared" si="57"/>
        <v>354003.80593327997</v>
      </c>
      <c r="I127" s="577">
        <f t="shared" si="58"/>
        <v>354003.80593327997</v>
      </c>
      <c r="J127" s="514">
        <f t="shared" si="35"/>
        <v>0</v>
      </c>
      <c r="K127" s="514"/>
      <c r="L127" s="525"/>
      <c r="M127" s="514">
        <f t="shared" si="59"/>
        <v>0</v>
      </c>
      <c r="N127" s="525"/>
      <c r="O127" s="514">
        <f t="shared" si="36"/>
        <v>0</v>
      </c>
      <c r="P127" s="514">
        <f t="shared" si="37"/>
        <v>0</v>
      </c>
    </row>
    <row r="128" spans="2:16" ht="12.5">
      <c r="B128" s="195" t="str">
        <f t="shared" si="34"/>
        <v/>
      </c>
      <c r="C128" s="507">
        <f>IF(D93="","-",+C127+1)</f>
        <v>2043</v>
      </c>
      <c r="D128" s="374">
        <f>IF(F127+SUM(E$99:E127)=D$92,F127,D$92-SUM(E$99:E127))</f>
        <v>1817368.6065087309</v>
      </c>
      <c r="E128" s="522">
        <f t="shared" si="54"/>
        <v>120208.95454545454</v>
      </c>
      <c r="F128" s="523">
        <f t="shared" si="55"/>
        <v>1697159.6519632763</v>
      </c>
      <c r="G128" s="523">
        <f t="shared" si="56"/>
        <v>1757264.1292360036</v>
      </c>
      <c r="H128" s="526">
        <f t="shared" si="57"/>
        <v>339034.62480028864</v>
      </c>
      <c r="I128" s="577">
        <f t="shared" si="58"/>
        <v>339034.62480028864</v>
      </c>
      <c r="J128" s="514">
        <f t="shared" si="35"/>
        <v>0</v>
      </c>
      <c r="K128" s="514"/>
      <c r="L128" s="525"/>
      <c r="M128" s="514">
        <f t="shared" si="59"/>
        <v>0</v>
      </c>
      <c r="N128" s="525"/>
      <c r="O128" s="514">
        <f t="shared" si="36"/>
        <v>0</v>
      </c>
      <c r="P128" s="514">
        <f t="shared" si="37"/>
        <v>0</v>
      </c>
    </row>
    <row r="129" spans="2:16" ht="12.5">
      <c r="B129" s="195" t="str">
        <f t="shared" si="34"/>
        <v/>
      </c>
      <c r="C129" s="507">
        <f>IF(D93="","-",+C128+1)</f>
        <v>2044</v>
      </c>
      <c r="D129" s="374">
        <f>IF(F128+SUM(E$99:E128)=D$92,F128,D$92-SUM(E$99:E128))</f>
        <v>1697159.6519632763</v>
      </c>
      <c r="E129" s="522">
        <f t="shared" si="54"/>
        <v>120208.95454545454</v>
      </c>
      <c r="F129" s="523">
        <f t="shared" si="55"/>
        <v>1576950.6974178217</v>
      </c>
      <c r="G129" s="523">
        <f t="shared" si="56"/>
        <v>1637055.174690549</v>
      </c>
      <c r="H129" s="526">
        <f t="shared" si="57"/>
        <v>324065.44366729737</v>
      </c>
      <c r="I129" s="577">
        <f t="shared" si="58"/>
        <v>324065.44366729737</v>
      </c>
      <c r="J129" s="514">
        <f t="shared" si="35"/>
        <v>0</v>
      </c>
      <c r="K129" s="514"/>
      <c r="L129" s="525"/>
      <c r="M129" s="514">
        <f t="shared" si="59"/>
        <v>0</v>
      </c>
      <c r="N129" s="525"/>
      <c r="O129" s="514">
        <f t="shared" si="36"/>
        <v>0</v>
      </c>
      <c r="P129" s="514">
        <f t="shared" si="37"/>
        <v>0</v>
      </c>
    </row>
    <row r="130" spans="2:16" ht="12.5">
      <c r="B130" s="195" t="str">
        <f t="shared" si="34"/>
        <v/>
      </c>
      <c r="C130" s="507">
        <f>IF(D93="","-",+C129+1)</f>
        <v>2045</v>
      </c>
      <c r="D130" s="374">
        <f>IF(F129+SUM(E$99:E129)=D$92,F129,D$92-SUM(E$99:E129))</f>
        <v>1576950.6974178217</v>
      </c>
      <c r="E130" s="522">
        <f t="shared" si="54"/>
        <v>120208.95454545454</v>
      </c>
      <c r="F130" s="523">
        <f t="shared" si="55"/>
        <v>1456741.7428723671</v>
      </c>
      <c r="G130" s="523">
        <f t="shared" si="56"/>
        <v>1516846.2201450944</v>
      </c>
      <c r="H130" s="526">
        <f t="shared" si="57"/>
        <v>309096.26253430604</v>
      </c>
      <c r="I130" s="577">
        <f t="shared" si="58"/>
        <v>309096.26253430604</v>
      </c>
      <c r="J130" s="514">
        <f t="shared" si="35"/>
        <v>0</v>
      </c>
      <c r="K130" s="514"/>
      <c r="L130" s="525"/>
      <c r="M130" s="514">
        <f t="shared" si="59"/>
        <v>0</v>
      </c>
      <c r="N130" s="525"/>
      <c r="O130" s="514">
        <f t="shared" si="36"/>
        <v>0</v>
      </c>
      <c r="P130" s="514">
        <f t="shared" si="37"/>
        <v>0</v>
      </c>
    </row>
    <row r="131" spans="2:16" ht="12.5">
      <c r="B131" s="195" t="str">
        <f t="shared" si="34"/>
        <v/>
      </c>
      <c r="C131" s="507">
        <f>IF(D93="","-",+C130+1)</f>
        <v>2046</v>
      </c>
      <c r="D131" s="374">
        <f>IF(F130+SUM(E$99:E130)=D$92,F130,D$92-SUM(E$99:E130))</f>
        <v>1456741.7428723671</v>
      </c>
      <c r="E131" s="522">
        <f t="shared" si="54"/>
        <v>120208.95454545454</v>
      </c>
      <c r="F131" s="523">
        <f t="shared" si="55"/>
        <v>1336532.7883269126</v>
      </c>
      <c r="G131" s="523">
        <f t="shared" si="56"/>
        <v>1396637.2655996399</v>
      </c>
      <c r="H131" s="526">
        <f t="shared" si="57"/>
        <v>294127.0814013147</v>
      </c>
      <c r="I131" s="577">
        <f t="shared" si="58"/>
        <v>294127.0814013147</v>
      </c>
      <c r="J131" s="514">
        <f t="shared" si="35"/>
        <v>0</v>
      </c>
      <c r="K131" s="514"/>
      <c r="L131" s="525"/>
      <c r="M131" s="514">
        <f t="shared" ref="M131:M154" si="60">IF(L541&lt;&gt;0,+H541-L541,0)</f>
        <v>0</v>
      </c>
      <c r="N131" s="525"/>
      <c r="O131" s="514">
        <f t="shared" ref="O131:O154" si="61">IF(N541&lt;&gt;0,+I541-N541,0)</f>
        <v>0</v>
      </c>
      <c r="P131" s="514">
        <f t="shared" ref="P131:P154" si="62">+O541-M541</f>
        <v>0</v>
      </c>
    </row>
    <row r="132" spans="2:16" ht="12.5">
      <c r="B132" s="195" t="str">
        <f t="shared" si="34"/>
        <v/>
      </c>
      <c r="C132" s="507">
        <f>IF(D93="","-",+C131+1)</f>
        <v>2047</v>
      </c>
      <c r="D132" s="374">
        <f>IF(F131+SUM(E$99:E131)=D$92,F131,D$92-SUM(E$99:E131))</f>
        <v>1336532.7883269126</v>
      </c>
      <c r="E132" s="522">
        <f t="shared" si="54"/>
        <v>120208.95454545454</v>
      </c>
      <c r="F132" s="523">
        <f t="shared" si="55"/>
        <v>1216323.833781458</v>
      </c>
      <c r="G132" s="523">
        <f t="shared" si="56"/>
        <v>1276428.3110541853</v>
      </c>
      <c r="H132" s="526">
        <f t="shared" si="57"/>
        <v>279157.90026832343</v>
      </c>
      <c r="I132" s="577">
        <f t="shared" si="58"/>
        <v>279157.90026832343</v>
      </c>
      <c r="J132" s="514">
        <f t="shared" si="35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</row>
    <row r="133" spans="2:16" ht="12.5">
      <c r="B133" s="195" t="str">
        <f t="shared" si="34"/>
        <v/>
      </c>
      <c r="C133" s="507">
        <f>IF(D93="","-",+C132+1)</f>
        <v>2048</v>
      </c>
      <c r="D133" s="374">
        <f>IF(F132+SUM(E$99:E132)=D$92,F132,D$92-SUM(E$99:E132))</f>
        <v>1216323.833781458</v>
      </c>
      <c r="E133" s="522">
        <f t="shared" si="54"/>
        <v>120208.95454545454</v>
      </c>
      <c r="F133" s="523">
        <f t="shared" si="55"/>
        <v>1096114.8792360034</v>
      </c>
      <c r="G133" s="523">
        <f t="shared" si="56"/>
        <v>1156219.3565087307</v>
      </c>
      <c r="H133" s="526">
        <f t="shared" si="57"/>
        <v>264188.7191353321</v>
      </c>
      <c r="I133" s="577">
        <f t="shared" si="58"/>
        <v>264188.7191353321</v>
      </c>
      <c r="J133" s="514">
        <f t="shared" si="35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</row>
    <row r="134" spans="2:16" ht="12.5">
      <c r="B134" s="195" t="str">
        <f t="shared" si="34"/>
        <v/>
      </c>
      <c r="C134" s="507">
        <f>IF(D93="","-",+C133+1)</f>
        <v>2049</v>
      </c>
      <c r="D134" s="374">
        <f>IF(F133+SUM(E$99:E133)=D$92,F133,D$92-SUM(E$99:E133))</f>
        <v>1096114.8792360034</v>
      </c>
      <c r="E134" s="522">
        <f t="shared" si="54"/>
        <v>120208.95454545454</v>
      </c>
      <c r="F134" s="523">
        <f t="shared" si="55"/>
        <v>975905.9246905488</v>
      </c>
      <c r="G134" s="523">
        <f t="shared" si="56"/>
        <v>1036010.4019632761</v>
      </c>
      <c r="H134" s="526">
        <f t="shared" si="57"/>
        <v>249219.53800234079</v>
      </c>
      <c r="I134" s="577">
        <f t="shared" si="58"/>
        <v>249219.53800234079</v>
      </c>
      <c r="J134" s="514">
        <f t="shared" si="35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</row>
    <row r="135" spans="2:16" ht="12.5">
      <c r="B135" s="195" t="str">
        <f t="shared" si="34"/>
        <v/>
      </c>
      <c r="C135" s="507">
        <f>IF(D93="","-",+C134+1)</f>
        <v>2050</v>
      </c>
      <c r="D135" s="374">
        <f>IF(F134+SUM(E$99:E134)=D$92,F134,D$92-SUM(E$99:E134))</f>
        <v>975905.9246905488</v>
      </c>
      <c r="E135" s="522">
        <f t="shared" si="54"/>
        <v>120208.95454545454</v>
      </c>
      <c r="F135" s="523">
        <f t="shared" si="55"/>
        <v>855696.97014509421</v>
      </c>
      <c r="G135" s="523">
        <f t="shared" si="56"/>
        <v>915801.4474178215</v>
      </c>
      <c r="H135" s="526">
        <f t="shared" si="57"/>
        <v>234250.35686934949</v>
      </c>
      <c r="I135" s="577">
        <f t="shared" si="58"/>
        <v>234250.35686934949</v>
      </c>
      <c r="J135" s="514">
        <f t="shared" si="35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</row>
    <row r="136" spans="2:16" ht="12.5">
      <c r="B136" s="195" t="str">
        <f t="shared" si="34"/>
        <v/>
      </c>
      <c r="C136" s="507">
        <f>IF(D93="","-",+C135+1)</f>
        <v>2051</v>
      </c>
      <c r="D136" s="374">
        <f>IF(F135+SUM(E$99:E135)=D$92,F135,D$92-SUM(E$99:E135))</f>
        <v>855696.97014509421</v>
      </c>
      <c r="E136" s="522">
        <f t="shared" si="54"/>
        <v>120208.95454545454</v>
      </c>
      <c r="F136" s="523">
        <f t="shared" si="55"/>
        <v>735488.01559963962</v>
      </c>
      <c r="G136" s="523">
        <f t="shared" si="56"/>
        <v>795592.49287236691</v>
      </c>
      <c r="H136" s="526">
        <f t="shared" si="57"/>
        <v>219281.17573635816</v>
      </c>
      <c r="I136" s="577">
        <f t="shared" si="58"/>
        <v>219281.17573635816</v>
      </c>
      <c r="J136" s="514">
        <f t="shared" si="35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</row>
    <row r="137" spans="2:16" ht="12.5">
      <c r="B137" s="195" t="str">
        <f t="shared" si="34"/>
        <v/>
      </c>
      <c r="C137" s="507">
        <f>IF(D93="","-",+C136+1)</f>
        <v>2052</v>
      </c>
      <c r="D137" s="374">
        <f>IF(F136+SUM(E$99:E136)=D$92,F136,D$92-SUM(E$99:E136))</f>
        <v>735488.01559963962</v>
      </c>
      <c r="E137" s="522">
        <f t="shared" si="54"/>
        <v>120208.95454545454</v>
      </c>
      <c r="F137" s="523">
        <f t="shared" si="55"/>
        <v>615279.06105418503</v>
      </c>
      <c r="G137" s="523">
        <f t="shared" si="56"/>
        <v>675383.53832691233</v>
      </c>
      <c r="H137" s="526">
        <f t="shared" si="57"/>
        <v>204311.99460336688</v>
      </c>
      <c r="I137" s="577">
        <f t="shared" si="58"/>
        <v>204311.99460336688</v>
      </c>
      <c r="J137" s="514">
        <f t="shared" si="35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</row>
    <row r="138" spans="2:16" ht="12.5">
      <c r="B138" s="195" t="str">
        <f t="shared" si="34"/>
        <v/>
      </c>
      <c r="C138" s="507">
        <f>IF(D93="","-",+C137+1)</f>
        <v>2053</v>
      </c>
      <c r="D138" s="374">
        <f>IF(F137+SUM(E$99:E137)=D$92,F137,D$92-SUM(E$99:E137))</f>
        <v>615279.06105418503</v>
      </c>
      <c r="E138" s="522">
        <f t="shared" si="54"/>
        <v>120208.95454545454</v>
      </c>
      <c r="F138" s="523">
        <f t="shared" si="55"/>
        <v>495070.1065087305</v>
      </c>
      <c r="G138" s="523">
        <f t="shared" si="56"/>
        <v>555174.58378145774</v>
      </c>
      <c r="H138" s="526">
        <f t="shared" si="57"/>
        <v>189342.81347037555</v>
      </c>
      <c r="I138" s="577">
        <f t="shared" si="58"/>
        <v>189342.81347037555</v>
      </c>
      <c r="J138" s="514">
        <f t="shared" si="35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</row>
    <row r="139" spans="2:16" ht="12.5">
      <c r="B139" s="195" t="str">
        <f t="shared" si="34"/>
        <v/>
      </c>
      <c r="C139" s="507">
        <f>IF(D93="","-",+C138+1)</f>
        <v>2054</v>
      </c>
      <c r="D139" s="374">
        <f>IF(F138+SUM(E$99:E138)=D$92,F138,D$92-SUM(E$99:E138))</f>
        <v>495070.1065087305</v>
      </c>
      <c r="E139" s="522">
        <f t="shared" si="54"/>
        <v>120208.95454545454</v>
      </c>
      <c r="F139" s="523">
        <f t="shared" si="55"/>
        <v>374861.15196327597</v>
      </c>
      <c r="G139" s="523">
        <f t="shared" si="56"/>
        <v>434965.62923600327</v>
      </c>
      <c r="H139" s="526">
        <f t="shared" si="57"/>
        <v>174373.63233738428</v>
      </c>
      <c r="I139" s="577">
        <f t="shared" si="58"/>
        <v>174373.63233738428</v>
      </c>
      <c r="J139" s="514">
        <f t="shared" si="35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</row>
    <row r="140" spans="2:16" ht="12.5">
      <c r="B140" s="195" t="str">
        <f t="shared" si="34"/>
        <v/>
      </c>
      <c r="C140" s="507">
        <f>IF(D93="","-",+C139+1)</f>
        <v>2055</v>
      </c>
      <c r="D140" s="374">
        <f>IF(F139+SUM(E$99:E139)=D$92,F139,D$92-SUM(E$99:E139))</f>
        <v>374861.15196327597</v>
      </c>
      <c r="E140" s="522">
        <f t="shared" si="54"/>
        <v>120208.95454545454</v>
      </c>
      <c r="F140" s="523">
        <f t="shared" si="55"/>
        <v>254652.19741782144</v>
      </c>
      <c r="G140" s="523">
        <f t="shared" si="56"/>
        <v>314756.67469054868</v>
      </c>
      <c r="H140" s="526">
        <f t="shared" si="57"/>
        <v>159404.45120439294</v>
      </c>
      <c r="I140" s="577">
        <f t="shared" si="58"/>
        <v>159404.45120439294</v>
      </c>
      <c r="J140" s="514">
        <f t="shared" si="35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</row>
    <row r="141" spans="2:16" ht="12.5">
      <c r="B141" s="195" t="str">
        <f t="shared" si="34"/>
        <v/>
      </c>
      <c r="C141" s="507">
        <f>IF(D93="","-",+C140+1)</f>
        <v>2056</v>
      </c>
      <c r="D141" s="374">
        <f>IF(F140+SUM(E$99:E140)=D$92,F140,D$92-SUM(E$99:E140))</f>
        <v>254652.19741782144</v>
      </c>
      <c r="E141" s="522">
        <f t="shared" si="54"/>
        <v>120208.95454545454</v>
      </c>
      <c r="F141" s="523">
        <f t="shared" si="55"/>
        <v>134443.24287236691</v>
      </c>
      <c r="G141" s="523">
        <f t="shared" si="56"/>
        <v>194547.72014509418</v>
      </c>
      <c r="H141" s="526">
        <f t="shared" si="57"/>
        <v>144435.27007140167</v>
      </c>
      <c r="I141" s="577">
        <f t="shared" si="58"/>
        <v>144435.27007140167</v>
      </c>
      <c r="J141" s="514">
        <f t="shared" si="35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</row>
    <row r="142" spans="2:16" ht="12.5">
      <c r="B142" s="195" t="str">
        <f t="shared" si="34"/>
        <v/>
      </c>
      <c r="C142" s="507">
        <f>IF(D93="","-",+C141+1)</f>
        <v>2057</v>
      </c>
      <c r="D142" s="374">
        <f>IF(F141+SUM(E$99:E141)=D$92,F141,D$92-SUM(E$99:E141))</f>
        <v>134443.24287236691</v>
      </c>
      <c r="E142" s="522">
        <f t="shared" si="54"/>
        <v>120208.95454545454</v>
      </c>
      <c r="F142" s="523">
        <f t="shared" si="55"/>
        <v>14234.28832691237</v>
      </c>
      <c r="G142" s="523">
        <f t="shared" si="56"/>
        <v>74338.76559963965</v>
      </c>
      <c r="H142" s="526">
        <f t="shared" si="57"/>
        <v>129466.08893841035</v>
      </c>
      <c r="I142" s="577">
        <f t="shared" si="58"/>
        <v>129466.08893841035</v>
      </c>
      <c r="J142" s="514">
        <f t="shared" si="35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</row>
    <row r="143" spans="2:16" ht="12.5">
      <c r="B143" s="195" t="str">
        <f t="shared" si="34"/>
        <v/>
      </c>
      <c r="C143" s="507">
        <f>IF(D93="","-",+C142+1)</f>
        <v>2058</v>
      </c>
      <c r="D143" s="374">
        <f>IF(F142+SUM(E$99:E142)=D$92,F142,D$92-SUM(E$99:E142))</f>
        <v>14234.28832691237</v>
      </c>
      <c r="E143" s="522">
        <f t="shared" si="54"/>
        <v>14234.28832691237</v>
      </c>
      <c r="F143" s="523">
        <f t="shared" si="55"/>
        <v>0</v>
      </c>
      <c r="G143" s="523">
        <f t="shared" si="56"/>
        <v>7117.1441634561852</v>
      </c>
      <c r="H143" s="526">
        <f t="shared" si="57"/>
        <v>15120.560240142449</v>
      </c>
      <c r="I143" s="577">
        <f t="shared" si="58"/>
        <v>15120.560240142449</v>
      </c>
      <c r="J143" s="514">
        <f t="shared" si="35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</row>
    <row r="144" spans="2:16" ht="12.5">
      <c r="B144" s="195" t="str">
        <f t="shared" si="34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54"/>
        <v>0</v>
      </c>
      <c r="F144" s="523">
        <f t="shared" si="55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35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</row>
    <row r="145" spans="2:16" ht="12.5">
      <c r="B145" s="195" t="str">
        <f t="shared" si="34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54"/>
        <v>0</v>
      </c>
      <c r="F145" s="523">
        <f t="shared" si="55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35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</row>
    <row r="146" spans="2:16" ht="12.5">
      <c r="B146" s="195" t="str">
        <f t="shared" si="34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54"/>
        <v>0</v>
      </c>
      <c r="F146" s="523">
        <f t="shared" si="55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35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</row>
    <row r="147" spans="2:16" ht="12.5">
      <c r="B147" s="195" t="str">
        <f t="shared" si="34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35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</row>
    <row r="148" spans="2:16" ht="12.5">
      <c r="B148" s="195" t="str">
        <f t="shared" si="34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35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</row>
    <row r="149" spans="2:16" ht="12.5">
      <c r="B149" s="195" t="str">
        <f t="shared" si="34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35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</row>
    <row r="150" spans="2:16" ht="12.5">
      <c r="B150" s="195" t="str">
        <f t="shared" si="34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35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</row>
    <row r="151" spans="2:16" ht="12.5">
      <c r="B151" s="195" t="str">
        <f t="shared" si="34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35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</row>
    <row r="152" spans="2:16" ht="12.5">
      <c r="B152" s="195" t="str">
        <f t="shared" si="34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35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</row>
    <row r="153" spans="2:16" ht="12.5">
      <c r="B153" s="195" t="str">
        <f t="shared" si="34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35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</row>
    <row r="154" spans="2:16" ht="13" thickBot="1">
      <c r="B154" s="195" t="str">
        <f t="shared" si="34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35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</row>
    <row r="155" spans="2:16" ht="12.5">
      <c r="C155" s="374" t="s">
        <v>78</v>
      </c>
      <c r="D155" s="375"/>
      <c r="E155" s="375">
        <f>SUM(E99:E154)</f>
        <v>5289193.9999999981</v>
      </c>
      <c r="F155" s="375"/>
      <c r="G155" s="375"/>
      <c r="H155" s="375">
        <f>SUM(H99:H154)</f>
        <v>19285378.732146565</v>
      </c>
      <c r="I155" s="375">
        <f>SUM(I99:I154)</f>
        <v>19285378.732146565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3" priority="1" stopIfTrue="1" operator="equal">
      <formula>$I$10</formula>
    </cfRule>
  </conditionalFormatting>
  <conditionalFormatting sqref="C99:C154">
    <cfRule type="cellIs" dxfId="7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43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1644706.8393982979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1644706.8393982979</v>
      </c>
      <c r="O6" s="269"/>
      <c r="P6" s="269"/>
    </row>
    <row r="7" spans="1:16" ht="13.5" thickBot="1">
      <c r="C7" s="467" t="s">
        <v>48</v>
      </c>
      <c r="D7" s="624" t="s">
        <v>319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318</v>
      </c>
      <c r="E9" s="637" t="s">
        <v>327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14866883.030000001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337883.70522727276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2094176.8486263207</v>
      </c>
      <c r="H21" s="639">
        <v>2094176.8486263207</v>
      </c>
      <c r="I21" s="511">
        <f t="shared" si="4"/>
        <v>0</v>
      </c>
      <c r="J21" s="511"/>
      <c r="K21" s="518">
        <f t="shared" si="0"/>
        <v>2094176.8486263207</v>
      </c>
      <c r="L21" s="519">
        <f t="shared" si="1"/>
        <v>0</v>
      </c>
      <c r="M21" s="518">
        <f t="shared" si="2"/>
        <v>2094176.8486263207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13443010.822920887</v>
      </c>
      <c r="E22" s="630">
        <v>362606.90243902442</v>
      </c>
      <c r="F22" s="629">
        <v>13080403.920481863</v>
      </c>
      <c r="G22" s="630">
        <v>2048091.6510956655</v>
      </c>
      <c r="H22" s="639">
        <v>2048091.6510956655</v>
      </c>
      <c r="I22" s="511">
        <f t="shared" si="4"/>
        <v>0</v>
      </c>
      <c r="J22" s="511"/>
      <c r="K22" s="518">
        <f t="shared" si="0"/>
        <v>2048091.6510956655</v>
      </c>
      <c r="L22" s="519">
        <f t="shared" si="1"/>
        <v>0</v>
      </c>
      <c r="M22" s="518">
        <f t="shared" si="2"/>
        <v>2048091.6510956655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1682642.2217511837</v>
      </c>
      <c r="H23" s="639">
        <v>1682642.2217511837</v>
      </c>
      <c r="I23" s="511">
        <f t="shared" si="4"/>
        <v>0</v>
      </c>
      <c r="J23" s="511"/>
      <c r="K23" s="518">
        <f t="shared" ref="K23" si="7">G23</f>
        <v>1682642.2217511837</v>
      </c>
      <c r="L23" s="519">
        <f t="shared" ref="L23" si="8">IF(K23&lt;&gt;0,+G23-K23,0)</f>
        <v>0</v>
      </c>
      <c r="M23" s="518">
        <f t="shared" ref="M23" si="9">H23</f>
        <v>1682642.2217511837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12736606.246063258</v>
      </c>
      <c r="E24" s="630">
        <v>353973.40476190473</v>
      </c>
      <c r="F24" s="629">
        <v>12382632.841301354</v>
      </c>
      <c r="G24" s="630">
        <v>1685350.1603983724</v>
      </c>
      <c r="H24" s="639">
        <v>1685350.1603983724</v>
      </c>
      <c r="I24" s="511">
        <f t="shared" si="4"/>
        <v>0</v>
      </c>
      <c r="J24" s="511"/>
      <c r="K24" s="518">
        <f t="shared" ref="K24" si="10">G24</f>
        <v>1685350.1603983724</v>
      </c>
      <c r="L24" s="519">
        <f t="shared" ref="L24" si="11">IF(K24&lt;&gt;0,+G24-K24,0)</f>
        <v>0</v>
      </c>
      <c r="M24" s="518">
        <f t="shared" ref="M24" si="12">H24</f>
        <v>1685350.1603983724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12363823.613280933</v>
      </c>
      <c r="E25" s="630">
        <v>353973.40476190473</v>
      </c>
      <c r="F25" s="629">
        <v>12009850.208519028</v>
      </c>
      <c r="G25" s="630">
        <v>1724311.275069321</v>
      </c>
      <c r="H25" s="639">
        <v>1724311.275069321</v>
      </c>
      <c r="I25" s="511">
        <f t="shared" si="4"/>
        <v>0</v>
      </c>
      <c r="J25" s="511"/>
      <c r="K25" s="518">
        <f t="shared" ref="K25" si="13">G25</f>
        <v>1724311.275069321</v>
      </c>
      <c r="L25" s="519">
        <f t="shared" ref="L25" si="14">IF(K25&lt;&gt;0,+G25-K25,0)</f>
        <v>0</v>
      </c>
      <c r="M25" s="518">
        <f t="shared" ref="M25" si="15">H25</f>
        <v>1724311.275069321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>IU</v>
      </c>
      <c r="C26" s="507">
        <f>IF(D11="","-",+C25+1)</f>
        <v>2023</v>
      </c>
      <c r="D26" s="629">
        <v>12009850.23851903</v>
      </c>
      <c r="E26" s="630">
        <v>353973.4054761905</v>
      </c>
      <c r="F26" s="629">
        <v>11655876.83304284</v>
      </c>
      <c r="G26" s="630">
        <v>1848781.0485526482</v>
      </c>
      <c r="H26" s="639">
        <v>1848781.0485526482</v>
      </c>
      <c r="I26" s="511">
        <f t="shared" si="4"/>
        <v>0</v>
      </c>
      <c r="J26" s="511"/>
      <c r="K26" s="518">
        <f t="shared" ref="K26" si="16">G26</f>
        <v>1848781.0485526482</v>
      </c>
      <c r="L26" s="519">
        <f t="shared" ref="L26" si="17">IF(K26&lt;&gt;0,+G26-K26,0)</f>
        <v>0</v>
      </c>
      <c r="M26" s="518">
        <f t="shared" ref="M26" si="18">H26</f>
        <v>1848781.0485526482</v>
      </c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629">
        <v>11655876.83304284</v>
      </c>
      <c r="E27" s="630">
        <v>353973.4054761905</v>
      </c>
      <c r="F27" s="629">
        <v>11301903.427566649</v>
      </c>
      <c r="G27" s="630">
        <v>1644706.8393982979</v>
      </c>
      <c r="H27" s="639">
        <v>1644706.8393982979</v>
      </c>
      <c r="I27" s="511">
        <f t="shared" si="4"/>
        <v>0</v>
      </c>
      <c r="J27" s="511"/>
      <c r="K27" s="518">
        <f t="shared" ref="K27" si="19">G27</f>
        <v>1644706.8393982979</v>
      </c>
      <c r="L27" s="519">
        <f t="shared" ref="L27" si="20">IF(K27&lt;&gt;0,+G27-K27,0)</f>
        <v>0</v>
      </c>
      <c r="M27" s="518">
        <f t="shared" ref="M27" si="21">H27</f>
        <v>1644706.8393982979</v>
      </c>
      <c r="N27" s="514">
        <f t="shared" ref="N27" si="22">IF(M27&lt;&gt;0,+H27-M27,0)</f>
        <v>0</v>
      </c>
      <c r="O27" s="514">
        <f t="shared" ref="O27" si="23">+N27-L27</f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11301903.427566649</v>
      </c>
      <c r="E28" s="522">
        <f t="shared" ref="E28:E72" si="24">IF(+$I$14&lt;F27,$I$14,D28)</f>
        <v>337883.70522727276</v>
      </c>
      <c r="F28" s="523">
        <f t="shared" ref="F28:F72" si="25">+D28-E28</f>
        <v>10964019.722339377</v>
      </c>
      <c r="G28" s="524">
        <f t="shared" ref="G28:G51" si="26">+I$12*((D28+F28)/2)+E28</f>
        <v>1668574.6690959993</v>
      </c>
      <c r="H28" s="491">
        <f t="shared" ref="H28:H51" si="27">+I$13*((D28+F28)/2)+E28</f>
        <v>1668574.6690959993</v>
      </c>
      <c r="I28" s="511">
        <f t="shared" si="4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10964019.722339377</v>
      </c>
      <c r="E29" s="522">
        <f t="shared" si="24"/>
        <v>337883.70522727276</v>
      </c>
      <c r="F29" s="523">
        <f t="shared" si="25"/>
        <v>10626136.017112104</v>
      </c>
      <c r="G29" s="524">
        <f t="shared" si="26"/>
        <v>1628188.398977546</v>
      </c>
      <c r="H29" s="491">
        <f t="shared" si="27"/>
        <v>1628188.398977546</v>
      </c>
      <c r="I29" s="511">
        <f t="shared" si="4"/>
        <v>0</v>
      </c>
      <c r="J29" s="511"/>
      <c r="K29" s="525"/>
      <c r="L29" s="514">
        <f t="shared" si="28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10626136.017112104</v>
      </c>
      <c r="E30" s="522">
        <f t="shared" si="24"/>
        <v>337883.70522727276</v>
      </c>
      <c r="F30" s="523">
        <f t="shared" si="25"/>
        <v>10288252.311884832</v>
      </c>
      <c r="G30" s="524">
        <f t="shared" si="26"/>
        <v>1587802.1288590922</v>
      </c>
      <c r="H30" s="491">
        <f t="shared" si="27"/>
        <v>1587802.1288590922</v>
      </c>
      <c r="I30" s="511">
        <f t="shared" si="4"/>
        <v>0</v>
      </c>
      <c r="J30" s="511"/>
      <c r="K30" s="525"/>
      <c r="L30" s="514">
        <f t="shared" si="28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10288252.311884832</v>
      </c>
      <c r="E31" s="522">
        <f t="shared" si="24"/>
        <v>337883.70522727276</v>
      </c>
      <c r="F31" s="523">
        <f t="shared" si="25"/>
        <v>9950368.6066575591</v>
      </c>
      <c r="G31" s="524">
        <f t="shared" si="26"/>
        <v>1547415.8587406389</v>
      </c>
      <c r="H31" s="491">
        <f t="shared" si="27"/>
        <v>1547415.8587406389</v>
      </c>
      <c r="I31" s="511">
        <f t="shared" si="4"/>
        <v>0</v>
      </c>
      <c r="J31" s="511"/>
      <c r="K31" s="525"/>
      <c r="L31" s="514">
        <f t="shared" si="28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9950368.6066575591</v>
      </c>
      <c r="E32" s="522">
        <f t="shared" si="24"/>
        <v>337883.70522727276</v>
      </c>
      <c r="F32" s="523">
        <f t="shared" si="25"/>
        <v>9612484.9014302865</v>
      </c>
      <c r="G32" s="524">
        <f t="shared" si="26"/>
        <v>1507029.5886221852</v>
      </c>
      <c r="H32" s="491">
        <f t="shared" si="27"/>
        <v>1507029.5886221852</v>
      </c>
      <c r="I32" s="511">
        <f t="shared" si="4"/>
        <v>0</v>
      </c>
      <c r="J32" s="511"/>
      <c r="K32" s="525"/>
      <c r="L32" s="514">
        <f t="shared" si="28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9612484.9014302865</v>
      </c>
      <c r="E33" s="522">
        <f t="shared" si="24"/>
        <v>337883.70522727276</v>
      </c>
      <c r="F33" s="523">
        <f t="shared" si="25"/>
        <v>9274601.1962030139</v>
      </c>
      <c r="G33" s="524">
        <f t="shared" si="26"/>
        <v>1466643.3185037319</v>
      </c>
      <c r="H33" s="491">
        <f t="shared" si="27"/>
        <v>1466643.3185037319</v>
      </c>
      <c r="I33" s="511">
        <f t="shared" si="4"/>
        <v>0</v>
      </c>
      <c r="J33" s="511"/>
      <c r="K33" s="525"/>
      <c r="L33" s="514">
        <f t="shared" si="28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9274601.1962030139</v>
      </c>
      <c r="E34" s="522">
        <f t="shared" si="24"/>
        <v>337883.70522727276</v>
      </c>
      <c r="F34" s="523">
        <f t="shared" si="25"/>
        <v>8936717.4909757413</v>
      </c>
      <c r="G34" s="524">
        <f t="shared" si="26"/>
        <v>1426257.0483852783</v>
      </c>
      <c r="H34" s="491">
        <f t="shared" si="27"/>
        <v>1426257.0483852783</v>
      </c>
      <c r="I34" s="511">
        <f t="shared" si="4"/>
        <v>0</v>
      </c>
      <c r="J34" s="511"/>
      <c r="K34" s="525"/>
      <c r="L34" s="514">
        <f t="shared" si="28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8936717.4909757413</v>
      </c>
      <c r="E35" s="522">
        <f t="shared" si="24"/>
        <v>337883.70522727276</v>
      </c>
      <c r="F35" s="523">
        <f t="shared" si="25"/>
        <v>8598833.7857484687</v>
      </c>
      <c r="G35" s="524">
        <f t="shared" si="26"/>
        <v>1385870.7782668248</v>
      </c>
      <c r="H35" s="491">
        <f t="shared" si="27"/>
        <v>1385870.7782668248</v>
      </c>
      <c r="I35" s="511">
        <f t="shared" si="4"/>
        <v>0</v>
      </c>
      <c r="J35" s="511"/>
      <c r="K35" s="525"/>
      <c r="L35" s="514">
        <f t="shared" si="28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8598833.7857484687</v>
      </c>
      <c r="E36" s="522">
        <f t="shared" si="24"/>
        <v>337883.70522727276</v>
      </c>
      <c r="F36" s="523">
        <f t="shared" si="25"/>
        <v>8260950.0805211961</v>
      </c>
      <c r="G36" s="524">
        <f t="shared" si="26"/>
        <v>1345484.5081483712</v>
      </c>
      <c r="H36" s="491">
        <f t="shared" si="27"/>
        <v>1345484.5081483712</v>
      </c>
      <c r="I36" s="511">
        <f t="shared" si="4"/>
        <v>0</v>
      </c>
      <c r="J36" s="511"/>
      <c r="K36" s="525"/>
      <c r="L36" s="514">
        <f t="shared" si="28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8260950.0805211961</v>
      </c>
      <c r="E37" s="522">
        <f t="shared" si="24"/>
        <v>337883.70522727276</v>
      </c>
      <c r="F37" s="523">
        <f t="shared" si="25"/>
        <v>7923066.3752939235</v>
      </c>
      <c r="G37" s="524">
        <f t="shared" si="26"/>
        <v>1305098.2380299177</v>
      </c>
      <c r="H37" s="491">
        <f t="shared" si="27"/>
        <v>1305098.2380299177</v>
      </c>
      <c r="I37" s="511">
        <f t="shared" si="4"/>
        <v>0</v>
      </c>
      <c r="J37" s="511"/>
      <c r="K37" s="525"/>
      <c r="L37" s="514">
        <f t="shared" si="28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7923066.3752939235</v>
      </c>
      <c r="E38" s="522">
        <f t="shared" si="24"/>
        <v>337883.70522727276</v>
      </c>
      <c r="F38" s="523">
        <f t="shared" si="25"/>
        <v>7585182.670066651</v>
      </c>
      <c r="G38" s="524">
        <f t="shared" si="26"/>
        <v>1264711.9679114642</v>
      </c>
      <c r="H38" s="491">
        <f t="shared" si="27"/>
        <v>1264711.9679114642</v>
      </c>
      <c r="I38" s="511">
        <f t="shared" si="4"/>
        <v>0</v>
      </c>
      <c r="J38" s="511"/>
      <c r="K38" s="525"/>
      <c r="L38" s="514">
        <f t="shared" si="28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7585182.670066651</v>
      </c>
      <c r="E39" s="522">
        <f t="shared" si="24"/>
        <v>337883.70522727276</v>
      </c>
      <c r="F39" s="523">
        <f t="shared" si="25"/>
        <v>7247298.9648393784</v>
      </c>
      <c r="G39" s="524">
        <f t="shared" si="26"/>
        <v>1224325.6977930106</v>
      </c>
      <c r="H39" s="491">
        <f t="shared" si="27"/>
        <v>1224325.6977930106</v>
      </c>
      <c r="I39" s="511">
        <f t="shared" si="4"/>
        <v>0</v>
      </c>
      <c r="J39" s="511"/>
      <c r="K39" s="525"/>
      <c r="L39" s="514">
        <f t="shared" si="28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7247298.9648393784</v>
      </c>
      <c r="E40" s="522">
        <f t="shared" si="24"/>
        <v>337883.70522727276</v>
      </c>
      <c r="F40" s="523">
        <f t="shared" si="25"/>
        <v>6909415.2596121058</v>
      </c>
      <c r="G40" s="524">
        <f t="shared" si="26"/>
        <v>1183939.4276745571</v>
      </c>
      <c r="H40" s="491">
        <f t="shared" si="27"/>
        <v>1183939.4276745571</v>
      </c>
      <c r="I40" s="511">
        <f t="shared" si="4"/>
        <v>0</v>
      </c>
      <c r="J40" s="511"/>
      <c r="K40" s="525"/>
      <c r="L40" s="514">
        <f t="shared" si="28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6909415.2596121058</v>
      </c>
      <c r="E41" s="522">
        <f t="shared" si="24"/>
        <v>337883.70522727276</v>
      </c>
      <c r="F41" s="523">
        <f t="shared" si="25"/>
        <v>6571531.5543848332</v>
      </c>
      <c r="G41" s="524">
        <f t="shared" si="26"/>
        <v>1143553.1575561038</v>
      </c>
      <c r="H41" s="491">
        <f t="shared" si="27"/>
        <v>1143553.1575561038</v>
      </c>
      <c r="I41" s="511">
        <f t="shared" si="4"/>
        <v>0</v>
      </c>
      <c r="J41" s="511"/>
      <c r="K41" s="525"/>
      <c r="L41" s="514">
        <f t="shared" si="28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6571531.5543848332</v>
      </c>
      <c r="E42" s="522">
        <f t="shared" si="24"/>
        <v>337883.70522727276</v>
      </c>
      <c r="F42" s="523">
        <f t="shared" si="25"/>
        <v>6233647.8491575606</v>
      </c>
      <c r="G42" s="524">
        <f t="shared" si="26"/>
        <v>1103166.8874376502</v>
      </c>
      <c r="H42" s="491">
        <f t="shared" si="27"/>
        <v>1103166.8874376502</v>
      </c>
      <c r="I42" s="511">
        <f t="shared" si="4"/>
        <v>0</v>
      </c>
      <c r="J42" s="511"/>
      <c r="K42" s="525"/>
      <c r="L42" s="514">
        <f t="shared" si="28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6233647.8491575606</v>
      </c>
      <c r="E43" s="522">
        <f t="shared" si="24"/>
        <v>337883.70522727276</v>
      </c>
      <c r="F43" s="523">
        <f t="shared" si="25"/>
        <v>5895764.143930288</v>
      </c>
      <c r="G43" s="524">
        <f t="shared" si="26"/>
        <v>1062780.6173191967</v>
      </c>
      <c r="H43" s="491">
        <f t="shared" si="27"/>
        <v>1062780.6173191967</v>
      </c>
      <c r="I43" s="511">
        <f t="shared" si="4"/>
        <v>0</v>
      </c>
      <c r="J43" s="511"/>
      <c r="K43" s="525"/>
      <c r="L43" s="514">
        <f t="shared" si="28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5895764.143930288</v>
      </c>
      <c r="E44" s="522">
        <f t="shared" si="24"/>
        <v>337883.70522727276</v>
      </c>
      <c r="F44" s="523">
        <f t="shared" si="25"/>
        <v>5557880.4387030154</v>
      </c>
      <c r="G44" s="524">
        <f t="shared" si="26"/>
        <v>1022394.3472007432</v>
      </c>
      <c r="H44" s="491">
        <f t="shared" si="27"/>
        <v>1022394.3472007432</v>
      </c>
      <c r="I44" s="511">
        <f t="shared" si="4"/>
        <v>0</v>
      </c>
      <c r="J44" s="511"/>
      <c r="K44" s="525"/>
      <c r="L44" s="514">
        <f t="shared" si="28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5557880.4387030154</v>
      </c>
      <c r="E45" s="522">
        <f t="shared" si="24"/>
        <v>337883.70522727276</v>
      </c>
      <c r="F45" s="523">
        <f t="shared" si="25"/>
        <v>5219996.7334757429</v>
      </c>
      <c r="G45" s="524">
        <f t="shared" si="26"/>
        <v>982008.07708228962</v>
      </c>
      <c r="H45" s="491">
        <f t="shared" si="27"/>
        <v>982008.07708228962</v>
      </c>
      <c r="I45" s="511">
        <f t="shared" si="4"/>
        <v>0</v>
      </c>
      <c r="J45" s="511"/>
      <c r="K45" s="525"/>
      <c r="L45" s="514">
        <f t="shared" si="28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5219996.7334757429</v>
      </c>
      <c r="E46" s="522">
        <f t="shared" si="24"/>
        <v>337883.70522727276</v>
      </c>
      <c r="F46" s="523">
        <f t="shared" si="25"/>
        <v>4882113.0282484703</v>
      </c>
      <c r="G46" s="524">
        <f t="shared" si="26"/>
        <v>941621.80696383608</v>
      </c>
      <c r="H46" s="491">
        <f t="shared" si="27"/>
        <v>941621.80696383608</v>
      </c>
      <c r="I46" s="511">
        <f t="shared" si="4"/>
        <v>0</v>
      </c>
      <c r="J46" s="511"/>
      <c r="K46" s="525"/>
      <c r="L46" s="514">
        <f t="shared" si="28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4882113.0282484703</v>
      </c>
      <c r="E47" s="522">
        <f t="shared" si="24"/>
        <v>337883.70522727276</v>
      </c>
      <c r="F47" s="523">
        <f t="shared" si="25"/>
        <v>4544229.3230211977</v>
      </c>
      <c r="G47" s="524">
        <f t="shared" si="26"/>
        <v>901235.53684538254</v>
      </c>
      <c r="H47" s="491">
        <f t="shared" si="27"/>
        <v>901235.53684538254</v>
      </c>
      <c r="I47" s="511">
        <f t="shared" si="4"/>
        <v>0</v>
      </c>
      <c r="J47" s="511"/>
      <c r="K47" s="525"/>
      <c r="L47" s="514">
        <f t="shared" si="28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4544229.3230211977</v>
      </c>
      <c r="E48" s="522">
        <f t="shared" si="24"/>
        <v>337883.70522727276</v>
      </c>
      <c r="F48" s="523">
        <f t="shared" si="25"/>
        <v>4206345.6177939251</v>
      </c>
      <c r="G48" s="524">
        <f t="shared" si="26"/>
        <v>860849.266726929</v>
      </c>
      <c r="H48" s="491">
        <f t="shared" si="27"/>
        <v>860849.266726929</v>
      </c>
      <c r="I48" s="511">
        <f t="shared" si="4"/>
        <v>0</v>
      </c>
      <c r="J48" s="511"/>
      <c r="K48" s="525"/>
      <c r="L48" s="514">
        <f t="shared" si="28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4206345.6177939251</v>
      </c>
      <c r="E49" s="522">
        <f t="shared" si="24"/>
        <v>337883.70522727276</v>
      </c>
      <c r="F49" s="523">
        <f t="shared" si="25"/>
        <v>3868461.9125666525</v>
      </c>
      <c r="G49" s="524">
        <f t="shared" si="26"/>
        <v>820462.99660847557</v>
      </c>
      <c r="H49" s="491">
        <f t="shared" si="27"/>
        <v>820462.99660847557</v>
      </c>
      <c r="I49" s="511">
        <f t="shared" si="4"/>
        <v>0</v>
      </c>
      <c r="J49" s="511"/>
      <c r="K49" s="525"/>
      <c r="L49" s="514">
        <f t="shared" si="28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3868461.9125666525</v>
      </c>
      <c r="E50" s="522">
        <f t="shared" si="24"/>
        <v>337883.70522727276</v>
      </c>
      <c r="F50" s="523">
        <f t="shared" si="25"/>
        <v>3530578.2073393799</v>
      </c>
      <c r="G50" s="524">
        <f t="shared" si="26"/>
        <v>780076.72649002203</v>
      </c>
      <c r="H50" s="491">
        <f t="shared" si="27"/>
        <v>780076.72649002203</v>
      </c>
      <c r="I50" s="511">
        <f t="shared" si="4"/>
        <v>0</v>
      </c>
      <c r="J50" s="511"/>
      <c r="K50" s="525"/>
      <c r="L50" s="514">
        <f t="shared" si="28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3530578.2073393799</v>
      </c>
      <c r="E51" s="522">
        <f t="shared" si="24"/>
        <v>337883.70522727276</v>
      </c>
      <c r="F51" s="523">
        <f t="shared" si="25"/>
        <v>3192694.5021121074</v>
      </c>
      <c r="G51" s="524">
        <f t="shared" si="26"/>
        <v>739690.45637156849</v>
      </c>
      <c r="H51" s="491">
        <f t="shared" si="27"/>
        <v>739690.45637156849</v>
      </c>
      <c r="I51" s="511">
        <f t="shared" si="4"/>
        <v>0</v>
      </c>
      <c r="J51" s="511"/>
      <c r="K51" s="525"/>
      <c r="L51" s="514">
        <f t="shared" si="28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3192694.5021121074</v>
      </c>
      <c r="E52" s="522">
        <f t="shared" si="24"/>
        <v>337883.70522727276</v>
      </c>
      <c r="F52" s="523">
        <f t="shared" si="25"/>
        <v>2854810.7968848348</v>
      </c>
      <c r="G52" s="524">
        <f t="shared" ref="G52:G72" si="29">+I$12*((D52+F52)/2)+E52</f>
        <v>699304.18625311507</v>
      </c>
      <c r="H52" s="491">
        <f t="shared" ref="H52:H72" si="30">+I$13*((D52+F52)/2)+E52</f>
        <v>699304.18625311507</v>
      </c>
      <c r="I52" s="511">
        <f t="shared" si="4"/>
        <v>0</v>
      </c>
      <c r="J52" s="511"/>
      <c r="K52" s="525"/>
      <c r="L52" s="514">
        <f t="shared" si="28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2854810.7968848348</v>
      </c>
      <c r="E53" s="522">
        <f t="shared" si="24"/>
        <v>337883.70522727276</v>
      </c>
      <c r="F53" s="523">
        <f t="shared" si="25"/>
        <v>2516927.0916575622</v>
      </c>
      <c r="G53" s="524">
        <f t="shared" si="29"/>
        <v>658917.91613466153</v>
      </c>
      <c r="H53" s="491">
        <f t="shared" si="30"/>
        <v>658917.91613466153</v>
      </c>
      <c r="I53" s="511">
        <f t="shared" si="4"/>
        <v>0</v>
      </c>
      <c r="J53" s="511"/>
      <c r="K53" s="525"/>
      <c r="L53" s="514">
        <f t="shared" si="28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2516927.0916575622</v>
      </c>
      <c r="E54" s="522">
        <f t="shared" si="24"/>
        <v>337883.70522727276</v>
      </c>
      <c r="F54" s="523">
        <f t="shared" si="25"/>
        <v>2179043.3864302896</v>
      </c>
      <c r="G54" s="524">
        <f t="shared" si="29"/>
        <v>618531.64601620799</v>
      </c>
      <c r="H54" s="491">
        <f t="shared" si="30"/>
        <v>618531.64601620799</v>
      </c>
      <c r="I54" s="511">
        <f t="shared" si="4"/>
        <v>0</v>
      </c>
      <c r="J54" s="511"/>
      <c r="K54" s="525"/>
      <c r="L54" s="514">
        <f t="shared" si="28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2179043.3864302896</v>
      </c>
      <c r="E55" s="522">
        <f t="shared" si="24"/>
        <v>337883.70522727276</v>
      </c>
      <c r="F55" s="523">
        <f t="shared" si="25"/>
        <v>1841159.6812030168</v>
      </c>
      <c r="G55" s="524">
        <f t="shared" si="29"/>
        <v>578145.37589775445</v>
      </c>
      <c r="H55" s="491">
        <f t="shared" si="30"/>
        <v>578145.37589775445</v>
      </c>
      <c r="I55" s="511">
        <f t="shared" si="4"/>
        <v>0</v>
      </c>
      <c r="J55" s="511"/>
      <c r="K55" s="525"/>
      <c r="L55" s="514">
        <f t="shared" si="28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1841159.6812030168</v>
      </c>
      <c r="E56" s="522">
        <f t="shared" si="24"/>
        <v>337883.70522727276</v>
      </c>
      <c r="F56" s="523">
        <f t="shared" si="25"/>
        <v>1503275.975975744</v>
      </c>
      <c r="G56" s="524">
        <f t="shared" si="29"/>
        <v>537759.10577930091</v>
      </c>
      <c r="H56" s="491">
        <f t="shared" si="30"/>
        <v>537759.10577930091</v>
      </c>
      <c r="I56" s="511">
        <f t="shared" si="4"/>
        <v>0</v>
      </c>
      <c r="J56" s="511"/>
      <c r="K56" s="525"/>
      <c r="L56" s="514">
        <f t="shared" si="28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1503275.975975744</v>
      </c>
      <c r="E57" s="522">
        <f t="shared" si="24"/>
        <v>337883.70522727276</v>
      </c>
      <c r="F57" s="523">
        <f t="shared" si="25"/>
        <v>1165392.2707484711</v>
      </c>
      <c r="G57" s="524">
        <f t="shared" si="29"/>
        <v>497372.83566084737</v>
      </c>
      <c r="H57" s="491">
        <f t="shared" si="30"/>
        <v>497372.83566084737</v>
      </c>
      <c r="I57" s="511">
        <f t="shared" si="4"/>
        <v>0</v>
      </c>
      <c r="J57" s="511"/>
      <c r="K57" s="525"/>
      <c r="L57" s="514">
        <f t="shared" si="28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1165392.2707484711</v>
      </c>
      <c r="E58" s="522">
        <f t="shared" si="24"/>
        <v>337883.70522727276</v>
      </c>
      <c r="F58" s="523">
        <f t="shared" si="25"/>
        <v>827508.56552119832</v>
      </c>
      <c r="G58" s="524">
        <f t="shared" si="29"/>
        <v>456986.56554239383</v>
      </c>
      <c r="H58" s="491">
        <f t="shared" si="30"/>
        <v>456986.56554239383</v>
      </c>
      <c r="I58" s="511">
        <f t="shared" si="4"/>
        <v>0</v>
      </c>
      <c r="J58" s="511"/>
      <c r="K58" s="525"/>
      <c r="L58" s="514">
        <f t="shared" si="28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827508.56552119832</v>
      </c>
      <c r="E59" s="522">
        <f t="shared" si="24"/>
        <v>337883.70522727276</v>
      </c>
      <c r="F59" s="523">
        <f t="shared" si="25"/>
        <v>489624.86029392557</v>
      </c>
      <c r="G59" s="524">
        <f t="shared" si="29"/>
        <v>416600.29542394029</v>
      </c>
      <c r="H59" s="491">
        <f t="shared" si="30"/>
        <v>416600.29542394029</v>
      </c>
      <c r="I59" s="511">
        <f t="shared" si="4"/>
        <v>0</v>
      </c>
      <c r="J59" s="511"/>
      <c r="K59" s="525"/>
      <c r="L59" s="514">
        <f t="shared" si="28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489624.86029392557</v>
      </c>
      <c r="E60" s="522">
        <f t="shared" si="24"/>
        <v>337883.70522727276</v>
      </c>
      <c r="F60" s="523">
        <f t="shared" si="25"/>
        <v>151741.15506665281</v>
      </c>
      <c r="G60" s="524">
        <f t="shared" si="29"/>
        <v>376214.02530548675</v>
      </c>
      <c r="H60" s="491">
        <f t="shared" si="30"/>
        <v>376214.02530548675</v>
      </c>
      <c r="I60" s="511">
        <f t="shared" si="4"/>
        <v>0</v>
      </c>
      <c r="J60" s="511"/>
      <c r="K60" s="525"/>
      <c r="L60" s="514">
        <f t="shared" si="28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151741.15506665281</v>
      </c>
      <c r="E61" s="522">
        <f t="shared" si="24"/>
        <v>151741.15506665281</v>
      </c>
      <c r="F61" s="523">
        <f t="shared" si="25"/>
        <v>0</v>
      </c>
      <c r="G61" s="524">
        <f t="shared" si="29"/>
        <v>160809.74757614642</v>
      </c>
      <c r="H61" s="491">
        <f t="shared" si="30"/>
        <v>160809.74757614642</v>
      </c>
      <c r="I61" s="511">
        <f t="shared" si="4"/>
        <v>0</v>
      </c>
      <c r="J61" s="511"/>
      <c r="K61" s="525"/>
      <c r="L61" s="514">
        <f t="shared" si="28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4"/>
        <v>0</v>
      </c>
      <c r="J62" s="511"/>
      <c r="K62" s="525"/>
      <c r="L62" s="514">
        <f t="shared" si="28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4"/>
        <v>0</v>
      </c>
      <c r="J63" s="511"/>
      <c r="K63" s="525"/>
      <c r="L63" s="514">
        <f t="shared" si="28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4"/>
        <v>0</v>
      </c>
      <c r="J64" s="511"/>
      <c r="K64" s="525"/>
      <c r="L64" s="514">
        <f t="shared" si="28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4"/>
        <v>0</v>
      </c>
      <c r="J65" s="511"/>
      <c r="K65" s="525"/>
      <c r="L65" s="514">
        <f t="shared" si="28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4"/>
        <v>0</v>
      </c>
      <c r="J66" s="511"/>
      <c r="K66" s="525"/>
      <c r="L66" s="514">
        <f t="shared" si="28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4"/>
        <v>0</v>
      </c>
      <c r="J67" s="511"/>
      <c r="K67" s="525"/>
      <c r="L67" s="514">
        <f t="shared" si="28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4"/>
        <v>0</v>
      </c>
      <c r="J68" s="511"/>
      <c r="K68" s="525"/>
      <c r="L68" s="514">
        <f t="shared" si="28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4"/>
        <v>0</v>
      </c>
      <c r="J69" s="511"/>
      <c r="K69" s="525"/>
      <c r="L69" s="514">
        <f t="shared" si="28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4"/>
        <v>0</v>
      </c>
      <c r="J70" s="511"/>
      <c r="K70" s="525"/>
      <c r="L70" s="514">
        <f t="shared" si="28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4"/>
        <v>0</v>
      </c>
      <c r="J71" s="511"/>
      <c r="K71" s="525"/>
      <c r="L71" s="514">
        <f t="shared" si="28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4"/>
        <v>0</v>
      </c>
      <c r="F72" s="523">
        <f t="shared" si="25"/>
        <v>0</v>
      </c>
      <c r="G72" s="524">
        <f t="shared" si="29"/>
        <v>0</v>
      </c>
      <c r="H72" s="491">
        <f t="shared" si="30"/>
        <v>0</v>
      </c>
      <c r="I72" s="511">
        <f t="shared" si="4"/>
        <v>0</v>
      </c>
      <c r="J72" s="511"/>
      <c r="K72" s="532"/>
      <c r="L72" s="533">
        <f t="shared" si="28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14866883.030000001</v>
      </c>
      <c r="F73" s="375"/>
      <c r="G73" s="375">
        <f>SUM(G17:G72)</f>
        <v>55056630.220283516</v>
      </c>
      <c r="H73" s="375">
        <f>SUM(H17:H72)</f>
        <v>55056630.220283516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1644706.8393982979</v>
      </c>
      <c r="N87" s="546">
        <f>IF(J92&lt;D11,0,VLOOKUP(J92,C17:O72,11))</f>
        <v>1644706.8393982979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1774325.3551318741</v>
      </c>
      <c r="N88" s="550">
        <f>IF(J92&lt;D11,0,VLOOKUP(J92,C99:P154,7))</f>
        <v>1774325.3551318741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129618.51573357615</v>
      </c>
      <c r="N89" s="555">
        <f>+N88-N87</f>
        <v>129618.51573357615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 t="str">
        <f>E9</f>
        <v xml:space="preserve">  SPP Project ID = 503/1012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D10</f>
        <v>14866883.030000001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337883.70522727276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 t="shared" ref="L99:L104" si="31">H99</f>
        <v>1018506.1541813499</v>
      </c>
      <c r="M99" s="519">
        <f t="shared" ref="M99:M104" si="32">IF(L99&lt;&gt;0,+H99-L99,0)</f>
        <v>0</v>
      </c>
      <c r="N99" s="518">
        <f t="shared" ref="N99:N104" si="33">I99</f>
        <v>1018506.1541813499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 t="shared" si="31"/>
        <v>2295188.8876024</v>
      </c>
      <c r="M100" s="519">
        <f t="shared" si="32"/>
        <v>0</v>
      </c>
      <c r="N100" s="518">
        <f t="shared" si="33"/>
        <v>2295188.8876024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35">+I101-H101</f>
        <v>0</v>
      </c>
      <c r="K101" s="514"/>
      <c r="L101" s="518">
        <f t="shared" si="31"/>
        <v>2166100.4168751929</v>
      </c>
      <c r="M101" s="519">
        <f t="shared" si="32"/>
        <v>0</v>
      </c>
      <c r="N101" s="518">
        <f t="shared" si="33"/>
        <v>2166100.4168751929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35"/>
        <v>0</v>
      </c>
      <c r="K102" s="514"/>
      <c r="L102" s="518">
        <f t="shared" si="31"/>
        <v>2053277.0180077213</v>
      </c>
      <c r="M102" s="519">
        <f t="shared" si="32"/>
        <v>0</v>
      </c>
      <c r="N102" s="518">
        <f t="shared" si="33"/>
        <v>2053277.0180077213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4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35"/>
        <v>0</v>
      </c>
      <c r="K103" s="514"/>
      <c r="L103" s="518">
        <f t="shared" si="31"/>
        <v>1793928.9872663962</v>
      </c>
      <c r="M103" s="519">
        <f t="shared" si="32"/>
        <v>0</v>
      </c>
      <c r="N103" s="518">
        <f t="shared" si="33"/>
        <v>1793928.9872663962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4"/>
        <v/>
      </c>
      <c r="C104" s="507">
        <f>IF(D93="","-",+C103+1)</f>
        <v>2019</v>
      </c>
      <c r="D104" s="629">
        <v>13458364.180598006</v>
      </c>
      <c r="E104" s="630">
        <v>345741.46511627908</v>
      </c>
      <c r="F104" s="631">
        <v>13112622.715481726</v>
      </c>
      <c r="G104" s="631">
        <v>13285493.448039867</v>
      </c>
      <c r="H104" s="633">
        <v>1767827.9448754457</v>
      </c>
      <c r="I104" s="634">
        <v>1767827.9448754457</v>
      </c>
      <c r="J104" s="514">
        <f t="shared" si="35"/>
        <v>0</v>
      </c>
      <c r="K104" s="514"/>
      <c r="L104" s="518">
        <f t="shared" si="31"/>
        <v>1767827.9448754457</v>
      </c>
      <c r="M104" s="519">
        <f t="shared" si="32"/>
        <v>0</v>
      </c>
      <c r="N104" s="518">
        <f t="shared" si="33"/>
        <v>1767827.9448754457</v>
      </c>
      <c r="O104" s="514">
        <f t="shared" ref="O104:O130" si="36">IF(N104&lt;&gt;0,+I104-N104,0)</f>
        <v>0</v>
      </c>
      <c r="P104" s="514">
        <f t="shared" ref="P104:P130" si="37">+O104-M104</f>
        <v>0</v>
      </c>
    </row>
    <row r="105" spans="1:16" ht="12.5">
      <c r="B105" s="195" t="str">
        <f t="shared" si="34"/>
        <v/>
      </c>
      <c r="C105" s="507">
        <f>IF(D93="","-",+C104+1)</f>
        <v>2020</v>
      </c>
      <c r="D105" s="629">
        <v>13112622.715481726</v>
      </c>
      <c r="E105" s="630">
        <v>353973.40476190473</v>
      </c>
      <c r="F105" s="631">
        <v>12758649.310719822</v>
      </c>
      <c r="G105" s="631">
        <v>12935636.013100773</v>
      </c>
      <c r="H105" s="633">
        <v>1745509.3465257157</v>
      </c>
      <c r="I105" s="634">
        <v>1745509.3465257157</v>
      </c>
      <c r="J105" s="514">
        <f t="shared" si="35"/>
        <v>0</v>
      </c>
      <c r="K105" s="514"/>
      <c r="L105" s="518">
        <f t="shared" ref="L105" si="38">H105</f>
        <v>1745509.3465257157</v>
      </c>
      <c r="M105" s="519">
        <f t="shared" ref="M105" si="39">IF(L105&lt;&gt;0,+H105-L105,0)</f>
        <v>0</v>
      </c>
      <c r="N105" s="518">
        <f t="shared" ref="N105" si="40">I105</f>
        <v>1745509.3465257157</v>
      </c>
      <c r="O105" s="514">
        <f t="shared" si="36"/>
        <v>0</v>
      </c>
      <c r="P105" s="514">
        <f t="shared" si="37"/>
        <v>0</v>
      </c>
    </row>
    <row r="106" spans="1:16" ht="12.5">
      <c r="B106" s="195" t="str">
        <f t="shared" si="34"/>
        <v/>
      </c>
      <c r="C106" s="507">
        <f>IF(D93="","-",+C105+1)</f>
        <v>2021</v>
      </c>
      <c r="D106" s="629">
        <v>12758649.310719822</v>
      </c>
      <c r="E106" s="630">
        <v>362606.90243902442</v>
      </c>
      <c r="F106" s="631">
        <v>12396042.408280797</v>
      </c>
      <c r="G106" s="631">
        <v>12577345.859500309</v>
      </c>
      <c r="H106" s="633">
        <v>1790314.5874907523</v>
      </c>
      <c r="I106" s="634">
        <v>1790314.5874907523</v>
      </c>
      <c r="J106" s="514">
        <f t="shared" si="35"/>
        <v>0</v>
      </c>
      <c r="K106" s="514"/>
      <c r="L106" s="518">
        <f t="shared" ref="L106" si="41">H106</f>
        <v>1790314.5874907523</v>
      </c>
      <c r="M106" s="519">
        <f t="shared" ref="M106" si="42">IF(L106&lt;&gt;0,+H106-L106,0)</f>
        <v>0</v>
      </c>
      <c r="N106" s="518">
        <f t="shared" ref="N106" si="43">I106</f>
        <v>1790314.5874907523</v>
      </c>
      <c r="O106" s="514">
        <f t="shared" si="36"/>
        <v>0</v>
      </c>
      <c r="P106" s="514">
        <f t="shared" si="37"/>
        <v>0</v>
      </c>
    </row>
    <row r="107" spans="1:16" ht="12.5">
      <c r="B107" s="195" t="str">
        <f t="shared" si="34"/>
        <v/>
      </c>
      <c r="C107" s="507">
        <f>IF(D93="","-",+C106+1)</f>
        <v>2022</v>
      </c>
      <c r="D107" s="629">
        <v>12396042.408280797</v>
      </c>
      <c r="E107" s="630">
        <v>353973.40476190473</v>
      </c>
      <c r="F107" s="631">
        <v>12042069.003518892</v>
      </c>
      <c r="G107" s="631">
        <v>12219055.705899846</v>
      </c>
      <c r="H107" s="633">
        <v>1789197.3319919659</v>
      </c>
      <c r="I107" s="634">
        <v>1789197.3319919659</v>
      </c>
      <c r="J107" s="514">
        <f t="shared" si="35"/>
        <v>0</v>
      </c>
      <c r="K107" s="514"/>
      <c r="L107" s="518">
        <f t="shared" ref="L107" si="44">H107</f>
        <v>1789197.3319919659</v>
      </c>
      <c r="M107" s="519">
        <f t="shared" ref="M107" si="45">IF(L107&lt;&gt;0,+H107-L107,0)</f>
        <v>0</v>
      </c>
      <c r="N107" s="518">
        <f t="shared" ref="N107" si="46">I107</f>
        <v>1789197.3319919659</v>
      </c>
      <c r="O107" s="514">
        <f t="shared" ref="O107" si="47">IF(N107&lt;&gt;0,+I107-N107,0)</f>
        <v>0</v>
      </c>
      <c r="P107" s="514">
        <f t="shared" ref="P107" si="48">+O107-M107</f>
        <v>0</v>
      </c>
    </row>
    <row r="108" spans="1:16" ht="12.5">
      <c r="B108" s="195" t="str">
        <f t="shared" si="34"/>
        <v>IU</v>
      </c>
      <c r="C108" s="507">
        <f>IF(D93="","-",+C107+1)</f>
        <v>2023</v>
      </c>
      <c r="D108" s="629">
        <v>12042069.033518896</v>
      </c>
      <c r="E108" s="630">
        <v>337883.70522727276</v>
      </c>
      <c r="F108" s="631">
        <v>11704185.328291623</v>
      </c>
      <c r="G108" s="631">
        <v>11873127.18090526</v>
      </c>
      <c r="H108" s="633">
        <v>1802612.7073485164</v>
      </c>
      <c r="I108" s="634">
        <v>1802612.7073485164</v>
      </c>
      <c r="J108" s="514">
        <f t="shared" si="35"/>
        <v>0</v>
      </c>
      <c r="K108" s="514"/>
      <c r="L108" s="518">
        <f t="shared" ref="L108" si="49">H108</f>
        <v>1802612.7073485164</v>
      </c>
      <c r="M108" s="519">
        <f t="shared" ref="M108" si="50">IF(L108&lt;&gt;0,+H108-L108,0)</f>
        <v>0</v>
      </c>
      <c r="N108" s="518">
        <f t="shared" ref="N108" si="51">I108</f>
        <v>1802612.7073485164</v>
      </c>
      <c r="O108" s="514">
        <f t="shared" ref="O108" si="52">IF(N108&lt;&gt;0,+I108-N108,0)</f>
        <v>0</v>
      </c>
      <c r="P108" s="514">
        <f t="shared" si="37"/>
        <v>0</v>
      </c>
    </row>
    <row r="109" spans="1:16" ht="12.5">
      <c r="B109" s="195" t="str">
        <f t="shared" si="34"/>
        <v/>
      </c>
      <c r="C109" s="507">
        <f>IF(D93="","-",+C108+1)</f>
        <v>2024</v>
      </c>
      <c r="D109" s="374">
        <f>IF(F108+SUM(E$99:E108)=D$92,F108,D$92-SUM(E$99:E108))</f>
        <v>11704185.328291623</v>
      </c>
      <c r="E109" s="522">
        <f t="shared" ref="E109:E154" si="53">IF(+$J$96&lt;F108,$J$96,D109)</f>
        <v>337883.70522727276</v>
      </c>
      <c r="F109" s="523">
        <f t="shared" ref="F109:F154" si="54">+D109-E109</f>
        <v>11366301.62306435</v>
      </c>
      <c r="G109" s="523">
        <f t="shared" ref="G109:G154" si="55">+(F109+D109)/2</f>
        <v>11535243.475677986</v>
      </c>
      <c r="H109" s="526">
        <f t="shared" ref="H109:H154" si="56">+J$94*G109+E109</f>
        <v>1774325.3551318741</v>
      </c>
      <c r="I109" s="577">
        <f t="shared" ref="I109:I154" si="57">+J$95*G109+E109</f>
        <v>1774325.3551318741</v>
      </c>
      <c r="J109" s="514">
        <f t="shared" si="35"/>
        <v>0</v>
      </c>
      <c r="K109" s="514"/>
      <c r="L109" s="525"/>
      <c r="M109" s="514">
        <f t="shared" ref="M109:M130" si="58">IF(L109&lt;&gt;0,+H109-L109,0)</f>
        <v>0</v>
      </c>
      <c r="N109" s="525"/>
      <c r="O109" s="514">
        <f t="shared" si="36"/>
        <v>0</v>
      </c>
      <c r="P109" s="514">
        <f t="shared" si="37"/>
        <v>0</v>
      </c>
    </row>
    <row r="110" spans="1:16" ht="12.5">
      <c r="B110" s="195" t="str">
        <f t="shared" si="34"/>
        <v/>
      </c>
      <c r="C110" s="507">
        <f>IF(D93="","-",+C109+1)</f>
        <v>2025</v>
      </c>
      <c r="D110" s="374">
        <f>IF(F109+SUM(E$99:E109)=D$92,F109,D$92-SUM(E$99:E109))</f>
        <v>11366301.62306435</v>
      </c>
      <c r="E110" s="522">
        <f t="shared" si="53"/>
        <v>337883.70522727276</v>
      </c>
      <c r="F110" s="523">
        <f t="shared" si="54"/>
        <v>11028417.917837078</v>
      </c>
      <c r="G110" s="523">
        <f t="shared" si="55"/>
        <v>11197359.770450715</v>
      </c>
      <c r="H110" s="526">
        <f t="shared" si="56"/>
        <v>1732249.9340073958</v>
      </c>
      <c r="I110" s="577">
        <f t="shared" si="57"/>
        <v>1732249.9340073958</v>
      </c>
      <c r="J110" s="514">
        <f t="shared" si="35"/>
        <v>0</v>
      </c>
      <c r="K110" s="514"/>
      <c r="L110" s="525"/>
      <c r="M110" s="514">
        <f t="shared" si="58"/>
        <v>0</v>
      </c>
      <c r="N110" s="525"/>
      <c r="O110" s="514">
        <f t="shared" si="36"/>
        <v>0</v>
      </c>
      <c r="P110" s="514">
        <f t="shared" si="37"/>
        <v>0</v>
      </c>
    </row>
    <row r="111" spans="1:16" ht="12.5">
      <c r="B111" s="195" t="str">
        <f t="shared" si="34"/>
        <v/>
      </c>
      <c r="C111" s="507">
        <f>IF(D93="","-",+C110+1)</f>
        <v>2026</v>
      </c>
      <c r="D111" s="374">
        <f>IF(F110+SUM(E$99:E110)=D$92,F110,D$92-SUM(E$99:E110))</f>
        <v>11028417.917837078</v>
      </c>
      <c r="E111" s="522">
        <f t="shared" si="53"/>
        <v>337883.70522727276</v>
      </c>
      <c r="F111" s="523">
        <f t="shared" si="54"/>
        <v>10690534.212609805</v>
      </c>
      <c r="G111" s="523">
        <f t="shared" si="55"/>
        <v>10859476.065223441</v>
      </c>
      <c r="H111" s="526">
        <f t="shared" si="56"/>
        <v>1690174.5128829172</v>
      </c>
      <c r="I111" s="577">
        <f t="shared" si="57"/>
        <v>1690174.5128829172</v>
      </c>
      <c r="J111" s="514">
        <f t="shared" si="35"/>
        <v>0</v>
      </c>
      <c r="K111" s="514"/>
      <c r="L111" s="525"/>
      <c r="M111" s="514">
        <f t="shared" si="58"/>
        <v>0</v>
      </c>
      <c r="N111" s="525"/>
      <c r="O111" s="514">
        <f t="shared" si="36"/>
        <v>0</v>
      </c>
      <c r="P111" s="514">
        <f t="shared" si="37"/>
        <v>0</v>
      </c>
    </row>
    <row r="112" spans="1:16" ht="12.5">
      <c r="B112" s="195" t="str">
        <f t="shared" si="34"/>
        <v/>
      </c>
      <c r="C112" s="507">
        <f>IF(D93="","-",+C111+1)</f>
        <v>2027</v>
      </c>
      <c r="D112" s="374">
        <f>IF(F111+SUM(E$99:E111)=D$92,F111,D$92-SUM(E$99:E111))</f>
        <v>10690534.212609805</v>
      </c>
      <c r="E112" s="522">
        <f t="shared" si="53"/>
        <v>337883.70522727276</v>
      </c>
      <c r="F112" s="523">
        <f t="shared" si="54"/>
        <v>10352650.507382533</v>
      </c>
      <c r="G112" s="523">
        <f t="shared" si="55"/>
        <v>10521592.35999617</v>
      </c>
      <c r="H112" s="526">
        <f t="shared" si="56"/>
        <v>1648099.0917584391</v>
      </c>
      <c r="I112" s="577">
        <f t="shared" si="57"/>
        <v>1648099.0917584391</v>
      </c>
      <c r="J112" s="514">
        <f t="shared" si="35"/>
        <v>0</v>
      </c>
      <c r="K112" s="514"/>
      <c r="L112" s="525"/>
      <c r="M112" s="514">
        <f t="shared" si="58"/>
        <v>0</v>
      </c>
      <c r="N112" s="525"/>
      <c r="O112" s="514">
        <f t="shared" si="36"/>
        <v>0</v>
      </c>
      <c r="P112" s="514">
        <f t="shared" si="37"/>
        <v>0</v>
      </c>
    </row>
    <row r="113" spans="2:16" ht="12.5">
      <c r="B113" s="195" t="str">
        <f t="shared" si="34"/>
        <v/>
      </c>
      <c r="C113" s="507">
        <f>IF(D93="","-",+C112+1)</f>
        <v>2028</v>
      </c>
      <c r="D113" s="374">
        <f>IF(F112+SUM(E$99:E112)=D$92,F112,D$92-SUM(E$99:E112))</f>
        <v>10352650.507382533</v>
      </c>
      <c r="E113" s="522">
        <f t="shared" si="53"/>
        <v>337883.70522727276</v>
      </c>
      <c r="F113" s="523">
        <f t="shared" si="54"/>
        <v>10014766.80215526</v>
      </c>
      <c r="G113" s="523">
        <f t="shared" si="55"/>
        <v>10183708.654768895</v>
      </c>
      <c r="H113" s="526">
        <f t="shared" si="56"/>
        <v>1606023.6706339603</v>
      </c>
      <c r="I113" s="577">
        <f t="shared" si="57"/>
        <v>1606023.6706339603</v>
      </c>
      <c r="J113" s="514">
        <f t="shared" si="35"/>
        <v>0</v>
      </c>
      <c r="K113" s="514"/>
      <c r="L113" s="525"/>
      <c r="M113" s="514">
        <f t="shared" si="58"/>
        <v>0</v>
      </c>
      <c r="N113" s="525"/>
      <c r="O113" s="514">
        <f t="shared" si="36"/>
        <v>0</v>
      </c>
      <c r="P113" s="514">
        <f t="shared" si="37"/>
        <v>0</v>
      </c>
    </row>
    <row r="114" spans="2:16" ht="12.5">
      <c r="B114" s="195" t="str">
        <f t="shared" si="34"/>
        <v/>
      </c>
      <c r="C114" s="507">
        <f>IF(D93="","-",+C113+1)</f>
        <v>2029</v>
      </c>
      <c r="D114" s="374">
        <f>IF(F113+SUM(E$99:E113)=D$92,F113,D$92-SUM(E$99:E113))</f>
        <v>10014766.80215526</v>
      </c>
      <c r="E114" s="522">
        <f t="shared" si="53"/>
        <v>337883.70522727276</v>
      </c>
      <c r="F114" s="523">
        <f t="shared" si="54"/>
        <v>9676883.0969279874</v>
      </c>
      <c r="G114" s="523">
        <f t="shared" si="55"/>
        <v>9845824.9495416246</v>
      </c>
      <c r="H114" s="526">
        <f t="shared" si="56"/>
        <v>1563948.2495094822</v>
      </c>
      <c r="I114" s="577">
        <f t="shared" si="57"/>
        <v>1563948.2495094822</v>
      </c>
      <c r="J114" s="514">
        <f t="shared" si="35"/>
        <v>0</v>
      </c>
      <c r="K114" s="514"/>
      <c r="L114" s="525"/>
      <c r="M114" s="514">
        <f t="shared" si="58"/>
        <v>0</v>
      </c>
      <c r="N114" s="525"/>
      <c r="O114" s="514">
        <f t="shared" si="36"/>
        <v>0</v>
      </c>
      <c r="P114" s="514">
        <f t="shared" si="37"/>
        <v>0</v>
      </c>
    </row>
    <row r="115" spans="2:16" ht="12.5">
      <c r="B115" s="195" t="str">
        <f t="shared" si="34"/>
        <v/>
      </c>
      <c r="C115" s="507">
        <f>IF(D93="","-",+C114+1)</f>
        <v>2030</v>
      </c>
      <c r="D115" s="374">
        <f>IF(F114+SUM(E$99:E114)=D$92,F114,D$92-SUM(E$99:E114))</f>
        <v>9676883.0969279874</v>
      </c>
      <c r="E115" s="522">
        <f t="shared" si="53"/>
        <v>337883.70522727276</v>
      </c>
      <c r="F115" s="523">
        <f t="shared" si="54"/>
        <v>9338999.3917007148</v>
      </c>
      <c r="G115" s="523">
        <f t="shared" si="55"/>
        <v>9507941.2443143502</v>
      </c>
      <c r="H115" s="526">
        <f t="shared" si="56"/>
        <v>1521872.8283850036</v>
      </c>
      <c r="I115" s="577">
        <f t="shared" si="57"/>
        <v>1521872.8283850036</v>
      </c>
      <c r="J115" s="514">
        <f t="shared" si="35"/>
        <v>0</v>
      </c>
      <c r="K115" s="514"/>
      <c r="L115" s="525"/>
      <c r="M115" s="514">
        <f t="shared" si="58"/>
        <v>0</v>
      </c>
      <c r="N115" s="525"/>
      <c r="O115" s="514">
        <f t="shared" si="36"/>
        <v>0</v>
      </c>
      <c r="P115" s="514">
        <f t="shared" si="37"/>
        <v>0</v>
      </c>
    </row>
    <row r="116" spans="2:16" ht="12.5">
      <c r="B116" s="195" t="str">
        <f t="shared" si="34"/>
        <v/>
      </c>
      <c r="C116" s="507">
        <f>IF(D93="","-",+C115+1)</f>
        <v>2031</v>
      </c>
      <c r="D116" s="374">
        <f>IF(F115+SUM(E$99:E115)=D$92,F115,D$92-SUM(E$99:E115))</f>
        <v>9338999.3917007148</v>
      </c>
      <c r="E116" s="522">
        <f t="shared" si="53"/>
        <v>337883.70522727276</v>
      </c>
      <c r="F116" s="523">
        <f t="shared" si="54"/>
        <v>9001115.6864734422</v>
      </c>
      <c r="G116" s="523">
        <f t="shared" si="55"/>
        <v>9170057.5390870795</v>
      </c>
      <c r="H116" s="526">
        <f t="shared" si="56"/>
        <v>1479797.4072605253</v>
      </c>
      <c r="I116" s="577">
        <f t="shared" si="57"/>
        <v>1479797.4072605253</v>
      </c>
      <c r="J116" s="514">
        <f t="shared" si="35"/>
        <v>0</v>
      </c>
      <c r="K116" s="514"/>
      <c r="L116" s="525"/>
      <c r="M116" s="514">
        <f t="shared" si="58"/>
        <v>0</v>
      </c>
      <c r="N116" s="525"/>
      <c r="O116" s="514">
        <f t="shared" si="36"/>
        <v>0</v>
      </c>
      <c r="P116" s="514">
        <f t="shared" si="37"/>
        <v>0</v>
      </c>
    </row>
    <row r="117" spans="2:16" ht="12.5">
      <c r="B117" s="195" t="str">
        <f t="shared" si="34"/>
        <v/>
      </c>
      <c r="C117" s="507">
        <f>IF(D93="","-",+C116+1)</f>
        <v>2032</v>
      </c>
      <c r="D117" s="374">
        <f>IF(F116+SUM(E$99:E116)=D$92,F116,D$92-SUM(E$99:E116))</f>
        <v>9001115.6864734422</v>
      </c>
      <c r="E117" s="522">
        <f t="shared" si="53"/>
        <v>337883.70522727276</v>
      </c>
      <c r="F117" s="523">
        <f t="shared" si="54"/>
        <v>8663231.9812461697</v>
      </c>
      <c r="G117" s="523">
        <f t="shared" si="55"/>
        <v>8832173.833859805</v>
      </c>
      <c r="H117" s="526">
        <f t="shared" si="56"/>
        <v>1437721.9861360467</v>
      </c>
      <c r="I117" s="577">
        <f t="shared" si="57"/>
        <v>1437721.9861360467</v>
      </c>
      <c r="J117" s="514">
        <f t="shared" si="35"/>
        <v>0</v>
      </c>
      <c r="K117" s="514"/>
      <c r="L117" s="525"/>
      <c r="M117" s="514">
        <f t="shared" si="58"/>
        <v>0</v>
      </c>
      <c r="N117" s="525"/>
      <c r="O117" s="514">
        <f t="shared" si="36"/>
        <v>0</v>
      </c>
      <c r="P117" s="514">
        <f t="shared" si="37"/>
        <v>0</v>
      </c>
    </row>
    <row r="118" spans="2:16" ht="12.5">
      <c r="B118" s="195" t="str">
        <f t="shared" si="34"/>
        <v/>
      </c>
      <c r="C118" s="507">
        <f>IF(D93="","-",+C117+1)</f>
        <v>2033</v>
      </c>
      <c r="D118" s="374">
        <f>IF(F117+SUM(E$99:E117)=D$92,F117,D$92-SUM(E$99:E117))</f>
        <v>8663231.9812461697</v>
      </c>
      <c r="E118" s="522">
        <f t="shared" si="53"/>
        <v>337883.70522727276</v>
      </c>
      <c r="F118" s="523">
        <f t="shared" si="54"/>
        <v>8325348.2760188971</v>
      </c>
      <c r="G118" s="523">
        <f t="shared" si="55"/>
        <v>8494290.1286325343</v>
      </c>
      <c r="H118" s="526">
        <f t="shared" si="56"/>
        <v>1395646.5650115686</v>
      </c>
      <c r="I118" s="577">
        <f t="shared" si="57"/>
        <v>1395646.5650115686</v>
      </c>
      <c r="J118" s="514">
        <f t="shared" si="35"/>
        <v>0</v>
      </c>
      <c r="K118" s="514"/>
      <c r="L118" s="525"/>
      <c r="M118" s="514">
        <f t="shared" si="58"/>
        <v>0</v>
      </c>
      <c r="N118" s="525"/>
      <c r="O118" s="514">
        <f t="shared" si="36"/>
        <v>0</v>
      </c>
      <c r="P118" s="514">
        <f t="shared" si="37"/>
        <v>0</v>
      </c>
    </row>
    <row r="119" spans="2:16" ht="12.5">
      <c r="B119" s="195" t="str">
        <f t="shared" si="34"/>
        <v/>
      </c>
      <c r="C119" s="507">
        <f>IF(D93="","-",+C118+1)</f>
        <v>2034</v>
      </c>
      <c r="D119" s="374">
        <f>IF(F118+SUM(E$99:E118)=D$92,F118,D$92-SUM(E$99:E118))</f>
        <v>8325348.2760188971</v>
      </c>
      <c r="E119" s="522">
        <f t="shared" si="53"/>
        <v>337883.70522727276</v>
      </c>
      <c r="F119" s="523">
        <f t="shared" si="54"/>
        <v>7987464.5707916245</v>
      </c>
      <c r="G119" s="523">
        <f t="shared" si="55"/>
        <v>8156406.4234052608</v>
      </c>
      <c r="H119" s="526">
        <f t="shared" si="56"/>
        <v>1353571.14388709</v>
      </c>
      <c r="I119" s="577">
        <f t="shared" si="57"/>
        <v>1353571.14388709</v>
      </c>
      <c r="J119" s="514">
        <f t="shared" si="35"/>
        <v>0</v>
      </c>
      <c r="K119" s="514"/>
      <c r="L119" s="525"/>
      <c r="M119" s="514">
        <f t="shared" si="58"/>
        <v>0</v>
      </c>
      <c r="N119" s="525"/>
      <c r="O119" s="514">
        <f t="shared" si="36"/>
        <v>0</v>
      </c>
      <c r="P119" s="514">
        <f t="shared" si="37"/>
        <v>0</v>
      </c>
    </row>
    <row r="120" spans="2:16" ht="12.5">
      <c r="B120" s="195" t="str">
        <f t="shared" si="34"/>
        <v/>
      </c>
      <c r="C120" s="507">
        <f>IF(D93="","-",+C119+1)</f>
        <v>2035</v>
      </c>
      <c r="D120" s="374">
        <f>IF(F119+SUM(E$99:E119)=D$92,F119,D$92-SUM(E$99:E119))</f>
        <v>7987464.5707916245</v>
      </c>
      <c r="E120" s="522">
        <f t="shared" si="53"/>
        <v>337883.70522727276</v>
      </c>
      <c r="F120" s="523">
        <f t="shared" si="54"/>
        <v>7649580.8655643519</v>
      </c>
      <c r="G120" s="523">
        <f t="shared" si="55"/>
        <v>7818522.7181779882</v>
      </c>
      <c r="H120" s="526">
        <f t="shared" si="56"/>
        <v>1311495.7227626115</v>
      </c>
      <c r="I120" s="577">
        <f t="shared" si="57"/>
        <v>1311495.7227626115</v>
      </c>
      <c r="J120" s="514">
        <f t="shared" si="35"/>
        <v>0</v>
      </c>
      <c r="K120" s="514"/>
      <c r="L120" s="525"/>
      <c r="M120" s="514">
        <f t="shared" si="58"/>
        <v>0</v>
      </c>
      <c r="N120" s="525"/>
      <c r="O120" s="514">
        <f t="shared" si="36"/>
        <v>0</v>
      </c>
      <c r="P120" s="514">
        <f t="shared" si="37"/>
        <v>0</v>
      </c>
    </row>
    <row r="121" spans="2:16" ht="12.5">
      <c r="B121" s="195" t="str">
        <f t="shared" si="34"/>
        <v/>
      </c>
      <c r="C121" s="507">
        <f>IF(D93="","-",+C120+1)</f>
        <v>2036</v>
      </c>
      <c r="D121" s="374">
        <f>IF(F120+SUM(E$99:E120)=D$92,F120,D$92-SUM(E$99:E120))</f>
        <v>7649580.8655643519</v>
      </c>
      <c r="E121" s="522">
        <f t="shared" si="53"/>
        <v>337883.70522727276</v>
      </c>
      <c r="F121" s="523">
        <f t="shared" si="54"/>
        <v>7311697.1603370793</v>
      </c>
      <c r="G121" s="523">
        <f t="shared" si="55"/>
        <v>7480639.0129507156</v>
      </c>
      <c r="H121" s="526">
        <f t="shared" si="56"/>
        <v>1269420.3016381331</v>
      </c>
      <c r="I121" s="577">
        <f t="shared" si="57"/>
        <v>1269420.3016381331</v>
      </c>
      <c r="J121" s="514">
        <f t="shared" si="35"/>
        <v>0</v>
      </c>
      <c r="K121" s="514"/>
      <c r="L121" s="525"/>
      <c r="M121" s="514">
        <f t="shared" si="58"/>
        <v>0</v>
      </c>
      <c r="N121" s="525"/>
      <c r="O121" s="514">
        <f t="shared" si="36"/>
        <v>0</v>
      </c>
      <c r="P121" s="514">
        <f t="shared" si="37"/>
        <v>0</v>
      </c>
    </row>
    <row r="122" spans="2:16" ht="12.5">
      <c r="B122" s="195" t="str">
        <f t="shared" si="34"/>
        <v/>
      </c>
      <c r="C122" s="507">
        <f>IF(D93="","-",+C121+1)</f>
        <v>2037</v>
      </c>
      <c r="D122" s="374">
        <f>IF(F121+SUM(E$99:E121)=D$92,F121,D$92-SUM(E$99:E121))</f>
        <v>7311697.1603370793</v>
      </c>
      <c r="E122" s="522">
        <f t="shared" si="53"/>
        <v>337883.70522727276</v>
      </c>
      <c r="F122" s="523">
        <f t="shared" si="54"/>
        <v>6973813.4551098067</v>
      </c>
      <c r="G122" s="523">
        <f t="shared" si="55"/>
        <v>7142755.307723443</v>
      </c>
      <c r="H122" s="526">
        <f t="shared" si="56"/>
        <v>1227344.8805136546</v>
      </c>
      <c r="I122" s="577">
        <f t="shared" si="57"/>
        <v>1227344.8805136546</v>
      </c>
      <c r="J122" s="514">
        <f t="shared" si="35"/>
        <v>0</v>
      </c>
      <c r="K122" s="514"/>
      <c r="L122" s="525"/>
      <c r="M122" s="514">
        <f t="shared" si="58"/>
        <v>0</v>
      </c>
      <c r="N122" s="525"/>
      <c r="O122" s="514">
        <f t="shared" si="36"/>
        <v>0</v>
      </c>
      <c r="P122" s="514">
        <f t="shared" si="37"/>
        <v>0</v>
      </c>
    </row>
    <row r="123" spans="2:16" ht="12.5">
      <c r="B123" s="195" t="str">
        <f t="shared" si="34"/>
        <v/>
      </c>
      <c r="C123" s="507">
        <f>IF(D93="","-",+C122+1)</f>
        <v>2038</v>
      </c>
      <c r="D123" s="374">
        <f>IF(F122+SUM(E$99:E122)=D$92,F122,D$92-SUM(E$99:E122))</f>
        <v>6973813.4551098067</v>
      </c>
      <c r="E123" s="522">
        <f t="shared" si="53"/>
        <v>337883.70522727276</v>
      </c>
      <c r="F123" s="523">
        <f t="shared" si="54"/>
        <v>6635929.7498825341</v>
      </c>
      <c r="G123" s="523">
        <f t="shared" si="55"/>
        <v>6804871.6024961704</v>
      </c>
      <c r="H123" s="526">
        <f t="shared" si="56"/>
        <v>1185269.4593891762</v>
      </c>
      <c r="I123" s="577">
        <f t="shared" si="57"/>
        <v>1185269.4593891762</v>
      </c>
      <c r="J123" s="514">
        <f t="shared" si="35"/>
        <v>0</v>
      </c>
      <c r="K123" s="514"/>
      <c r="L123" s="525"/>
      <c r="M123" s="514">
        <f t="shared" si="58"/>
        <v>0</v>
      </c>
      <c r="N123" s="525"/>
      <c r="O123" s="514">
        <f t="shared" si="36"/>
        <v>0</v>
      </c>
      <c r="P123" s="514">
        <f t="shared" si="37"/>
        <v>0</v>
      </c>
    </row>
    <row r="124" spans="2:16" ht="12.5">
      <c r="B124" s="195" t="str">
        <f t="shared" si="34"/>
        <v/>
      </c>
      <c r="C124" s="507">
        <f>IF(D93="","-",+C123+1)</f>
        <v>2039</v>
      </c>
      <c r="D124" s="374">
        <f>IF(F123+SUM(E$99:E123)=D$92,F123,D$92-SUM(E$99:E123))</f>
        <v>6635929.7498825341</v>
      </c>
      <c r="E124" s="522">
        <f t="shared" si="53"/>
        <v>337883.70522727276</v>
      </c>
      <c r="F124" s="523">
        <f t="shared" si="54"/>
        <v>6298046.0446552616</v>
      </c>
      <c r="G124" s="523">
        <f t="shared" si="55"/>
        <v>6466987.8972688979</v>
      </c>
      <c r="H124" s="526">
        <f t="shared" si="56"/>
        <v>1143194.0382646979</v>
      </c>
      <c r="I124" s="577">
        <f t="shared" si="57"/>
        <v>1143194.0382646979</v>
      </c>
      <c r="J124" s="514">
        <f t="shared" si="35"/>
        <v>0</v>
      </c>
      <c r="K124" s="514"/>
      <c r="L124" s="525"/>
      <c r="M124" s="514">
        <f t="shared" si="58"/>
        <v>0</v>
      </c>
      <c r="N124" s="525"/>
      <c r="O124" s="514">
        <f t="shared" si="36"/>
        <v>0</v>
      </c>
      <c r="P124" s="514">
        <f t="shared" si="37"/>
        <v>0</v>
      </c>
    </row>
    <row r="125" spans="2:16" ht="12.5">
      <c r="B125" s="195" t="str">
        <f t="shared" si="34"/>
        <v/>
      </c>
      <c r="C125" s="507">
        <f>IF(D93="","-",+C124+1)</f>
        <v>2040</v>
      </c>
      <c r="D125" s="374">
        <f>IF(F124+SUM(E$99:E124)=D$92,F124,D$92-SUM(E$99:E124))</f>
        <v>6298046.0446552616</v>
      </c>
      <c r="E125" s="522">
        <f t="shared" si="53"/>
        <v>337883.70522727276</v>
      </c>
      <c r="F125" s="523">
        <f t="shared" si="54"/>
        <v>5960162.339427989</v>
      </c>
      <c r="G125" s="523">
        <f t="shared" si="55"/>
        <v>6129104.1920416253</v>
      </c>
      <c r="H125" s="526">
        <f t="shared" si="56"/>
        <v>1101118.6171402193</v>
      </c>
      <c r="I125" s="577">
        <f t="shared" si="57"/>
        <v>1101118.6171402193</v>
      </c>
      <c r="J125" s="514">
        <f t="shared" si="35"/>
        <v>0</v>
      </c>
      <c r="K125" s="514"/>
      <c r="L125" s="525"/>
      <c r="M125" s="514">
        <f t="shared" si="58"/>
        <v>0</v>
      </c>
      <c r="N125" s="525"/>
      <c r="O125" s="514">
        <f t="shared" si="36"/>
        <v>0</v>
      </c>
      <c r="P125" s="514">
        <f t="shared" si="37"/>
        <v>0</v>
      </c>
    </row>
    <row r="126" spans="2:16" ht="12.5">
      <c r="B126" s="195" t="str">
        <f t="shared" si="34"/>
        <v/>
      </c>
      <c r="C126" s="507">
        <f>IF(D93="","-",+C125+1)</f>
        <v>2041</v>
      </c>
      <c r="D126" s="374">
        <f>IF(F125+SUM(E$99:E125)=D$92,F125,D$92-SUM(E$99:E125))</f>
        <v>5960162.339427989</v>
      </c>
      <c r="E126" s="522">
        <f t="shared" si="53"/>
        <v>337883.70522727276</v>
      </c>
      <c r="F126" s="523">
        <f t="shared" si="54"/>
        <v>5622278.6342007164</v>
      </c>
      <c r="G126" s="523">
        <f t="shared" si="55"/>
        <v>5791220.4868143527</v>
      </c>
      <c r="H126" s="526">
        <f t="shared" si="56"/>
        <v>1059043.196015741</v>
      </c>
      <c r="I126" s="577">
        <f t="shared" si="57"/>
        <v>1059043.196015741</v>
      </c>
      <c r="J126" s="514">
        <f t="shared" si="35"/>
        <v>0</v>
      </c>
      <c r="K126" s="514"/>
      <c r="L126" s="525"/>
      <c r="M126" s="514">
        <f t="shared" si="58"/>
        <v>0</v>
      </c>
      <c r="N126" s="525"/>
      <c r="O126" s="514">
        <f t="shared" si="36"/>
        <v>0</v>
      </c>
      <c r="P126" s="514">
        <f t="shared" si="37"/>
        <v>0</v>
      </c>
    </row>
    <row r="127" spans="2:16" ht="12.5">
      <c r="B127" s="195" t="str">
        <f t="shared" si="34"/>
        <v/>
      </c>
      <c r="C127" s="507">
        <f>IF(D93="","-",+C126+1)</f>
        <v>2042</v>
      </c>
      <c r="D127" s="374">
        <f>IF(F126+SUM(E$99:E126)=D$92,F126,D$92-SUM(E$99:E126))</f>
        <v>5622278.6342007164</v>
      </c>
      <c r="E127" s="522">
        <f t="shared" si="53"/>
        <v>337883.70522727276</v>
      </c>
      <c r="F127" s="523">
        <f t="shared" si="54"/>
        <v>5284394.9289734438</v>
      </c>
      <c r="G127" s="523">
        <f t="shared" si="55"/>
        <v>5453336.7815870801</v>
      </c>
      <c r="H127" s="526">
        <f t="shared" si="56"/>
        <v>1016967.7748912626</v>
      </c>
      <c r="I127" s="577">
        <f t="shared" si="57"/>
        <v>1016967.7748912626</v>
      </c>
      <c r="J127" s="514">
        <f t="shared" si="35"/>
        <v>0</v>
      </c>
      <c r="K127" s="514"/>
      <c r="L127" s="525"/>
      <c r="M127" s="514">
        <f t="shared" si="58"/>
        <v>0</v>
      </c>
      <c r="N127" s="525"/>
      <c r="O127" s="514">
        <f t="shared" si="36"/>
        <v>0</v>
      </c>
      <c r="P127" s="514">
        <f t="shared" si="37"/>
        <v>0</v>
      </c>
    </row>
    <row r="128" spans="2:16" ht="12.5">
      <c r="B128" s="195" t="str">
        <f t="shared" si="34"/>
        <v/>
      </c>
      <c r="C128" s="507">
        <f>IF(D93="","-",+C127+1)</f>
        <v>2043</v>
      </c>
      <c r="D128" s="374">
        <f>IF(F127+SUM(E$99:E127)=D$92,F127,D$92-SUM(E$99:E127))</f>
        <v>5284394.9289734438</v>
      </c>
      <c r="E128" s="522">
        <f t="shared" si="53"/>
        <v>337883.70522727276</v>
      </c>
      <c r="F128" s="523">
        <f t="shared" si="54"/>
        <v>4946511.2237461712</v>
      </c>
      <c r="G128" s="523">
        <f t="shared" si="55"/>
        <v>5115453.0763598075</v>
      </c>
      <c r="H128" s="526">
        <f t="shared" si="56"/>
        <v>974892.35376678407</v>
      </c>
      <c r="I128" s="577">
        <f t="shared" si="57"/>
        <v>974892.35376678407</v>
      </c>
      <c r="J128" s="514">
        <f t="shared" si="35"/>
        <v>0</v>
      </c>
      <c r="K128" s="514"/>
      <c r="L128" s="525"/>
      <c r="M128" s="514">
        <f t="shared" si="58"/>
        <v>0</v>
      </c>
      <c r="N128" s="525"/>
      <c r="O128" s="514">
        <f t="shared" si="36"/>
        <v>0</v>
      </c>
      <c r="P128" s="514">
        <f t="shared" si="37"/>
        <v>0</v>
      </c>
    </row>
    <row r="129" spans="2:16" ht="12.5">
      <c r="B129" s="195" t="str">
        <f t="shared" si="34"/>
        <v/>
      </c>
      <c r="C129" s="507">
        <f>IF(D93="","-",+C128+1)</f>
        <v>2044</v>
      </c>
      <c r="D129" s="374">
        <f>IF(F128+SUM(E$99:E128)=D$92,F128,D$92-SUM(E$99:E128))</f>
        <v>4946511.2237461712</v>
      </c>
      <c r="E129" s="522">
        <f t="shared" si="53"/>
        <v>337883.70522727276</v>
      </c>
      <c r="F129" s="523">
        <f t="shared" si="54"/>
        <v>4608627.5185188986</v>
      </c>
      <c r="G129" s="523">
        <f t="shared" si="55"/>
        <v>4777569.3711325349</v>
      </c>
      <c r="H129" s="526">
        <f t="shared" si="56"/>
        <v>932816.93264230574</v>
      </c>
      <c r="I129" s="577">
        <f t="shared" si="57"/>
        <v>932816.93264230574</v>
      </c>
      <c r="J129" s="514">
        <f t="shared" si="35"/>
        <v>0</v>
      </c>
      <c r="K129" s="514"/>
      <c r="L129" s="525"/>
      <c r="M129" s="514">
        <f t="shared" si="58"/>
        <v>0</v>
      </c>
      <c r="N129" s="525"/>
      <c r="O129" s="514">
        <f t="shared" si="36"/>
        <v>0</v>
      </c>
      <c r="P129" s="514">
        <f t="shared" si="37"/>
        <v>0</v>
      </c>
    </row>
    <row r="130" spans="2:16" ht="12.5">
      <c r="B130" s="195" t="str">
        <f t="shared" si="34"/>
        <v/>
      </c>
      <c r="C130" s="507">
        <f>IF(D93="","-",+C129+1)</f>
        <v>2045</v>
      </c>
      <c r="D130" s="374">
        <f>IF(F129+SUM(E$99:E129)=D$92,F129,D$92-SUM(E$99:E129))</f>
        <v>4608627.5185188986</v>
      </c>
      <c r="E130" s="522">
        <f t="shared" si="53"/>
        <v>337883.70522727276</v>
      </c>
      <c r="F130" s="523">
        <f t="shared" si="54"/>
        <v>4270743.8132916261</v>
      </c>
      <c r="G130" s="523">
        <f t="shared" si="55"/>
        <v>4439685.6659052623</v>
      </c>
      <c r="H130" s="526">
        <f t="shared" si="56"/>
        <v>890741.5115178274</v>
      </c>
      <c r="I130" s="577">
        <f t="shared" si="57"/>
        <v>890741.5115178274</v>
      </c>
      <c r="J130" s="514">
        <f t="shared" si="35"/>
        <v>0</v>
      </c>
      <c r="K130" s="514"/>
      <c r="L130" s="525"/>
      <c r="M130" s="514">
        <f t="shared" si="58"/>
        <v>0</v>
      </c>
      <c r="N130" s="525"/>
      <c r="O130" s="514">
        <f t="shared" si="36"/>
        <v>0</v>
      </c>
      <c r="P130" s="514">
        <f t="shared" si="37"/>
        <v>0</v>
      </c>
    </row>
    <row r="131" spans="2:16" ht="12.5">
      <c r="B131" s="195" t="str">
        <f t="shared" si="34"/>
        <v/>
      </c>
      <c r="C131" s="507">
        <f>IF(D93="","-",+C130+1)</f>
        <v>2046</v>
      </c>
      <c r="D131" s="374">
        <f>IF(F130+SUM(E$99:E130)=D$92,F130,D$92-SUM(E$99:E130))</f>
        <v>4270743.8132916261</v>
      </c>
      <c r="E131" s="522">
        <f t="shared" si="53"/>
        <v>337883.70522727276</v>
      </c>
      <c r="F131" s="523">
        <f t="shared" si="54"/>
        <v>3932860.1080643535</v>
      </c>
      <c r="G131" s="523">
        <f t="shared" si="55"/>
        <v>4101801.9606779898</v>
      </c>
      <c r="H131" s="526">
        <f t="shared" si="56"/>
        <v>848666.09039334883</v>
      </c>
      <c r="I131" s="577">
        <f t="shared" si="57"/>
        <v>848666.09039334883</v>
      </c>
      <c r="J131" s="514">
        <f t="shared" si="35"/>
        <v>0</v>
      </c>
      <c r="K131" s="514"/>
      <c r="L131" s="525"/>
      <c r="M131" s="514">
        <f t="shared" ref="M131:M154" si="59">IF(L541&lt;&gt;0,+H541-L541,0)</f>
        <v>0</v>
      </c>
      <c r="N131" s="525"/>
      <c r="O131" s="514">
        <f t="shared" ref="O131:O154" si="60">IF(N541&lt;&gt;0,+I541-N541,0)</f>
        <v>0</v>
      </c>
      <c r="P131" s="514">
        <f t="shared" ref="P131:P154" si="61">+O541-M541</f>
        <v>0</v>
      </c>
    </row>
    <row r="132" spans="2:16" ht="12.5">
      <c r="B132" s="195" t="str">
        <f t="shared" si="34"/>
        <v/>
      </c>
      <c r="C132" s="507">
        <f>IF(D93="","-",+C131+1)</f>
        <v>2047</v>
      </c>
      <c r="D132" s="374">
        <f>IF(F131+SUM(E$99:E131)=D$92,F131,D$92-SUM(E$99:E131))</f>
        <v>3932860.1080643535</v>
      </c>
      <c r="E132" s="522">
        <f t="shared" si="53"/>
        <v>337883.70522727276</v>
      </c>
      <c r="F132" s="523">
        <f t="shared" si="54"/>
        <v>3594976.4028370809</v>
      </c>
      <c r="G132" s="523">
        <f t="shared" si="55"/>
        <v>3763918.2554507172</v>
      </c>
      <c r="H132" s="526">
        <f t="shared" si="56"/>
        <v>806590.66926887049</v>
      </c>
      <c r="I132" s="577">
        <f t="shared" si="57"/>
        <v>806590.66926887049</v>
      </c>
      <c r="J132" s="514">
        <f t="shared" si="35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</row>
    <row r="133" spans="2:16" ht="12.5">
      <c r="B133" s="195" t="str">
        <f t="shared" si="34"/>
        <v/>
      </c>
      <c r="C133" s="507">
        <f>IF(D93="","-",+C132+1)</f>
        <v>2048</v>
      </c>
      <c r="D133" s="374">
        <f>IF(F132+SUM(E$99:E132)=D$92,F132,D$92-SUM(E$99:E132))</f>
        <v>3594976.4028370809</v>
      </c>
      <c r="E133" s="522">
        <f t="shared" si="53"/>
        <v>337883.70522727276</v>
      </c>
      <c r="F133" s="523">
        <f t="shared" si="54"/>
        <v>3257092.6976098083</v>
      </c>
      <c r="G133" s="523">
        <f t="shared" si="55"/>
        <v>3426034.5502234446</v>
      </c>
      <c r="H133" s="526">
        <f t="shared" si="56"/>
        <v>764515.24814439216</v>
      </c>
      <c r="I133" s="577">
        <f t="shared" si="57"/>
        <v>764515.24814439216</v>
      </c>
      <c r="J133" s="514">
        <f t="shared" si="35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</row>
    <row r="134" spans="2:16" ht="12.5">
      <c r="B134" s="195" t="str">
        <f t="shared" si="34"/>
        <v/>
      </c>
      <c r="C134" s="507">
        <f>IF(D93="","-",+C133+1)</f>
        <v>2049</v>
      </c>
      <c r="D134" s="374">
        <f>IF(F133+SUM(E$99:E133)=D$92,F133,D$92-SUM(E$99:E133))</f>
        <v>3257092.6976098083</v>
      </c>
      <c r="E134" s="522">
        <f t="shared" si="53"/>
        <v>337883.70522727276</v>
      </c>
      <c r="F134" s="523">
        <f t="shared" si="54"/>
        <v>2919208.9923825357</v>
      </c>
      <c r="G134" s="523">
        <f t="shared" si="55"/>
        <v>3088150.844996172</v>
      </c>
      <c r="H134" s="526">
        <f t="shared" si="56"/>
        <v>722439.82701991359</v>
      </c>
      <c r="I134" s="577">
        <f t="shared" si="57"/>
        <v>722439.82701991359</v>
      </c>
      <c r="J134" s="514">
        <f t="shared" si="35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</row>
    <row r="135" spans="2:16" ht="12.5">
      <c r="B135" s="195" t="str">
        <f t="shared" si="34"/>
        <v/>
      </c>
      <c r="C135" s="507">
        <f>IF(D93="","-",+C134+1)</f>
        <v>2050</v>
      </c>
      <c r="D135" s="374">
        <f>IF(F134+SUM(E$99:E134)=D$92,F134,D$92-SUM(E$99:E134))</f>
        <v>2919208.9923825357</v>
      </c>
      <c r="E135" s="522">
        <f t="shared" si="53"/>
        <v>337883.70522727276</v>
      </c>
      <c r="F135" s="523">
        <f t="shared" si="54"/>
        <v>2581325.2871552631</v>
      </c>
      <c r="G135" s="523">
        <f t="shared" si="55"/>
        <v>2750267.1397688994</v>
      </c>
      <c r="H135" s="526">
        <f t="shared" si="56"/>
        <v>680364.40589543525</v>
      </c>
      <c r="I135" s="577">
        <f t="shared" si="57"/>
        <v>680364.40589543525</v>
      </c>
      <c r="J135" s="514">
        <f t="shared" si="35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</row>
    <row r="136" spans="2:16" ht="12.5">
      <c r="B136" s="195" t="str">
        <f t="shared" si="34"/>
        <v/>
      </c>
      <c r="C136" s="507">
        <f>IF(D93="","-",+C135+1)</f>
        <v>2051</v>
      </c>
      <c r="D136" s="374">
        <f>IF(F135+SUM(E$99:E135)=D$92,F135,D$92-SUM(E$99:E135))</f>
        <v>2581325.2871552631</v>
      </c>
      <c r="E136" s="522">
        <f t="shared" si="53"/>
        <v>337883.70522727276</v>
      </c>
      <c r="F136" s="523">
        <f t="shared" si="54"/>
        <v>2243441.5819279905</v>
      </c>
      <c r="G136" s="523">
        <f t="shared" si="55"/>
        <v>2412383.4345416268</v>
      </c>
      <c r="H136" s="526">
        <f t="shared" si="56"/>
        <v>638288.9847709568</v>
      </c>
      <c r="I136" s="577">
        <f t="shared" si="57"/>
        <v>638288.9847709568</v>
      </c>
      <c r="J136" s="514">
        <f t="shared" si="35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</row>
    <row r="137" spans="2:16" ht="12.5">
      <c r="B137" s="195" t="str">
        <f t="shared" si="34"/>
        <v/>
      </c>
      <c r="C137" s="507">
        <f>IF(D93="","-",+C136+1)</f>
        <v>2052</v>
      </c>
      <c r="D137" s="374">
        <f>IF(F136+SUM(E$99:E136)=D$92,F136,D$92-SUM(E$99:E136))</f>
        <v>2243441.5819279905</v>
      </c>
      <c r="E137" s="522">
        <f t="shared" si="53"/>
        <v>337883.70522727276</v>
      </c>
      <c r="F137" s="523">
        <f t="shared" si="54"/>
        <v>1905557.8767007177</v>
      </c>
      <c r="G137" s="523">
        <f t="shared" si="55"/>
        <v>2074499.7293143542</v>
      </c>
      <c r="H137" s="526">
        <f t="shared" si="56"/>
        <v>596213.56364647835</v>
      </c>
      <c r="I137" s="577">
        <f t="shared" si="57"/>
        <v>596213.56364647835</v>
      </c>
      <c r="J137" s="514">
        <f t="shared" si="35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</row>
    <row r="138" spans="2:16" ht="12.5">
      <c r="B138" s="195" t="str">
        <f t="shared" si="34"/>
        <v/>
      </c>
      <c r="C138" s="507">
        <f>IF(D93="","-",+C137+1)</f>
        <v>2053</v>
      </c>
      <c r="D138" s="374">
        <f>IF(F137+SUM(E$99:E137)=D$92,F137,D$92-SUM(E$99:E137))</f>
        <v>1905557.8767007177</v>
      </c>
      <c r="E138" s="522">
        <f t="shared" si="53"/>
        <v>337883.70522727276</v>
      </c>
      <c r="F138" s="523">
        <f t="shared" si="54"/>
        <v>1567674.1714734449</v>
      </c>
      <c r="G138" s="523">
        <f t="shared" si="55"/>
        <v>1736616.0240870812</v>
      </c>
      <c r="H138" s="526">
        <f t="shared" si="56"/>
        <v>554138.14252199989</v>
      </c>
      <c r="I138" s="577">
        <f t="shared" si="57"/>
        <v>554138.14252199989</v>
      </c>
      <c r="J138" s="514">
        <f t="shared" si="35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</row>
    <row r="139" spans="2:16" ht="12.5">
      <c r="B139" s="195" t="str">
        <f t="shared" si="34"/>
        <v/>
      </c>
      <c r="C139" s="507">
        <f>IF(D93="","-",+C138+1)</f>
        <v>2054</v>
      </c>
      <c r="D139" s="374">
        <f>IF(F138+SUM(E$99:E138)=D$92,F138,D$92-SUM(E$99:E138))</f>
        <v>1567674.1714734449</v>
      </c>
      <c r="E139" s="522">
        <f t="shared" si="53"/>
        <v>337883.70522727276</v>
      </c>
      <c r="F139" s="523">
        <f t="shared" si="54"/>
        <v>1229790.4662461721</v>
      </c>
      <c r="G139" s="523">
        <f t="shared" si="55"/>
        <v>1398732.3188598086</v>
      </c>
      <c r="H139" s="526">
        <f t="shared" si="56"/>
        <v>512062.7213975215</v>
      </c>
      <c r="I139" s="577">
        <f t="shared" si="57"/>
        <v>512062.7213975215</v>
      </c>
      <c r="J139" s="514">
        <f t="shared" si="35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</row>
    <row r="140" spans="2:16" ht="12.5">
      <c r="B140" s="195" t="str">
        <f t="shared" si="34"/>
        <v/>
      </c>
      <c r="C140" s="507">
        <f>IF(D93="","-",+C139+1)</f>
        <v>2055</v>
      </c>
      <c r="D140" s="374">
        <f>IF(F139+SUM(E$99:E139)=D$92,F139,D$92-SUM(E$99:E139))</f>
        <v>1229790.4662461721</v>
      </c>
      <c r="E140" s="522">
        <f t="shared" si="53"/>
        <v>337883.70522727276</v>
      </c>
      <c r="F140" s="523">
        <f t="shared" si="54"/>
        <v>891906.76101889927</v>
      </c>
      <c r="G140" s="523">
        <f t="shared" si="55"/>
        <v>1060848.6136325356</v>
      </c>
      <c r="H140" s="526">
        <f t="shared" si="56"/>
        <v>469987.30027304305</v>
      </c>
      <c r="I140" s="577">
        <f t="shared" si="57"/>
        <v>469987.30027304305</v>
      </c>
      <c r="J140" s="514">
        <f t="shared" si="35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</row>
    <row r="141" spans="2:16" ht="12.5">
      <c r="B141" s="195" t="str">
        <f t="shared" si="34"/>
        <v/>
      </c>
      <c r="C141" s="507">
        <f>IF(D93="","-",+C140+1)</f>
        <v>2056</v>
      </c>
      <c r="D141" s="374">
        <f>IF(F140+SUM(E$99:E140)=D$92,F140,D$92-SUM(E$99:E140))</f>
        <v>891906.76101889927</v>
      </c>
      <c r="E141" s="522">
        <f t="shared" si="53"/>
        <v>337883.70522727276</v>
      </c>
      <c r="F141" s="523">
        <f t="shared" si="54"/>
        <v>554023.05579162645</v>
      </c>
      <c r="G141" s="523">
        <f t="shared" si="55"/>
        <v>722964.90840526286</v>
      </c>
      <c r="H141" s="526">
        <f t="shared" si="56"/>
        <v>427911.87914856459</v>
      </c>
      <c r="I141" s="577">
        <f t="shared" si="57"/>
        <v>427911.87914856459</v>
      </c>
      <c r="J141" s="514">
        <f t="shared" si="35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</row>
    <row r="142" spans="2:16" ht="12.5">
      <c r="B142" s="195" t="str">
        <f t="shared" si="34"/>
        <v/>
      </c>
      <c r="C142" s="507">
        <f>IF(D93="","-",+C141+1)</f>
        <v>2057</v>
      </c>
      <c r="D142" s="374">
        <f>IF(F141+SUM(E$99:E141)=D$92,F141,D$92-SUM(E$99:E141))</f>
        <v>554023.05579162645</v>
      </c>
      <c r="E142" s="522">
        <f t="shared" si="53"/>
        <v>337883.70522727276</v>
      </c>
      <c r="F142" s="523">
        <f t="shared" si="54"/>
        <v>216139.35056435369</v>
      </c>
      <c r="G142" s="523">
        <f t="shared" si="55"/>
        <v>385081.20317799004</v>
      </c>
      <c r="H142" s="526">
        <f t="shared" si="56"/>
        <v>385836.45802408614</v>
      </c>
      <c r="I142" s="577">
        <f t="shared" si="57"/>
        <v>385836.45802408614</v>
      </c>
      <c r="J142" s="514">
        <f t="shared" si="35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</row>
    <row r="143" spans="2:16" ht="12.5">
      <c r="B143" s="195" t="str">
        <f t="shared" si="34"/>
        <v/>
      </c>
      <c r="C143" s="507">
        <f>IF(D93="","-",+C142+1)</f>
        <v>2058</v>
      </c>
      <c r="D143" s="374">
        <f>IF(F142+SUM(E$99:E142)=D$92,F142,D$92-SUM(E$99:E142))</f>
        <v>216139.35056435369</v>
      </c>
      <c r="E143" s="522">
        <f t="shared" si="53"/>
        <v>216139.35056435369</v>
      </c>
      <c r="F143" s="523">
        <f t="shared" si="54"/>
        <v>0</v>
      </c>
      <c r="G143" s="523">
        <f t="shared" si="55"/>
        <v>108069.67528217685</v>
      </c>
      <c r="H143" s="526">
        <f t="shared" si="56"/>
        <v>229596.87168164077</v>
      </c>
      <c r="I143" s="577">
        <f t="shared" si="57"/>
        <v>229596.87168164077</v>
      </c>
      <c r="J143" s="514">
        <f t="shared" si="35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</row>
    <row r="144" spans="2:16" ht="12.5">
      <c r="B144" s="195" t="str">
        <f t="shared" si="34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53"/>
        <v>0</v>
      </c>
      <c r="F144" s="523">
        <f t="shared" si="54"/>
        <v>0</v>
      </c>
      <c r="G144" s="523">
        <f t="shared" si="55"/>
        <v>0</v>
      </c>
      <c r="H144" s="526">
        <f t="shared" si="56"/>
        <v>0</v>
      </c>
      <c r="I144" s="577">
        <f t="shared" si="57"/>
        <v>0</v>
      </c>
      <c r="J144" s="514">
        <f t="shared" si="35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</row>
    <row r="145" spans="2:16" ht="12.5">
      <c r="B145" s="195" t="str">
        <f t="shared" si="34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53"/>
        <v>0</v>
      </c>
      <c r="F145" s="523">
        <f t="shared" si="54"/>
        <v>0</v>
      </c>
      <c r="G145" s="523">
        <f t="shared" si="55"/>
        <v>0</v>
      </c>
      <c r="H145" s="526">
        <f t="shared" si="56"/>
        <v>0</v>
      </c>
      <c r="I145" s="577">
        <f t="shared" si="57"/>
        <v>0</v>
      </c>
      <c r="J145" s="514">
        <f t="shared" si="35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</row>
    <row r="146" spans="2:16" ht="12.5">
      <c r="B146" s="195" t="str">
        <f t="shared" si="34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53"/>
        <v>0</v>
      </c>
      <c r="F146" s="523">
        <f t="shared" si="54"/>
        <v>0</v>
      </c>
      <c r="G146" s="523">
        <f t="shared" si="55"/>
        <v>0</v>
      </c>
      <c r="H146" s="526">
        <f t="shared" si="56"/>
        <v>0</v>
      </c>
      <c r="I146" s="577">
        <f t="shared" si="57"/>
        <v>0</v>
      </c>
      <c r="J146" s="514">
        <f t="shared" si="35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</row>
    <row r="147" spans="2:16" ht="12.5">
      <c r="B147" s="195" t="str">
        <f t="shared" si="34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53"/>
        <v>0</v>
      </c>
      <c r="F147" s="523">
        <f t="shared" si="54"/>
        <v>0</v>
      </c>
      <c r="G147" s="523">
        <f t="shared" si="55"/>
        <v>0</v>
      </c>
      <c r="H147" s="526">
        <f t="shared" si="56"/>
        <v>0</v>
      </c>
      <c r="I147" s="577">
        <f t="shared" si="57"/>
        <v>0</v>
      </c>
      <c r="J147" s="514">
        <f t="shared" si="35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</row>
    <row r="148" spans="2:16" ht="12.5">
      <c r="B148" s="195" t="str">
        <f t="shared" si="34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53"/>
        <v>0</v>
      </c>
      <c r="F148" s="523">
        <f t="shared" si="54"/>
        <v>0</v>
      </c>
      <c r="G148" s="523">
        <f t="shared" si="55"/>
        <v>0</v>
      </c>
      <c r="H148" s="526">
        <f t="shared" si="56"/>
        <v>0</v>
      </c>
      <c r="I148" s="577">
        <f t="shared" si="57"/>
        <v>0</v>
      </c>
      <c r="J148" s="514">
        <f t="shared" si="35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</row>
    <row r="149" spans="2:16" ht="12.5">
      <c r="B149" s="195" t="str">
        <f t="shared" si="34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53"/>
        <v>0</v>
      </c>
      <c r="F149" s="523">
        <f t="shared" si="54"/>
        <v>0</v>
      </c>
      <c r="G149" s="523">
        <f t="shared" si="55"/>
        <v>0</v>
      </c>
      <c r="H149" s="526">
        <f t="shared" si="56"/>
        <v>0</v>
      </c>
      <c r="I149" s="577">
        <f t="shared" si="57"/>
        <v>0</v>
      </c>
      <c r="J149" s="514">
        <f t="shared" si="35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</row>
    <row r="150" spans="2:16" ht="12.5">
      <c r="B150" s="195" t="str">
        <f t="shared" si="34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53"/>
        <v>0</v>
      </c>
      <c r="F150" s="523">
        <f t="shared" si="54"/>
        <v>0</v>
      </c>
      <c r="G150" s="523">
        <f t="shared" si="55"/>
        <v>0</v>
      </c>
      <c r="H150" s="526">
        <f t="shared" si="56"/>
        <v>0</v>
      </c>
      <c r="I150" s="577">
        <f t="shared" si="57"/>
        <v>0</v>
      </c>
      <c r="J150" s="514">
        <f t="shared" si="35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</row>
    <row r="151" spans="2:16" ht="12.5">
      <c r="B151" s="195" t="str">
        <f t="shared" si="34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53"/>
        <v>0</v>
      </c>
      <c r="F151" s="523">
        <f t="shared" si="54"/>
        <v>0</v>
      </c>
      <c r="G151" s="523">
        <f t="shared" si="55"/>
        <v>0</v>
      </c>
      <c r="H151" s="526">
        <f t="shared" si="56"/>
        <v>0</v>
      </c>
      <c r="I151" s="577">
        <f t="shared" si="57"/>
        <v>0</v>
      </c>
      <c r="J151" s="514">
        <f t="shared" si="35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</row>
    <row r="152" spans="2:16" ht="12.5">
      <c r="B152" s="195" t="str">
        <f t="shared" si="34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53"/>
        <v>0</v>
      </c>
      <c r="F152" s="523">
        <f t="shared" si="54"/>
        <v>0</v>
      </c>
      <c r="G152" s="523">
        <f t="shared" si="55"/>
        <v>0</v>
      </c>
      <c r="H152" s="526">
        <f t="shared" si="56"/>
        <v>0</v>
      </c>
      <c r="I152" s="577">
        <f t="shared" si="57"/>
        <v>0</v>
      </c>
      <c r="J152" s="514">
        <f t="shared" si="35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</row>
    <row r="153" spans="2:16" ht="12.5">
      <c r="B153" s="195" t="str">
        <f t="shared" si="34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53"/>
        <v>0</v>
      </c>
      <c r="F153" s="523">
        <f t="shared" si="54"/>
        <v>0</v>
      </c>
      <c r="G153" s="523">
        <f t="shared" si="55"/>
        <v>0</v>
      </c>
      <c r="H153" s="526">
        <f t="shared" si="56"/>
        <v>0</v>
      </c>
      <c r="I153" s="577">
        <f t="shared" si="57"/>
        <v>0</v>
      </c>
      <c r="J153" s="514">
        <f t="shared" si="35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</row>
    <row r="154" spans="2:16" ht="13" thickBot="1">
      <c r="B154" s="195" t="str">
        <f t="shared" si="34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53"/>
        <v>0</v>
      </c>
      <c r="F154" s="523">
        <f t="shared" si="54"/>
        <v>0</v>
      </c>
      <c r="G154" s="523">
        <f t="shared" si="55"/>
        <v>0</v>
      </c>
      <c r="H154" s="526">
        <f t="shared" si="56"/>
        <v>0</v>
      </c>
      <c r="I154" s="577">
        <f t="shared" si="57"/>
        <v>0</v>
      </c>
      <c r="J154" s="514">
        <f t="shared" si="35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</row>
    <row r="155" spans="2:16" ht="12.5">
      <c r="C155" s="374" t="s">
        <v>78</v>
      </c>
      <c r="D155" s="375"/>
      <c r="E155" s="375">
        <f>SUM(E99:E154)</f>
        <v>14866883.030000001</v>
      </c>
      <c r="F155" s="375"/>
      <c r="G155" s="375"/>
      <c r="H155" s="375">
        <f>SUM(H99:H154)</f>
        <v>55174811.077498429</v>
      </c>
      <c r="I155" s="375">
        <f>SUM(I99:I154)</f>
        <v>55174811.077498429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1" priority="1" stopIfTrue="1" operator="equal">
      <formula>$I$10</formula>
    </cfRule>
  </conditionalFormatting>
  <conditionalFormatting sqref="C99:C154">
    <cfRule type="cellIs" dxfId="7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44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2669797.5839629788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2669797.5839629788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 t="s">
        <v>494</v>
      </c>
      <c r="F9" s="672" t="s">
        <v>509</v>
      </c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661530.95568181819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3478100.3254420273</v>
      </c>
      <c r="H28" s="639">
        <v>3478100.3254420273</v>
      </c>
      <c r="I28" s="511">
        <f t="shared" si="9"/>
        <v>0</v>
      </c>
      <c r="J28" s="511"/>
      <c r="K28" s="518">
        <f t="shared" si="6"/>
        <v>3478100.3254420273</v>
      </c>
      <c r="L28" s="519">
        <f t="shared" si="7"/>
        <v>0</v>
      </c>
      <c r="M28" s="518">
        <f t="shared" si="8"/>
        <v>3478100.3254420273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709935.65975609759</v>
      </c>
      <c r="F29" s="631">
        <v>20715530.763638869</v>
      </c>
      <c r="G29" s="630">
        <v>3387871.6924682865</v>
      </c>
      <c r="H29" s="639">
        <v>3387871.6924682865</v>
      </c>
      <c r="I29" s="511">
        <f t="shared" si="9"/>
        <v>0</v>
      </c>
      <c r="J29" s="511"/>
      <c r="K29" s="518">
        <f t="shared" si="6"/>
        <v>3387871.6924682865</v>
      </c>
      <c r="L29" s="519">
        <f t="shared" si="7"/>
        <v>0</v>
      </c>
      <c r="M29" s="518">
        <f t="shared" si="8"/>
        <v>3387871.6924682865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2793543.137478089</v>
      </c>
      <c r="H30" s="639">
        <v>2793543.137478089</v>
      </c>
      <c r="I30" s="511">
        <f t="shared" si="9"/>
        <v>0</v>
      </c>
      <c r="J30" s="511"/>
      <c r="K30" s="518">
        <f t="shared" si="6"/>
        <v>2793543.137478089</v>
      </c>
      <c r="L30" s="519">
        <f t="shared" si="7"/>
        <v>0</v>
      </c>
      <c r="M30" s="518">
        <f t="shared" si="8"/>
        <v>2793543.137478089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631">
        <v>20038615.367127247</v>
      </c>
      <c r="E31" s="630">
        <v>693032.42976190476</v>
      </c>
      <c r="F31" s="631">
        <v>19345582.937365342</v>
      </c>
      <c r="G31" s="630">
        <v>2780484.4413299775</v>
      </c>
      <c r="H31" s="639">
        <v>2780484.4413299775</v>
      </c>
      <c r="I31" s="511">
        <f t="shared" si="9"/>
        <v>0</v>
      </c>
      <c r="J31" s="511"/>
      <c r="K31" s="518">
        <f t="shared" ref="K31" si="12">G31</f>
        <v>2780484.4413299775</v>
      </c>
      <c r="L31" s="519">
        <f t="shared" ref="L31" si="13">IF(K31&lt;&gt;0,+G31-K31,0)</f>
        <v>0</v>
      </c>
      <c r="M31" s="518">
        <f t="shared" ref="M31" si="14">H31</f>
        <v>2780484.4413299775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>IU</v>
      </c>
      <c r="C32" s="507">
        <f>IF(D11="","-",+C31+1)</f>
        <v>2022</v>
      </c>
      <c r="D32" s="631">
        <v>19312562.674120873</v>
      </c>
      <c r="E32" s="630">
        <v>693032.42976190476</v>
      </c>
      <c r="F32" s="631">
        <v>18619530.244358968</v>
      </c>
      <c r="G32" s="630">
        <v>2825652.3953134934</v>
      </c>
      <c r="H32" s="639">
        <v>2825652.3953134934</v>
      </c>
      <c r="I32" s="511">
        <f t="shared" si="9"/>
        <v>0</v>
      </c>
      <c r="J32" s="511"/>
      <c r="K32" s="518">
        <f t="shared" ref="K32" si="15">G32</f>
        <v>2825652.3953134934</v>
      </c>
      <c r="L32" s="519">
        <f t="shared" ref="L32" si="16">IF(K32&lt;&gt;0,+G32-K32,0)</f>
        <v>0</v>
      </c>
      <c r="M32" s="518">
        <f t="shared" ref="M32" si="17">H32</f>
        <v>2825652.3953134934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631">
        <v>18619530.244358968</v>
      </c>
      <c r="E33" s="630">
        <v>693032.42976190476</v>
      </c>
      <c r="F33" s="631">
        <v>17926497.814597063</v>
      </c>
      <c r="G33" s="630">
        <v>3001403.5988125238</v>
      </c>
      <c r="H33" s="639">
        <v>3001403.5988125238</v>
      </c>
      <c r="I33" s="511">
        <f t="shared" si="9"/>
        <v>0</v>
      </c>
      <c r="J33" s="511"/>
      <c r="K33" s="518">
        <f t="shared" ref="K33" si="18">G33</f>
        <v>3001403.5988125238</v>
      </c>
      <c r="L33" s="519">
        <f t="shared" ref="L33" si="19">IF(K33&lt;&gt;0,+G33-K33,0)</f>
        <v>0</v>
      </c>
      <c r="M33" s="518">
        <f t="shared" ref="M33" si="20">H33</f>
        <v>3001403.5988125238</v>
      </c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631">
        <v>17926497.814597063</v>
      </c>
      <c r="E34" s="630">
        <v>693032.42976190476</v>
      </c>
      <c r="F34" s="631">
        <v>17233465.384835158</v>
      </c>
      <c r="G34" s="630">
        <v>2669797.5839629788</v>
      </c>
      <c r="H34" s="639">
        <v>2669797.5839629788</v>
      </c>
      <c r="I34" s="511">
        <f t="shared" si="9"/>
        <v>0</v>
      </c>
      <c r="J34" s="511"/>
      <c r="K34" s="518">
        <f t="shared" ref="K34" si="21">G34</f>
        <v>2669797.5839629788</v>
      </c>
      <c r="L34" s="519">
        <f t="shared" ref="L34" si="22">IF(K34&lt;&gt;0,+G34-K34,0)</f>
        <v>0</v>
      </c>
      <c r="M34" s="518">
        <f t="shared" ref="M34" si="23">H34</f>
        <v>2669797.5839629788</v>
      </c>
      <c r="N34" s="514">
        <f t="shared" ref="N34" si="24">IF(M34&lt;&gt;0,+H34-M34,0)</f>
        <v>0</v>
      </c>
      <c r="O34" s="514">
        <f t="shared" ref="O34" si="25">+N34-L34</f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17233465.384835158</v>
      </c>
      <c r="E35" s="522">
        <f>IF(+I14&lt;F34,I14,D35)</f>
        <v>661530.95568181819</v>
      </c>
      <c r="F35" s="523">
        <f t="shared" ref="F35:F72" si="26">+D35-E35</f>
        <v>16571934.42915334</v>
      </c>
      <c r="G35" s="524">
        <f t="shared" ref="G35:G72" si="27">+I$12*((D35+F35)/2)+E35</f>
        <v>2681862.1927737724</v>
      </c>
      <c r="H35" s="491">
        <f t="shared" ref="H35:H72" si="28">+I$13*((D35+F35)/2)+E35</f>
        <v>2681862.1927737724</v>
      </c>
      <c r="I35" s="511">
        <f t="shared" si="9"/>
        <v>0</v>
      </c>
      <c r="J35" s="511"/>
      <c r="K35" s="525"/>
      <c r="L35" s="514">
        <f t="shared" ref="L35:L72" si="29">IF(K35&lt;&gt;0,+G35-K35,0)</f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16571934.42915334</v>
      </c>
      <c r="E36" s="522">
        <f>IF(+I14&lt;F35,I14,D36)</f>
        <v>661530.95568181819</v>
      </c>
      <c r="F36" s="523">
        <f t="shared" si="26"/>
        <v>15910403.473471522</v>
      </c>
      <c r="G36" s="524">
        <f t="shared" si="27"/>
        <v>2602791.2951407717</v>
      </c>
      <c r="H36" s="491">
        <f t="shared" si="28"/>
        <v>2602791.2951407717</v>
      </c>
      <c r="I36" s="511">
        <f t="shared" si="9"/>
        <v>0</v>
      </c>
      <c r="J36" s="511"/>
      <c r="K36" s="525"/>
      <c r="L36" s="514">
        <f t="shared" si="2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15910403.473471522</v>
      </c>
      <c r="E37" s="522">
        <f>IF(+I14&lt;F36,I14,D37)</f>
        <v>661530.95568181819</v>
      </c>
      <c r="F37" s="523">
        <f t="shared" si="26"/>
        <v>15248872.517789705</v>
      </c>
      <c r="G37" s="524">
        <f t="shared" si="27"/>
        <v>2523720.3975077714</v>
      </c>
      <c r="H37" s="491">
        <f t="shared" si="28"/>
        <v>2523720.3975077714</v>
      </c>
      <c r="I37" s="511">
        <f t="shared" si="9"/>
        <v>0</v>
      </c>
      <c r="J37" s="511"/>
      <c r="K37" s="525"/>
      <c r="L37" s="514">
        <f t="shared" si="2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15248872.517789705</v>
      </c>
      <c r="E38" s="522">
        <f>IF(+I14&lt;F37,I14,D38)</f>
        <v>661530.95568181819</v>
      </c>
      <c r="F38" s="523">
        <f t="shared" si="26"/>
        <v>14587341.562107887</v>
      </c>
      <c r="G38" s="524">
        <f t="shared" si="27"/>
        <v>2444649.4998747706</v>
      </c>
      <c r="H38" s="491">
        <f t="shared" si="28"/>
        <v>2444649.4998747706</v>
      </c>
      <c r="I38" s="511">
        <f t="shared" si="9"/>
        <v>0</v>
      </c>
      <c r="J38" s="511"/>
      <c r="K38" s="525"/>
      <c r="L38" s="514">
        <f t="shared" si="2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14587341.562107887</v>
      </c>
      <c r="E39" s="522">
        <f>IF(+I14&lt;F38,I14,D39)</f>
        <v>661530.95568181819</v>
      </c>
      <c r="F39" s="523">
        <f t="shared" si="26"/>
        <v>13925810.60642607</v>
      </c>
      <c r="G39" s="524">
        <f t="shared" si="27"/>
        <v>2365578.6022417704</v>
      </c>
      <c r="H39" s="491">
        <f t="shared" si="28"/>
        <v>2365578.6022417704</v>
      </c>
      <c r="I39" s="511">
        <f t="shared" si="9"/>
        <v>0</v>
      </c>
      <c r="J39" s="511"/>
      <c r="K39" s="525"/>
      <c r="L39" s="514">
        <f t="shared" si="2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13925810.60642607</v>
      </c>
      <c r="E40" s="522">
        <f>IF(+I14&lt;F39,I14,D40)</f>
        <v>661530.95568181819</v>
      </c>
      <c r="F40" s="523">
        <f t="shared" si="26"/>
        <v>13264279.650744252</v>
      </c>
      <c r="G40" s="524">
        <f t="shared" si="27"/>
        <v>2286507.7046087696</v>
      </c>
      <c r="H40" s="491">
        <f t="shared" si="28"/>
        <v>2286507.7046087696</v>
      </c>
      <c r="I40" s="511">
        <f t="shared" si="9"/>
        <v>0</v>
      </c>
      <c r="J40" s="511"/>
      <c r="K40" s="525"/>
      <c r="L40" s="514">
        <f t="shared" si="2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13264279.650744252</v>
      </c>
      <c r="E41" s="522">
        <f>IF(+I14&lt;F40,I14,D41)</f>
        <v>661530.95568181819</v>
      </c>
      <c r="F41" s="523">
        <f t="shared" si="26"/>
        <v>12602748.695062434</v>
      </c>
      <c r="G41" s="524">
        <f t="shared" si="27"/>
        <v>2207436.8069757693</v>
      </c>
      <c r="H41" s="491">
        <f t="shared" si="28"/>
        <v>2207436.8069757693</v>
      </c>
      <c r="I41" s="511">
        <f t="shared" si="9"/>
        <v>0</v>
      </c>
      <c r="J41" s="511"/>
      <c r="K41" s="525"/>
      <c r="L41" s="514">
        <f t="shared" si="2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12602748.695062434</v>
      </c>
      <c r="E42" s="522">
        <f>IF(+I14&lt;F41,I14,D42)</f>
        <v>661530.95568181819</v>
      </c>
      <c r="F42" s="523">
        <f t="shared" si="26"/>
        <v>11941217.739380617</v>
      </c>
      <c r="G42" s="524">
        <f t="shared" si="27"/>
        <v>2128365.9093427686</v>
      </c>
      <c r="H42" s="491">
        <f t="shared" si="28"/>
        <v>2128365.9093427686</v>
      </c>
      <c r="I42" s="511">
        <f t="shared" si="9"/>
        <v>0</v>
      </c>
      <c r="J42" s="511"/>
      <c r="K42" s="525"/>
      <c r="L42" s="514">
        <f t="shared" si="2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11941217.739380617</v>
      </c>
      <c r="E43" s="522">
        <f>IF(+I14&lt;F42,I14,D43)</f>
        <v>661530.95568181819</v>
      </c>
      <c r="F43" s="523">
        <f t="shared" si="26"/>
        <v>11279686.783698799</v>
      </c>
      <c r="G43" s="524">
        <f t="shared" si="27"/>
        <v>2049295.0117097683</v>
      </c>
      <c r="H43" s="491">
        <f t="shared" si="28"/>
        <v>2049295.0117097683</v>
      </c>
      <c r="I43" s="511">
        <f t="shared" si="9"/>
        <v>0</v>
      </c>
      <c r="J43" s="511"/>
      <c r="K43" s="525"/>
      <c r="L43" s="514">
        <f t="shared" si="2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11279686.783698799</v>
      </c>
      <c r="E44" s="522">
        <f>IF(+I14&lt;F43,I14,D44)</f>
        <v>661530.95568181819</v>
      </c>
      <c r="F44" s="523">
        <f t="shared" si="26"/>
        <v>10618155.828016981</v>
      </c>
      <c r="G44" s="524">
        <f t="shared" si="27"/>
        <v>1970224.114076768</v>
      </c>
      <c r="H44" s="491">
        <f t="shared" si="28"/>
        <v>1970224.114076768</v>
      </c>
      <c r="I44" s="511">
        <f t="shared" si="9"/>
        <v>0</v>
      </c>
      <c r="J44" s="511"/>
      <c r="K44" s="525"/>
      <c r="L44" s="514">
        <f t="shared" si="2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10618155.828016981</v>
      </c>
      <c r="E45" s="522">
        <f>IF(+I14&lt;F44,I14,D45)</f>
        <v>661530.95568181819</v>
      </c>
      <c r="F45" s="523">
        <f t="shared" si="26"/>
        <v>9956624.8723351639</v>
      </c>
      <c r="G45" s="524">
        <f t="shared" si="27"/>
        <v>1891153.2164437678</v>
      </c>
      <c r="H45" s="491">
        <f t="shared" si="28"/>
        <v>1891153.2164437678</v>
      </c>
      <c r="I45" s="511">
        <f t="shared" si="9"/>
        <v>0</v>
      </c>
      <c r="J45" s="511"/>
      <c r="K45" s="525"/>
      <c r="L45" s="514">
        <f t="shared" si="2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9956624.8723351639</v>
      </c>
      <c r="E46" s="522">
        <f>IF(+I14&lt;F45,I14,D46)</f>
        <v>661530.95568181819</v>
      </c>
      <c r="F46" s="523">
        <f t="shared" si="26"/>
        <v>9295093.9166533463</v>
      </c>
      <c r="G46" s="524">
        <f t="shared" si="27"/>
        <v>1812082.318810767</v>
      </c>
      <c r="H46" s="491">
        <f t="shared" si="28"/>
        <v>1812082.318810767</v>
      </c>
      <c r="I46" s="511">
        <f t="shared" si="9"/>
        <v>0</v>
      </c>
      <c r="J46" s="511"/>
      <c r="K46" s="525"/>
      <c r="L46" s="514">
        <f t="shared" si="2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9295093.9166533463</v>
      </c>
      <c r="E47" s="522">
        <f>IF(+I14&lt;F46,I14,D47)</f>
        <v>661530.95568181819</v>
      </c>
      <c r="F47" s="523">
        <f t="shared" si="26"/>
        <v>8633562.9609715287</v>
      </c>
      <c r="G47" s="524">
        <f t="shared" si="27"/>
        <v>1733011.4211777668</v>
      </c>
      <c r="H47" s="491">
        <f t="shared" si="28"/>
        <v>1733011.4211777668</v>
      </c>
      <c r="I47" s="511">
        <f t="shared" si="9"/>
        <v>0</v>
      </c>
      <c r="J47" s="511"/>
      <c r="K47" s="525"/>
      <c r="L47" s="514">
        <f t="shared" si="2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8633562.9609715287</v>
      </c>
      <c r="E48" s="522">
        <f>IF(+I14&lt;F47,I14,D48)</f>
        <v>661530.95568181819</v>
      </c>
      <c r="F48" s="523">
        <f t="shared" si="26"/>
        <v>7972032.0052897101</v>
      </c>
      <c r="G48" s="524">
        <f t="shared" si="27"/>
        <v>1653940.5235447658</v>
      </c>
      <c r="H48" s="491">
        <f t="shared" si="28"/>
        <v>1653940.5235447658</v>
      </c>
      <c r="I48" s="511">
        <f t="shared" si="9"/>
        <v>0</v>
      </c>
      <c r="J48" s="511"/>
      <c r="K48" s="525"/>
      <c r="L48" s="514">
        <f t="shared" si="2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7972032.0052897101</v>
      </c>
      <c r="E49" s="522">
        <f>IF(+I14&lt;F48,I14,D49)</f>
        <v>661530.95568181819</v>
      </c>
      <c r="F49" s="523">
        <f t="shared" si="26"/>
        <v>7310501.0496078916</v>
      </c>
      <c r="G49" s="524">
        <f t="shared" si="27"/>
        <v>1574869.6259117653</v>
      </c>
      <c r="H49" s="491">
        <f t="shared" si="28"/>
        <v>1574869.6259117653</v>
      </c>
      <c r="I49" s="511">
        <f t="shared" si="9"/>
        <v>0</v>
      </c>
      <c r="J49" s="511"/>
      <c r="K49" s="525"/>
      <c r="L49" s="514">
        <f t="shared" si="2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7310501.0496078916</v>
      </c>
      <c r="E50" s="522">
        <f>IF(+I14&lt;F49,I14,D50)</f>
        <v>661530.95568181819</v>
      </c>
      <c r="F50" s="523">
        <f t="shared" si="26"/>
        <v>6648970.0939260731</v>
      </c>
      <c r="G50" s="524">
        <f t="shared" si="27"/>
        <v>1495798.7282787645</v>
      </c>
      <c r="H50" s="491">
        <f t="shared" si="28"/>
        <v>1495798.7282787645</v>
      </c>
      <c r="I50" s="511">
        <f t="shared" si="9"/>
        <v>0</v>
      </c>
      <c r="J50" s="511"/>
      <c r="K50" s="525"/>
      <c r="L50" s="514">
        <f t="shared" si="2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6648970.0939260731</v>
      </c>
      <c r="E51" s="522">
        <f>IF(+I14&lt;F50,I14,D51)</f>
        <v>661530.95568181819</v>
      </c>
      <c r="F51" s="523">
        <f t="shared" si="26"/>
        <v>5987439.1382442545</v>
      </c>
      <c r="G51" s="524">
        <f t="shared" si="27"/>
        <v>1416727.8306457642</v>
      </c>
      <c r="H51" s="491">
        <f t="shared" si="28"/>
        <v>1416727.8306457642</v>
      </c>
      <c r="I51" s="511">
        <f t="shared" si="9"/>
        <v>0</v>
      </c>
      <c r="J51" s="511"/>
      <c r="K51" s="525"/>
      <c r="L51" s="514">
        <f t="shared" si="2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5987439.1382442545</v>
      </c>
      <c r="E52" s="522">
        <f>IF(+I14&lt;F51,I14,D52)</f>
        <v>661530.95568181819</v>
      </c>
      <c r="F52" s="523">
        <f t="shared" si="26"/>
        <v>5325908.182562436</v>
      </c>
      <c r="G52" s="524">
        <f t="shared" si="27"/>
        <v>1337656.9330127635</v>
      </c>
      <c r="H52" s="491">
        <f t="shared" si="28"/>
        <v>1337656.9330127635</v>
      </c>
      <c r="I52" s="511">
        <f t="shared" si="9"/>
        <v>0</v>
      </c>
      <c r="J52" s="511"/>
      <c r="K52" s="525"/>
      <c r="L52" s="514">
        <f t="shared" si="2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5325908.182562436</v>
      </c>
      <c r="E53" s="522">
        <f>IF(+I14&lt;F52,I14,D53)</f>
        <v>661530.95568181819</v>
      </c>
      <c r="F53" s="523">
        <f t="shared" si="26"/>
        <v>4664377.2268806174</v>
      </c>
      <c r="G53" s="524">
        <f t="shared" si="27"/>
        <v>1258586.0353797628</v>
      </c>
      <c r="H53" s="491">
        <f t="shared" si="28"/>
        <v>1258586.0353797628</v>
      </c>
      <c r="I53" s="511">
        <f t="shared" si="9"/>
        <v>0</v>
      </c>
      <c r="J53" s="511"/>
      <c r="K53" s="525"/>
      <c r="L53" s="514">
        <f t="shared" si="2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4664377.2268806174</v>
      </c>
      <c r="E54" s="522">
        <f>IF(+I14&lt;F53,I14,D54)</f>
        <v>661530.95568181819</v>
      </c>
      <c r="F54" s="523">
        <f t="shared" si="26"/>
        <v>4002846.2711987994</v>
      </c>
      <c r="G54" s="524">
        <f t="shared" si="27"/>
        <v>1179515.1377467623</v>
      </c>
      <c r="H54" s="491">
        <f t="shared" si="28"/>
        <v>1179515.1377467623</v>
      </c>
      <c r="I54" s="511">
        <f t="shared" si="9"/>
        <v>0</v>
      </c>
      <c r="J54" s="511"/>
      <c r="K54" s="525"/>
      <c r="L54" s="514">
        <f t="shared" si="2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4002846.2711987994</v>
      </c>
      <c r="E55" s="522">
        <f>IF(+I14&lt;F54,I14,D55)</f>
        <v>661530.95568181819</v>
      </c>
      <c r="F55" s="523">
        <f t="shared" si="26"/>
        <v>3341315.3155169813</v>
      </c>
      <c r="G55" s="524">
        <f t="shared" si="27"/>
        <v>1100444.2401137617</v>
      </c>
      <c r="H55" s="491">
        <f t="shared" si="28"/>
        <v>1100444.2401137617</v>
      </c>
      <c r="I55" s="511">
        <f t="shared" si="9"/>
        <v>0</v>
      </c>
      <c r="J55" s="511"/>
      <c r="K55" s="525"/>
      <c r="L55" s="514">
        <f t="shared" si="2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3341315.3155169813</v>
      </c>
      <c r="E56" s="522">
        <f>IF(+I14&lt;F55,I14,D56)</f>
        <v>661530.95568181819</v>
      </c>
      <c r="F56" s="523">
        <f t="shared" si="26"/>
        <v>2679784.3598351632</v>
      </c>
      <c r="G56" s="524">
        <f t="shared" si="27"/>
        <v>1021373.3424807612</v>
      </c>
      <c r="H56" s="491">
        <f t="shared" si="28"/>
        <v>1021373.3424807612</v>
      </c>
      <c r="I56" s="511">
        <f t="shared" si="9"/>
        <v>0</v>
      </c>
      <c r="J56" s="511"/>
      <c r="K56" s="525"/>
      <c r="L56" s="514">
        <f t="shared" si="2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2679784.3598351632</v>
      </c>
      <c r="E57" s="522">
        <f>IF(+I14&lt;F56,I14,D57)</f>
        <v>661530.95568181819</v>
      </c>
      <c r="F57" s="523">
        <f t="shared" si="26"/>
        <v>2018253.4041533452</v>
      </c>
      <c r="G57" s="524">
        <f t="shared" si="27"/>
        <v>942302.44484776049</v>
      </c>
      <c r="H57" s="491">
        <f t="shared" si="28"/>
        <v>942302.44484776049</v>
      </c>
      <c r="I57" s="511">
        <f t="shared" si="9"/>
        <v>0</v>
      </c>
      <c r="J57" s="511"/>
      <c r="K57" s="525"/>
      <c r="L57" s="514">
        <f t="shared" si="2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2018253.4041533452</v>
      </c>
      <c r="E58" s="522">
        <f>IF(+I14&lt;F57,I14,D58)</f>
        <v>661530.95568181819</v>
      </c>
      <c r="F58" s="523">
        <f t="shared" si="26"/>
        <v>1356722.4484715271</v>
      </c>
      <c r="G58" s="524">
        <f t="shared" si="27"/>
        <v>863231.54721475998</v>
      </c>
      <c r="H58" s="491">
        <f t="shared" si="28"/>
        <v>863231.54721475998</v>
      </c>
      <c r="I58" s="511">
        <f t="shared" si="9"/>
        <v>0</v>
      </c>
      <c r="J58" s="511"/>
      <c r="K58" s="525"/>
      <c r="L58" s="514">
        <f t="shared" si="29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1356722.4484715271</v>
      </c>
      <c r="E59" s="522">
        <f>IF(+I14&lt;F58,I14,D59)</f>
        <v>661530.95568181819</v>
      </c>
      <c r="F59" s="523">
        <f t="shared" si="26"/>
        <v>695191.49278970889</v>
      </c>
      <c r="G59" s="524">
        <f t="shared" si="27"/>
        <v>784160.64958175947</v>
      </c>
      <c r="H59" s="491">
        <f t="shared" si="28"/>
        <v>784160.64958175947</v>
      </c>
      <c r="I59" s="511">
        <f t="shared" si="9"/>
        <v>0</v>
      </c>
      <c r="J59" s="511"/>
      <c r="K59" s="525"/>
      <c r="L59" s="514">
        <f t="shared" si="2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695191.49278970889</v>
      </c>
      <c r="E60" s="522">
        <f>IF(+I14&lt;F59,I14,D60)</f>
        <v>661530.95568181819</v>
      </c>
      <c r="F60" s="523">
        <f t="shared" si="26"/>
        <v>33660.537107890705</v>
      </c>
      <c r="G60" s="524">
        <f t="shared" si="27"/>
        <v>705089.75194875884</v>
      </c>
      <c r="H60" s="491">
        <f t="shared" si="28"/>
        <v>705089.75194875884</v>
      </c>
      <c r="I60" s="511">
        <f t="shared" si="9"/>
        <v>0</v>
      </c>
      <c r="J60" s="511"/>
      <c r="K60" s="525"/>
      <c r="L60" s="514">
        <f t="shared" si="2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33660.537107890705</v>
      </c>
      <c r="E61" s="522">
        <f>IF(+I14&lt;F60,I14,D61)</f>
        <v>33660.537107890705</v>
      </c>
      <c r="F61" s="523">
        <f t="shared" si="26"/>
        <v>0</v>
      </c>
      <c r="G61" s="524">
        <f t="shared" si="27"/>
        <v>35672.210833110905</v>
      </c>
      <c r="H61" s="491">
        <f t="shared" si="28"/>
        <v>35672.210833110905</v>
      </c>
      <c r="I61" s="511">
        <f t="shared" si="9"/>
        <v>0</v>
      </c>
      <c r="J61" s="511"/>
      <c r="K61" s="525"/>
      <c r="L61" s="514">
        <f t="shared" si="2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4">
        <f t="shared" si="27"/>
        <v>0</v>
      </c>
      <c r="H62" s="491">
        <f t="shared" si="28"/>
        <v>0</v>
      </c>
      <c r="I62" s="511">
        <f t="shared" si="9"/>
        <v>0</v>
      </c>
      <c r="J62" s="511"/>
      <c r="K62" s="525"/>
      <c r="L62" s="514">
        <f t="shared" si="2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4">
        <f t="shared" si="27"/>
        <v>0</v>
      </c>
      <c r="H63" s="491">
        <f t="shared" si="28"/>
        <v>0</v>
      </c>
      <c r="I63" s="511">
        <f t="shared" si="9"/>
        <v>0</v>
      </c>
      <c r="J63" s="511"/>
      <c r="K63" s="525"/>
      <c r="L63" s="514">
        <f t="shared" si="2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4">
        <f t="shared" si="27"/>
        <v>0</v>
      </c>
      <c r="H64" s="491">
        <f t="shared" si="28"/>
        <v>0</v>
      </c>
      <c r="I64" s="511">
        <f t="shared" si="9"/>
        <v>0</v>
      </c>
      <c r="J64" s="511"/>
      <c r="K64" s="525"/>
      <c r="L64" s="514">
        <f t="shared" si="2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4">
        <f t="shared" si="27"/>
        <v>0</v>
      </c>
      <c r="H65" s="491">
        <f t="shared" si="28"/>
        <v>0</v>
      </c>
      <c r="I65" s="511">
        <f t="shared" si="9"/>
        <v>0</v>
      </c>
      <c r="J65" s="511"/>
      <c r="K65" s="525"/>
      <c r="L65" s="514">
        <f t="shared" si="2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4">
        <f t="shared" si="27"/>
        <v>0</v>
      </c>
      <c r="H66" s="491">
        <f t="shared" si="28"/>
        <v>0</v>
      </c>
      <c r="I66" s="511">
        <f t="shared" si="9"/>
        <v>0</v>
      </c>
      <c r="J66" s="511"/>
      <c r="K66" s="525"/>
      <c r="L66" s="514">
        <f t="shared" si="2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4">
        <f t="shared" si="27"/>
        <v>0</v>
      </c>
      <c r="H67" s="491">
        <f t="shared" si="28"/>
        <v>0</v>
      </c>
      <c r="I67" s="511">
        <f t="shared" si="9"/>
        <v>0</v>
      </c>
      <c r="J67" s="511"/>
      <c r="K67" s="525"/>
      <c r="L67" s="514">
        <f t="shared" si="2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4">
        <f t="shared" si="27"/>
        <v>0</v>
      </c>
      <c r="H68" s="491">
        <f t="shared" si="28"/>
        <v>0</v>
      </c>
      <c r="I68" s="511">
        <f t="shared" si="9"/>
        <v>0</v>
      </c>
      <c r="J68" s="511"/>
      <c r="K68" s="525"/>
      <c r="L68" s="514">
        <f t="shared" si="2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4">
        <f t="shared" si="27"/>
        <v>0</v>
      </c>
      <c r="H69" s="491">
        <f t="shared" si="28"/>
        <v>0</v>
      </c>
      <c r="I69" s="511">
        <f t="shared" si="9"/>
        <v>0</v>
      </c>
      <c r="J69" s="511"/>
      <c r="K69" s="525"/>
      <c r="L69" s="514">
        <f t="shared" si="2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4">
        <f t="shared" si="27"/>
        <v>0</v>
      </c>
      <c r="H70" s="491">
        <f t="shared" si="28"/>
        <v>0</v>
      </c>
      <c r="I70" s="511">
        <f t="shared" si="9"/>
        <v>0</v>
      </c>
      <c r="J70" s="511"/>
      <c r="K70" s="525"/>
      <c r="L70" s="514">
        <f t="shared" si="2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4">
        <f t="shared" si="27"/>
        <v>0</v>
      </c>
      <c r="H71" s="491">
        <f t="shared" si="28"/>
        <v>0</v>
      </c>
      <c r="I71" s="511">
        <f t="shared" si="9"/>
        <v>0</v>
      </c>
      <c r="J71" s="511"/>
      <c r="K71" s="525"/>
      <c r="L71" s="514">
        <f t="shared" si="2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24">
        <f t="shared" si="27"/>
        <v>0</v>
      </c>
      <c r="H72" s="491">
        <f t="shared" si="28"/>
        <v>0</v>
      </c>
      <c r="I72" s="531">
        <f t="shared" si="9"/>
        <v>0</v>
      </c>
      <c r="J72" s="511"/>
      <c r="K72" s="532"/>
      <c r="L72" s="533">
        <f t="shared" si="2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29107362.050000031</v>
      </c>
      <c r="F73" s="375"/>
      <c r="G73" s="375">
        <f>SUM(G17:G72)</f>
        <v>109557251.66887031</v>
      </c>
      <c r="H73" s="375">
        <f>SUM(H17:H72)</f>
        <v>109557251.66887031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2669797.5839629788</v>
      </c>
      <c r="N87" s="546">
        <f>IF(J92&lt;D11,0,VLOOKUP(J92,C17:O72,11))</f>
        <v>2669797.5839629788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3488654.6287539774</v>
      </c>
      <c r="N88" s="550">
        <f>IF(J92&lt;D11,0,VLOOKUP(J92,C99:P154,7))</f>
        <v>3488654.6287539774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818857.04479099857</v>
      </c>
      <c r="N89" s="555">
        <f>+N88-N87</f>
        <v>818857.04479099857</v>
      </c>
      <c r="O89" s="556">
        <f>+O88-O87</f>
        <v>0</v>
      </c>
      <c r="P89" s="269"/>
    </row>
    <row r="90" spans="1:16" ht="13.5" thickBot="1">
      <c r="C90" s="534"/>
      <c r="D90" s="646" t="s">
        <v>373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 t="s">
        <v>494</v>
      </c>
      <c r="F91" s="560" t="str">
        <f>F9</f>
        <v>10 &amp; 40</v>
      </c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29107362.050000001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661530.95568181819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30">IF(L99&lt;&gt;0,+H99-L99,0)</f>
        <v>0</v>
      </c>
      <c r="N99" s="518"/>
      <c r="O99" s="514">
        <f t="shared" ref="O99:O105" si="31">IF(N99&lt;&gt;0,+I99-N99,0)</f>
        <v>0</v>
      </c>
      <c r="P99" s="514">
        <f t="shared" ref="P99:P105" si="32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30"/>
        <v>0</v>
      </c>
      <c r="N100" s="518"/>
      <c r="O100" s="514">
        <f t="shared" si="31"/>
        <v>0</v>
      </c>
      <c r="P100" s="514">
        <f t="shared" si="32"/>
        <v>0</v>
      </c>
    </row>
    <row r="101" spans="1:16" ht="12.5">
      <c r="B101" s="195" t="str">
        <f t="shared" ref="B101:B154" si="33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30"/>
        <v>0</v>
      </c>
      <c r="N101" s="518"/>
      <c r="O101" s="514">
        <f t="shared" si="31"/>
        <v>0</v>
      </c>
      <c r="P101" s="514">
        <f t="shared" si="32"/>
        <v>0</v>
      </c>
    </row>
    <row r="102" spans="1:16" ht="12.5">
      <c r="B102" s="195" t="str">
        <f t="shared" si="33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30"/>
        <v>0</v>
      </c>
      <c r="N102" s="518"/>
      <c r="O102" s="514">
        <f t="shared" si="31"/>
        <v>0</v>
      </c>
      <c r="P102" s="514">
        <f t="shared" si="32"/>
        <v>0</v>
      </c>
    </row>
    <row r="103" spans="1:16" ht="12.5">
      <c r="B103" s="195" t="str">
        <f t="shared" si="33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30"/>
        <v>0</v>
      </c>
      <c r="N103" s="518"/>
      <c r="O103" s="514">
        <f t="shared" si="31"/>
        <v>0</v>
      </c>
      <c r="P103" s="514">
        <f t="shared" si="32"/>
        <v>0</v>
      </c>
    </row>
    <row r="104" spans="1:16" ht="12.5">
      <c r="B104" s="195" t="str">
        <f t="shared" si="33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30"/>
        <v>0</v>
      </c>
      <c r="N104" s="518"/>
      <c r="O104" s="514">
        <f t="shared" si="31"/>
        <v>0</v>
      </c>
      <c r="P104" s="514">
        <f t="shared" si="32"/>
        <v>0</v>
      </c>
    </row>
    <row r="105" spans="1:16" ht="12.5">
      <c r="B105" s="195" t="str">
        <f t="shared" si="33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30"/>
        <v>0</v>
      </c>
      <c r="N105" s="518"/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33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34">IF(L106&lt;&gt;0,+H106-L106,0)</f>
        <v>0</v>
      </c>
      <c r="N106" s="518"/>
      <c r="O106" s="514">
        <f t="shared" ref="O106:O130" si="35">IF(N106&lt;&gt;0,+I106-N106,0)</f>
        <v>0</v>
      </c>
      <c r="P106" s="514">
        <f t="shared" ref="P106:P130" si="36">+O106-M106</f>
        <v>0</v>
      </c>
    </row>
    <row r="107" spans="1:16" ht="12.5">
      <c r="B107" s="195" t="str">
        <f t="shared" si="33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 t="shared" ref="L107:L112" si="37">+H107</f>
        <v>3726786.1990239997</v>
      </c>
      <c r="M107" s="514">
        <f t="shared" si="34"/>
        <v>0</v>
      </c>
      <c r="N107" s="518">
        <f t="shared" ref="N107:N112" si="38">+I107</f>
        <v>3726786.1990239997</v>
      </c>
      <c r="O107" s="514">
        <f t="shared" si="35"/>
        <v>0</v>
      </c>
      <c r="P107" s="514">
        <f t="shared" si="36"/>
        <v>0</v>
      </c>
    </row>
    <row r="108" spans="1:16" ht="12.5">
      <c r="B108" s="195" t="str">
        <f t="shared" si="33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39">+I108-H108</f>
        <v>0</v>
      </c>
      <c r="K108" s="514"/>
      <c r="L108" s="518">
        <f t="shared" si="37"/>
        <v>4255984.9749657642</v>
      </c>
      <c r="M108" s="514">
        <f t="shared" ref="M108:M113" si="40">IF(L108&lt;&gt;0,+H108-L108,0)</f>
        <v>0</v>
      </c>
      <c r="N108" s="518">
        <f t="shared" si="38"/>
        <v>4255984.9749657642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33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39"/>
        <v>0</v>
      </c>
      <c r="K109" s="514"/>
      <c r="L109" s="518">
        <f t="shared" si="37"/>
        <v>4034442.3721004287</v>
      </c>
      <c r="M109" s="514">
        <f t="shared" si="40"/>
        <v>0</v>
      </c>
      <c r="N109" s="518">
        <f t="shared" si="38"/>
        <v>4034442.3721004287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33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39"/>
        <v>0</v>
      </c>
      <c r="K110" s="514"/>
      <c r="L110" s="518">
        <f t="shared" si="37"/>
        <v>3524792.5739054955</v>
      </c>
      <c r="M110" s="514">
        <f t="shared" si="40"/>
        <v>0</v>
      </c>
      <c r="N110" s="518">
        <f t="shared" si="38"/>
        <v>3524792.5739054955</v>
      </c>
      <c r="O110" s="514">
        <f>IF(N110&lt;&gt;0,+I110-N110,0)</f>
        <v>0</v>
      </c>
      <c r="P110" s="514">
        <f>+O110-M110</f>
        <v>0</v>
      </c>
    </row>
    <row r="111" spans="1:16" ht="12.5">
      <c r="B111" s="195" t="str">
        <f t="shared" si="33"/>
        <v/>
      </c>
      <c r="C111" s="507">
        <f>IF(D93="","-",+C110+1)</f>
        <v>2019</v>
      </c>
      <c r="D111" s="629">
        <v>26468229.787051484</v>
      </c>
      <c r="E111" s="630">
        <v>676915.39534883725</v>
      </c>
      <c r="F111" s="631">
        <v>25791314.391702648</v>
      </c>
      <c r="G111" s="631">
        <v>26129772.089377068</v>
      </c>
      <c r="H111" s="633">
        <v>3473860.4808152672</v>
      </c>
      <c r="I111" s="634">
        <v>3473860.4808152672</v>
      </c>
      <c r="J111" s="514">
        <f t="shared" si="39"/>
        <v>0</v>
      </c>
      <c r="K111" s="514"/>
      <c r="L111" s="518">
        <f t="shared" si="37"/>
        <v>3473860.4808152672</v>
      </c>
      <c r="M111" s="514">
        <f t="shared" si="40"/>
        <v>0</v>
      </c>
      <c r="N111" s="518">
        <f t="shared" si="38"/>
        <v>3473860.4808152672</v>
      </c>
      <c r="O111" s="514">
        <f t="shared" si="35"/>
        <v>0</v>
      </c>
      <c r="P111" s="514">
        <f t="shared" si="36"/>
        <v>0</v>
      </c>
    </row>
    <row r="112" spans="1:16" ht="12.5">
      <c r="B112" s="195" t="str">
        <f t="shared" si="33"/>
        <v/>
      </c>
      <c r="C112" s="507">
        <f>IF(D93="","-",+C111+1)</f>
        <v>2020</v>
      </c>
      <c r="D112" s="629">
        <v>25791314.391702648</v>
      </c>
      <c r="E112" s="630">
        <v>693032.42857142852</v>
      </c>
      <c r="F112" s="631">
        <v>25098281.963131219</v>
      </c>
      <c r="G112" s="631">
        <v>25444798.177416936</v>
      </c>
      <c r="H112" s="633">
        <v>3430226.8857239499</v>
      </c>
      <c r="I112" s="634">
        <v>3430226.8857239499</v>
      </c>
      <c r="J112" s="514">
        <f t="shared" si="39"/>
        <v>0</v>
      </c>
      <c r="K112" s="514"/>
      <c r="L112" s="518">
        <f t="shared" si="37"/>
        <v>3430226.8857239499</v>
      </c>
      <c r="M112" s="514">
        <f t="shared" si="40"/>
        <v>0</v>
      </c>
      <c r="N112" s="518">
        <f t="shared" si="38"/>
        <v>3430226.8857239499</v>
      </c>
      <c r="O112" s="514">
        <f t="shared" si="35"/>
        <v>0</v>
      </c>
      <c r="P112" s="514">
        <f t="shared" si="36"/>
        <v>0</v>
      </c>
    </row>
    <row r="113" spans="2:16" ht="12.5">
      <c r="B113" s="195" t="str">
        <f t="shared" si="33"/>
        <v/>
      </c>
      <c r="C113" s="507">
        <f>IF(D93="","-",+C112+1)</f>
        <v>2021</v>
      </c>
      <c r="D113" s="629">
        <v>25098281.963131219</v>
      </c>
      <c r="E113" s="630">
        <v>709935.6585365854</v>
      </c>
      <c r="F113" s="631">
        <v>24388346.304594632</v>
      </c>
      <c r="G113" s="631">
        <v>24743314.133862928</v>
      </c>
      <c r="H113" s="633">
        <v>3518653.8203164372</v>
      </c>
      <c r="I113" s="634">
        <v>3518653.8203164372</v>
      </c>
      <c r="J113" s="514">
        <f t="shared" si="39"/>
        <v>0</v>
      </c>
      <c r="K113" s="514"/>
      <c r="L113" s="518">
        <f t="shared" ref="L113" si="41">+H113</f>
        <v>3518653.8203164372</v>
      </c>
      <c r="M113" s="514">
        <f t="shared" si="40"/>
        <v>0</v>
      </c>
      <c r="N113" s="518">
        <f t="shared" ref="N113" si="42">+I113</f>
        <v>3518653.8203164372</v>
      </c>
      <c r="O113" s="514">
        <f t="shared" si="35"/>
        <v>0</v>
      </c>
      <c r="P113" s="514">
        <f t="shared" si="36"/>
        <v>0</v>
      </c>
    </row>
    <row r="114" spans="2:16" ht="12.5">
      <c r="B114" s="195" t="str">
        <f t="shared" si="33"/>
        <v/>
      </c>
      <c r="C114" s="507">
        <f>IF(D93="","-",+C113+1)</f>
        <v>2022</v>
      </c>
      <c r="D114" s="629">
        <v>24388346.304594632</v>
      </c>
      <c r="E114" s="630">
        <v>693032.42857142852</v>
      </c>
      <c r="F114" s="631">
        <v>23695313.876023203</v>
      </c>
      <c r="G114" s="631">
        <v>24041830.09030892</v>
      </c>
      <c r="H114" s="633">
        <v>3516933.9337712489</v>
      </c>
      <c r="I114" s="634">
        <v>3516933.9337712489</v>
      </c>
      <c r="J114" s="514">
        <f t="shared" si="39"/>
        <v>0</v>
      </c>
      <c r="K114" s="514"/>
      <c r="L114" s="518">
        <f t="shared" ref="L114" si="43">+H114</f>
        <v>3516933.9337712489</v>
      </c>
      <c r="M114" s="514">
        <f t="shared" ref="M114" si="44">IF(L114&lt;&gt;0,+H114-L114,0)</f>
        <v>0</v>
      </c>
      <c r="N114" s="518">
        <f t="shared" ref="N114" si="45">+I114</f>
        <v>3516933.9337712489</v>
      </c>
      <c r="O114" s="514">
        <f t="shared" ref="O114" si="46">IF(N114&lt;&gt;0,+I114-N114,0)</f>
        <v>0</v>
      </c>
      <c r="P114" s="514">
        <f t="shared" ref="P114" si="47">+O114-M114</f>
        <v>0</v>
      </c>
    </row>
    <row r="115" spans="2:16" ht="12.5">
      <c r="B115" s="195" t="str">
        <f t="shared" si="33"/>
        <v>IU</v>
      </c>
      <c r="C115" s="507">
        <f>IF(D93="","-",+C114+1)</f>
        <v>2023</v>
      </c>
      <c r="D115" s="629">
        <v>23695313.926023208</v>
      </c>
      <c r="E115" s="630">
        <v>661530.95568181819</v>
      </c>
      <c r="F115" s="631">
        <v>23033782.970341388</v>
      </c>
      <c r="G115" s="631">
        <v>23364548.4481823</v>
      </c>
      <c r="H115" s="633">
        <v>3543899.788431929</v>
      </c>
      <c r="I115" s="634">
        <v>3543899.788431929</v>
      </c>
      <c r="J115" s="514">
        <f t="shared" si="39"/>
        <v>0</v>
      </c>
      <c r="K115" s="514"/>
      <c r="L115" s="518">
        <f t="shared" ref="L115" si="48">+H115</f>
        <v>3543899.788431929</v>
      </c>
      <c r="M115" s="514">
        <f t="shared" ref="M115" si="49">IF(L115&lt;&gt;0,+H115-L115,0)</f>
        <v>0</v>
      </c>
      <c r="N115" s="518">
        <f t="shared" ref="N115" si="50">+I115</f>
        <v>3543899.788431929</v>
      </c>
      <c r="O115" s="514">
        <f t="shared" ref="O115" si="51">IF(N115&lt;&gt;0,+I115-N115,0)</f>
        <v>0</v>
      </c>
      <c r="P115" s="514">
        <f t="shared" ref="P115" si="52">+O115-M115</f>
        <v>0</v>
      </c>
    </row>
    <row r="116" spans="2:16" ht="12.5">
      <c r="B116" s="195" t="str">
        <f t="shared" si="33"/>
        <v/>
      </c>
      <c r="C116" s="507">
        <f>IF(D93="","-",+C115+1)</f>
        <v>2024</v>
      </c>
      <c r="D116" s="374">
        <f>IF(F115+SUM(E$99:E115)=D$92,F115,D$92-SUM(E$99:E115))</f>
        <v>23033782.970341388</v>
      </c>
      <c r="E116" s="522">
        <f t="shared" ref="E116:E154" si="53">IF(+$J$96&lt;F115,$J$96,D116)</f>
        <v>661530.95568181819</v>
      </c>
      <c r="F116" s="523">
        <f t="shared" ref="F116:F154" si="54">+D116-E116</f>
        <v>22372252.014659569</v>
      </c>
      <c r="G116" s="523">
        <f t="shared" ref="G116:G154" si="55">+(F116+D116)/2</f>
        <v>22703017.492500477</v>
      </c>
      <c r="H116" s="526">
        <f t="shared" ref="H116:H154" si="56">+J$94*G116+E116</f>
        <v>3488654.6287539774</v>
      </c>
      <c r="I116" s="577">
        <f t="shared" ref="I116:I154" si="57">+J$95*G116+E116</f>
        <v>3488654.6287539774</v>
      </c>
      <c r="J116" s="514">
        <f t="shared" si="39"/>
        <v>0</v>
      </c>
      <c r="K116" s="514"/>
      <c r="L116" s="525"/>
      <c r="M116" s="514">
        <f t="shared" si="34"/>
        <v>0</v>
      </c>
      <c r="N116" s="525"/>
      <c r="O116" s="514">
        <f t="shared" si="35"/>
        <v>0</v>
      </c>
      <c r="P116" s="514">
        <f t="shared" si="36"/>
        <v>0</v>
      </c>
    </row>
    <row r="117" spans="2:16" ht="12.5">
      <c r="B117" s="195" t="str">
        <f t="shared" si="33"/>
        <v/>
      </c>
      <c r="C117" s="507">
        <f>IF(D93="","-",+C116+1)</f>
        <v>2025</v>
      </c>
      <c r="D117" s="374">
        <f>IF(F116+SUM(E$99:E116)=D$92,F116,D$92-SUM(E$99:E116))</f>
        <v>22372252.014659569</v>
      </c>
      <c r="E117" s="522">
        <f t="shared" si="53"/>
        <v>661530.95568181819</v>
      </c>
      <c r="F117" s="523">
        <f t="shared" si="54"/>
        <v>21710721.058977749</v>
      </c>
      <c r="G117" s="523">
        <f t="shared" si="55"/>
        <v>22041486.536818661</v>
      </c>
      <c r="H117" s="526">
        <f t="shared" si="56"/>
        <v>3406276.6001110487</v>
      </c>
      <c r="I117" s="577">
        <f t="shared" si="57"/>
        <v>3406276.6001110487</v>
      </c>
      <c r="J117" s="514">
        <f t="shared" si="39"/>
        <v>0</v>
      </c>
      <c r="K117" s="514"/>
      <c r="L117" s="525"/>
      <c r="M117" s="514">
        <f t="shared" si="34"/>
        <v>0</v>
      </c>
      <c r="N117" s="525"/>
      <c r="O117" s="514">
        <f t="shared" si="35"/>
        <v>0</v>
      </c>
      <c r="P117" s="514">
        <f t="shared" si="36"/>
        <v>0</v>
      </c>
    </row>
    <row r="118" spans="2:16" ht="12.5">
      <c r="B118" s="195" t="str">
        <f t="shared" si="33"/>
        <v/>
      </c>
      <c r="C118" s="507">
        <f>IF(D93="","-",+C117+1)</f>
        <v>2026</v>
      </c>
      <c r="D118" s="374">
        <f>IF(F117+SUM(E$99:E117)=D$92,F117,D$92-SUM(E$99:E117))</f>
        <v>21710721.058977749</v>
      </c>
      <c r="E118" s="522">
        <f t="shared" si="53"/>
        <v>661530.95568181819</v>
      </c>
      <c r="F118" s="523">
        <f t="shared" si="54"/>
        <v>21049190.10329593</v>
      </c>
      <c r="G118" s="523">
        <f t="shared" si="55"/>
        <v>21379955.581136838</v>
      </c>
      <c r="H118" s="526">
        <f t="shared" si="56"/>
        <v>3323898.5714681195</v>
      </c>
      <c r="I118" s="577">
        <f t="shared" si="57"/>
        <v>3323898.5714681195</v>
      </c>
      <c r="J118" s="514">
        <f t="shared" si="39"/>
        <v>0</v>
      </c>
      <c r="K118" s="514"/>
      <c r="L118" s="525"/>
      <c r="M118" s="514">
        <f t="shared" si="34"/>
        <v>0</v>
      </c>
      <c r="N118" s="525"/>
      <c r="O118" s="514">
        <f t="shared" si="35"/>
        <v>0</v>
      </c>
      <c r="P118" s="514">
        <f t="shared" si="36"/>
        <v>0</v>
      </c>
    </row>
    <row r="119" spans="2:16" ht="12.5">
      <c r="B119" s="195" t="str">
        <f t="shared" si="33"/>
        <v/>
      </c>
      <c r="C119" s="507">
        <f>IF(D93="","-",+C118+1)</f>
        <v>2027</v>
      </c>
      <c r="D119" s="374">
        <f>IF(F118+SUM(E$99:E118)=D$92,F118,D$92-SUM(E$99:E118))</f>
        <v>21049190.10329593</v>
      </c>
      <c r="E119" s="522">
        <f t="shared" si="53"/>
        <v>661530.95568181819</v>
      </c>
      <c r="F119" s="523">
        <f t="shared" si="54"/>
        <v>20387659.14761411</v>
      </c>
      <c r="G119" s="523">
        <f t="shared" si="55"/>
        <v>20718424.625455022</v>
      </c>
      <c r="H119" s="526">
        <f t="shared" si="56"/>
        <v>3241520.5428251908</v>
      </c>
      <c r="I119" s="577">
        <f t="shared" si="57"/>
        <v>3241520.5428251908</v>
      </c>
      <c r="J119" s="514">
        <f t="shared" si="39"/>
        <v>0</v>
      </c>
      <c r="K119" s="514"/>
      <c r="L119" s="525"/>
      <c r="M119" s="514">
        <f t="shared" si="34"/>
        <v>0</v>
      </c>
      <c r="N119" s="525"/>
      <c r="O119" s="514">
        <f t="shared" si="35"/>
        <v>0</v>
      </c>
      <c r="P119" s="514">
        <f t="shared" si="36"/>
        <v>0</v>
      </c>
    </row>
    <row r="120" spans="2:16" ht="12.5">
      <c r="B120" s="195" t="str">
        <f t="shared" si="33"/>
        <v/>
      </c>
      <c r="C120" s="507">
        <f>IF(D93="","-",+C119+1)</f>
        <v>2028</v>
      </c>
      <c r="D120" s="374">
        <f>IF(F119+SUM(E$99:E119)=D$92,F119,D$92-SUM(E$99:E119))</f>
        <v>20387659.14761411</v>
      </c>
      <c r="E120" s="522">
        <f t="shared" si="53"/>
        <v>661530.95568181819</v>
      </c>
      <c r="F120" s="523">
        <f t="shared" si="54"/>
        <v>19726128.191932291</v>
      </c>
      <c r="G120" s="523">
        <f t="shared" si="55"/>
        <v>20056893.669773199</v>
      </c>
      <c r="H120" s="526">
        <f t="shared" si="56"/>
        <v>3159142.5141822617</v>
      </c>
      <c r="I120" s="577">
        <f t="shared" si="57"/>
        <v>3159142.5141822617</v>
      </c>
      <c r="J120" s="514">
        <f t="shared" si="39"/>
        <v>0</v>
      </c>
      <c r="K120" s="514"/>
      <c r="L120" s="525"/>
      <c r="M120" s="514">
        <f t="shared" si="34"/>
        <v>0</v>
      </c>
      <c r="N120" s="525"/>
      <c r="O120" s="514">
        <f t="shared" si="35"/>
        <v>0</v>
      </c>
      <c r="P120" s="514">
        <f t="shared" si="36"/>
        <v>0</v>
      </c>
    </row>
    <row r="121" spans="2:16" ht="12.5">
      <c r="B121" s="195" t="str">
        <f t="shared" si="33"/>
        <v/>
      </c>
      <c r="C121" s="507">
        <f>IF(D93="","-",+C120+1)</f>
        <v>2029</v>
      </c>
      <c r="D121" s="374">
        <f>IF(F120+SUM(E$99:E120)=D$92,F120,D$92-SUM(E$99:E120))</f>
        <v>19726128.191932291</v>
      </c>
      <c r="E121" s="522">
        <f t="shared" si="53"/>
        <v>661530.95568181819</v>
      </c>
      <c r="F121" s="523">
        <f t="shared" si="54"/>
        <v>19064597.236250471</v>
      </c>
      <c r="G121" s="523">
        <f t="shared" si="55"/>
        <v>19395362.714091383</v>
      </c>
      <c r="H121" s="526">
        <f t="shared" si="56"/>
        <v>3076764.485539333</v>
      </c>
      <c r="I121" s="577">
        <f t="shared" si="57"/>
        <v>3076764.485539333</v>
      </c>
      <c r="J121" s="514">
        <f t="shared" si="39"/>
        <v>0</v>
      </c>
      <c r="K121" s="514"/>
      <c r="L121" s="525"/>
      <c r="M121" s="514">
        <f t="shared" si="34"/>
        <v>0</v>
      </c>
      <c r="N121" s="525"/>
      <c r="O121" s="514">
        <f t="shared" si="35"/>
        <v>0</v>
      </c>
      <c r="P121" s="514">
        <f t="shared" si="36"/>
        <v>0</v>
      </c>
    </row>
    <row r="122" spans="2:16" ht="12.5">
      <c r="B122" s="195" t="str">
        <f t="shared" si="33"/>
        <v/>
      </c>
      <c r="C122" s="507">
        <f>IF(D93="","-",+C121+1)</f>
        <v>2030</v>
      </c>
      <c r="D122" s="374">
        <f>IF(F121+SUM(E$99:E121)=D$92,F121,D$92-SUM(E$99:E121))</f>
        <v>19064597.236250471</v>
      </c>
      <c r="E122" s="522">
        <f t="shared" si="53"/>
        <v>661530.95568181819</v>
      </c>
      <c r="F122" s="523">
        <f t="shared" si="54"/>
        <v>18403066.280568652</v>
      </c>
      <c r="G122" s="523">
        <f t="shared" si="55"/>
        <v>18733831.75840956</v>
      </c>
      <c r="H122" s="526">
        <f t="shared" si="56"/>
        <v>2994386.4568964038</v>
      </c>
      <c r="I122" s="577">
        <f t="shared" si="57"/>
        <v>2994386.4568964038</v>
      </c>
      <c r="J122" s="514">
        <f t="shared" si="39"/>
        <v>0</v>
      </c>
      <c r="K122" s="514"/>
      <c r="L122" s="525"/>
      <c r="M122" s="514">
        <f t="shared" si="34"/>
        <v>0</v>
      </c>
      <c r="N122" s="525"/>
      <c r="O122" s="514">
        <f t="shared" si="35"/>
        <v>0</v>
      </c>
      <c r="P122" s="514">
        <f t="shared" si="36"/>
        <v>0</v>
      </c>
    </row>
    <row r="123" spans="2:16" ht="12.5">
      <c r="B123" s="195" t="str">
        <f t="shared" si="33"/>
        <v/>
      </c>
      <c r="C123" s="507">
        <f>IF(D93="","-",+C122+1)</f>
        <v>2031</v>
      </c>
      <c r="D123" s="374">
        <f>IF(F122+SUM(E$99:E122)=D$92,F122,D$92-SUM(E$99:E122))</f>
        <v>18403066.280568652</v>
      </c>
      <c r="E123" s="522">
        <f t="shared" si="53"/>
        <v>661530.95568181819</v>
      </c>
      <c r="F123" s="523">
        <f t="shared" si="54"/>
        <v>17741535.324886832</v>
      </c>
      <c r="G123" s="523">
        <f t="shared" si="55"/>
        <v>18072300.802727744</v>
      </c>
      <c r="H123" s="526">
        <f t="shared" si="56"/>
        <v>2912008.4282534751</v>
      </c>
      <c r="I123" s="577">
        <f t="shared" si="57"/>
        <v>2912008.4282534751</v>
      </c>
      <c r="J123" s="514">
        <f t="shared" si="39"/>
        <v>0</v>
      </c>
      <c r="K123" s="514"/>
      <c r="L123" s="525"/>
      <c r="M123" s="514">
        <f t="shared" si="34"/>
        <v>0</v>
      </c>
      <c r="N123" s="525"/>
      <c r="O123" s="514">
        <f t="shared" si="35"/>
        <v>0</v>
      </c>
      <c r="P123" s="514">
        <f t="shared" si="36"/>
        <v>0</v>
      </c>
    </row>
    <row r="124" spans="2:16" ht="12.5">
      <c r="B124" s="195" t="str">
        <f t="shared" si="33"/>
        <v/>
      </c>
      <c r="C124" s="507">
        <f>IF(D93="","-",+C123+1)</f>
        <v>2032</v>
      </c>
      <c r="D124" s="374">
        <f>IF(F123+SUM(E$99:E123)=D$92,F123,D$92-SUM(E$99:E123))</f>
        <v>17741535.324886832</v>
      </c>
      <c r="E124" s="522">
        <f t="shared" si="53"/>
        <v>661530.95568181819</v>
      </c>
      <c r="F124" s="523">
        <f t="shared" si="54"/>
        <v>17080004.369205013</v>
      </c>
      <c r="G124" s="523">
        <f t="shared" si="55"/>
        <v>17410769.847045921</v>
      </c>
      <c r="H124" s="526">
        <f t="shared" si="56"/>
        <v>2829630.3996105455</v>
      </c>
      <c r="I124" s="577">
        <f t="shared" si="57"/>
        <v>2829630.3996105455</v>
      </c>
      <c r="J124" s="514">
        <f t="shared" si="39"/>
        <v>0</v>
      </c>
      <c r="K124" s="514"/>
      <c r="L124" s="525"/>
      <c r="M124" s="514">
        <f t="shared" si="34"/>
        <v>0</v>
      </c>
      <c r="N124" s="525"/>
      <c r="O124" s="514">
        <f t="shared" si="35"/>
        <v>0</v>
      </c>
      <c r="P124" s="514">
        <f t="shared" si="36"/>
        <v>0</v>
      </c>
    </row>
    <row r="125" spans="2:16" ht="12.5">
      <c r="B125" s="195" t="str">
        <f t="shared" si="33"/>
        <v/>
      </c>
      <c r="C125" s="507">
        <f>IF(D93="","-",+C124+1)</f>
        <v>2033</v>
      </c>
      <c r="D125" s="374">
        <f>IF(F124+SUM(E$99:E124)=D$92,F124,D$92-SUM(E$99:E124))</f>
        <v>17080004.369205013</v>
      </c>
      <c r="E125" s="522">
        <f t="shared" si="53"/>
        <v>661530.95568181819</v>
      </c>
      <c r="F125" s="523">
        <f t="shared" si="54"/>
        <v>16418473.413523195</v>
      </c>
      <c r="G125" s="523">
        <f t="shared" si="55"/>
        <v>16749238.891364105</v>
      </c>
      <c r="H125" s="526">
        <f t="shared" si="56"/>
        <v>2747252.3709676173</v>
      </c>
      <c r="I125" s="577">
        <f t="shared" si="57"/>
        <v>2747252.3709676173</v>
      </c>
      <c r="J125" s="514">
        <f t="shared" si="39"/>
        <v>0</v>
      </c>
      <c r="K125" s="514"/>
      <c r="L125" s="525"/>
      <c r="M125" s="514">
        <f t="shared" si="34"/>
        <v>0</v>
      </c>
      <c r="N125" s="525"/>
      <c r="O125" s="514">
        <f t="shared" si="35"/>
        <v>0</v>
      </c>
      <c r="P125" s="514">
        <f t="shared" si="36"/>
        <v>0</v>
      </c>
    </row>
    <row r="126" spans="2:16" ht="12.5">
      <c r="B126" s="195" t="str">
        <f t="shared" si="33"/>
        <v/>
      </c>
      <c r="C126" s="507">
        <f>IF(D93="","-",+C125+1)</f>
        <v>2034</v>
      </c>
      <c r="D126" s="374">
        <f>IF(F125+SUM(E$99:E125)=D$92,F125,D$92-SUM(E$99:E125))</f>
        <v>16418473.413523195</v>
      </c>
      <c r="E126" s="522">
        <f t="shared" si="53"/>
        <v>661530.95568181819</v>
      </c>
      <c r="F126" s="523">
        <f t="shared" si="54"/>
        <v>15756942.457841378</v>
      </c>
      <c r="G126" s="523">
        <f t="shared" si="55"/>
        <v>16087707.935682286</v>
      </c>
      <c r="H126" s="526">
        <f t="shared" si="56"/>
        <v>2664874.3423246886</v>
      </c>
      <c r="I126" s="577">
        <f t="shared" si="57"/>
        <v>2664874.3423246886</v>
      </c>
      <c r="J126" s="514">
        <f t="shared" si="39"/>
        <v>0</v>
      </c>
      <c r="K126" s="514"/>
      <c r="L126" s="525"/>
      <c r="M126" s="514">
        <f t="shared" si="34"/>
        <v>0</v>
      </c>
      <c r="N126" s="525"/>
      <c r="O126" s="514">
        <f t="shared" si="35"/>
        <v>0</v>
      </c>
      <c r="P126" s="514">
        <f t="shared" si="36"/>
        <v>0</v>
      </c>
    </row>
    <row r="127" spans="2:16" ht="12.5">
      <c r="B127" s="195" t="str">
        <f t="shared" si="33"/>
        <v/>
      </c>
      <c r="C127" s="507">
        <f>IF(D93="","-",+C126+1)</f>
        <v>2035</v>
      </c>
      <c r="D127" s="374">
        <f>IF(F126+SUM(E$99:E126)=D$92,F126,D$92-SUM(E$99:E126))</f>
        <v>15756942.457841378</v>
      </c>
      <c r="E127" s="522">
        <f t="shared" si="53"/>
        <v>661530.95568181819</v>
      </c>
      <c r="F127" s="523">
        <f t="shared" si="54"/>
        <v>15095411.50215956</v>
      </c>
      <c r="G127" s="523">
        <f t="shared" si="55"/>
        <v>15426176.98000047</v>
      </c>
      <c r="H127" s="526">
        <f t="shared" si="56"/>
        <v>2582496.3136817599</v>
      </c>
      <c r="I127" s="577">
        <f t="shared" si="57"/>
        <v>2582496.3136817599</v>
      </c>
      <c r="J127" s="514">
        <f t="shared" si="39"/>
        <v>0</v>
      </c>
      <c r="K127" s="514"/>
      <c r="L127" s="525"/>
      <c r="M127" s="514">
        <f t="shared" si="34"/>
        <v>0</v>
      </c>
      <c r="N127" s="525"/>
      <c r="O127" s="514">
        <f t="shared" si="35"/>
        <v>0</v>
      </c>
      <c r="P127" s="514">
        <f t="shared" si="36"/>
        <v>0</v>
      </c>
    </row>
    <row r="128" spans="2:16" ht="12.5">
      <c r="B128" s="195" t="str">
        <f t="shared" si="33"/>
        <v/>
      </c>
      <c r="C128" s="507">
        <f>IF(D93="","-",+C127+1)</f>
        <v>2036</v>
      </c>
      <c r="D128" s="374">
        <f>IF(F127+SUM(E$99:E127)=D$92,F127,D$92-SUM(E$99:E127))</f>
        <v>15095411.50215956</v>
      </c>
      <c r="E128" s="522">
        <f t="shared" si="53"/>
        <v>661530.95568181819</v>
      </c>
      <c r="F128" s="523">
        <f t="shared" si="54"/>
        <v>14433880.546477742</v>
      </c>
      <c r="G128" s="523">
        <f t="shared" si="55"/>
        <v>14764646.02431865</v>
      </c>
      <c r="H128" s="526">
        <f t="shared" si="56"/>
        <v>2500118.2850388307</v>
      </c>
      <c r="I128" s="577">
        <f t="shared" si="57"/>
        <v>2500118.2850388307</v>
      </c>
      <c r="J128" s="514">
        <f t="shared" si="39"/>
        <v>0</v>
      </c>
      <c r="K128" s="514"/>
      <c r="L128" s="525"/>
      <c r="M128" s="514">
        <f t="shared" si="34"/>
        <v>0</v>
      </c>
      <c r="N128" s="525"/>
      <c r="O128" s="514">
        <f t="shared" si="35"/>
        <v>0</v>
      </c>
      <c r="P128" s="514">
        <f t="shared" si="36"/>
        <v>0</v>
      </c>
    </row>
    <row r="129" spans="2:16" ht="12.5">
      <c r="B129" s="195" t="str">
        <f t="shared" si="33"/>
        <v/>
      </c>
      <c r="C129" s="507">
        <f>IF(D93="","-",+C128+1)</f>
        <v>2037</v>
      </c>
      <c r="D129" s="374">
        <f>IF(F128+SUM(E$99:E128)=D$92,F128,D$92-SUM(E$99:E128))</f>
        <v>14433880.546477742</v>
      </c>
      <c r="E129" s="522">
        <f t="shared" si="53"/>
        <v>661530.95568181819</v>
      </c>
      <c r="F129" s="523">
        <f t="shared" si="54"/>
        <v>13772349.590795925</v>
      </c>
      <c r="G129" s="523">
        <f t="shared" si="55"/>
        <v>14103115.068636835</v>
      </c>
      <c r="H129" s="526">
        <f t="shared" si="56"/>
        <v>2417740.2563959025</v>
      </c>
      <c r="I129" s="577">
        <f t="shared" si="57"/>
        <v>2417740.2563959025</v>
      </c>
      <c r="J129" s="514">
        <f t="shared" si="39"/>
        <v>0</v>
      </c>
      <c r="K129" s="514"/>
      <c r="L129" s="525"/>
      <c r="M129" s="514">
        <f t="shared" si="34"/>
        <v>0</v>
      </c>
      <c r="N129" s="525"/>
      <c r="O129" s="514">
        <f t="shared" si="35"/>
        <v>0</v>
      </c>
      <c r="P129" s="514">
        <f t="shared" si="36"/>
        <v>0</v>
      </c>
    </row>
    <row r="130" spans="2:16" ht="12.5">
      <c r="B130" s="195" t="str">
        <f t="shared" si="33"/>
        <v/>
      </c>
      <c r="C130" s="507">
        <f>IF(D93="","-",+C129+1)</f>
        <v>2038</v>
      </c>
      <c r="D130" s="374">
        <f>IF(F129+SUM(E$99:E129)=D$92,F129,D$92-SUM(E$99:E129))</f>
        <v>13772349.590795925</v>
      </c>
      <c r="E130" s="522">
        <f t="shared" si="53"/>
        <v>661530.95568181819</v>
      </c>
      <c r="F130" s="523">
        <f t="shared" si="54"/>
        <v>13110818.635114107</v>
      </c>
      <c r="G130" s="523">
        <f t="shared" si="55"/>
        <v>13441584.112955015</v>
      </c>
      <c r="H130" s="526">
        <f t="shared" si="56"/>
        <v>2335362.2277529733</v>
      </c>
      <c r="I130" s="577">
        <f t="shared" si="57"/>
        <v>2335362.2277529733</v>
      </c>
      <c r="J130" s="514">
        <f t="shared" si="39"/>
        <v>0</v>
      </c>
      <c r="K130" s="514"/>
      <c r="L130" s="525"/>
      <c r="M130" s="514">
        <f t="shared" si="34"/>
        <v>0</v>
      </c>
      <c r="N130" s="525"/>
      <c r="O130" s="514">
        <f t="shared" si="35"/>
        <v>0</v>
      </c>
      <c r="P130" s="514">
        <f t="shared" si="36"/>
        <v>0</v>
      </c>
    </row>
    <row r="131" spans="2:16" ht="12.5">
      <c r="B131" s="195" t="str">
        <f t="shared" si="33"/>
        <v/>
      </c>
      <c r="C131" s="507">
        <f>IF(D93="","-",+C130+1)</f>
        <v>2039</v>
      </c>
      <c r="D131" s="374">
        <f>IF(F130+SUM(E$99:E130)=D$92,F130,D$92-SUM(E$99:E130))</f>
        <v>13110818.635114107</v>
      </c>
      <c r="E131" s="522">
        <f t="shared" si="53"/>
        <v>661530.95568181819</v>
      </c>
      <c r="F131" s="523">
        <f t="shared" si="54"/>
        <v>12449287.67943229</v>
      </c>
      <c r="G131" s="523">
        <f t="shared" si="55"/>
        <v>12780053.157273199</v>
      </c>
      <c r="H131" s="526">
        <f t="shared" si="56"/>
        <v>2252984.1991100451</v>
      </c>
      <c r="I131" s="577">
        <f t="shared" si="57"/>
        <v>2252984.1991100451</v>
      </c>
      <c r="J131" s="514">
        <f t="shared" si="39"/>
        <v>0</v>
      </c>
      <c r="K131" s="514"/>
      <c r="L131" s="525"/>
      <c r="M131" s="514">
        <f t="shared" ref="M131:M154" si="58">IF(L541&lt;&gt;0,+H541-L541,0)</f>
        <v>0</v>
      </c>
      <c r="N131" s="525"/>
      <c r="O131" s="514">
        <f t="shared" ref="O131:O154" si="59">IF(N541&lt;&gt;0,+I541-N541,0)</f>
        <v>0</v>
      </c>
      <c r="P131" s="514">
        <f t="shared" ref="P131:P154" si="60">+O541-M541</f>
        <v>0</v>
      </c>
    </row>
    <row r="132" spans="2:16" ht="12.5">
      <c r="B132" s="195" t="str">
        <f t="shared" si="33"/>
        <v/>
      </c>
      <c r="C132" s="507">
        <f>IF(D93="","-",+C131+1)</f>
        <v>2040</v>
      </c>
      <c r="D132" s="374">
        <f>IF(F131+SUM(E$99:E131)=D$92,F131,D$92-SUM(E$99:E131))</f>
        <v>12449287.67943229</v>
      </c>
      <c r="E132" s="522">
        <f t="shared" si="53"/>
        <v>661530.95568181819</v>
      </c>
      <c r="F132" s="523">
        <f t="shared" si="54"/>
        <v>11787756.723750472</v>
      </c>
      <c r="G132" s="523">
        <f t="shared" si="55"/>
        <v>12118522.20159138</v>
      </c>
      <c r="H132" s="526">
        <f t="shared" si="56"/>
        <v>2170606.1704671159</v>
      </c>
      <c r="I132" s="577">
        <f t="shared" si="57"/>
        <v>2170606.1704671159</v>
      </c>
      <c r="J132" s="514">
        <f t="shared" si="39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</row>
    <row r="133" spans="2:16" ht="12.5">
      <c r="B133" s="195" t="str">
        <f t="shared" si="33"/>
        <v/>
      </c>
      <c r="C133" s="507">
        <f>IF(D93="","-",+C132+1)</f>
        <v>2041</v>
      </c>
      <c r="D133" s="374">
        <f>IF(F132+SUM(E$99:E132)=D$92,F132,D$92-SUM(E$99:E132))</f>
        <v>11787756.723750472</v>
      </c>
      <c r="E133" s="522">
        <f t="shared" si="53"/>
        <v>661530.95568181819</v>
      </c>
      <c r="F133" s="523">
        <f t="shared" si="54"/>
        <v>11126225.768068654</v>
      </c>
      <c r="G133" s="523">
        <f t="shared" si="55"/>
        <v>11456991.245909564</v>
      </c>
      <c r="H133" s="526">
        <f t="shared" si="56"/>
        <v>2088228.1418241877</v>
      </c>
      <c r="I133" s="577">
        <f t="shared" si="57"/>
        <v>2088228.1418241877</v>
      </c>
      <c r="J133" s="514">
        <f t="shared" si="39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</row>
    <row r="134" spans="2:16" ht="12.5">
      <c r="B134" s="195" t="str">
        <f t="shared" si="33"/>
        <v/>
      </c>
      <c r="C134" s="507">
        <f>IF(D93="","-",+C133+1)</f>
        <v>2042</v>
      </c>
      <c r="D134" s="374">
        <f>IF(F133+SUM(E$99:E133)=D$92,F133,D$92-SUM(E$99:E133))</f>
        <v>11126225.768068654</v>
      </c>
      <c r="E134" s="522">
        <f t="shared" si="53"/>
        <v>661530.95568181819</v>
      </c>
      <c r="F134" s="523">
        <f t="shared" si="54"/>
        <v>10464694.812386837</v>
      </c>
      <c r="G134" s="523">
        <f t="shared" si="55"/>
        <v>10795460.290227745</v>
      </c>
      <c r="H134" s="526">
        <f t="shared" si="56"/>
        <v>2005850.1131812586</v>
      </c>
      <c r="I134" s="577">
        <f t="shared" si="57"/>
        <v>2005850.1131812586</v>
      </c>
      <c r="J134" s="514">
        <f t="shared" si="39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</row>
    <row r="135" spans="2:16" ht="12.5">
      <c r="B135" s="195" t="str">
        <f t="shared" si="33"/>
        <v/>
      </c>
      <c r="C135" s="507">
        <f>IF(D93="","-",+C134+1)</f>
        <v>2043</v>
      </c>
      <c r="D135" s="374">
        <f>IF(F134+SUM(E$99:E134)=D$92,F134,D$92-SUM(E$99:E134))</f>
        <v>10464694.812386837</v>
      </c>
      <c r="E135" s="522">
        <f t="shared" si="53"/>
        <v>661530.95568181819</v>
      </c>
      <c r="F135" s="523">
        <f t="shared" si="54"/>
        <v>9803163.8567050193</v>
      </c>
      <c r="G135" s="523">
        <f t="shared" si="55"/>
        <v>10133929.334545929</v>
      </c>
      <c r="H135" s="526">
        <f t="shared" si="56"/>
        <v>1923472.0845383303</v>
      </c>
      <c r="I135" s="577">
        <f t="shared" si="57"/>
        <v>1923472.0845383303</v>
      </c>
      <c r="J135" s="514">
        <f t="shared" si="39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</row>
    <row r="136" spans="2:16" ht="12.5">
      <c r="B136" s="195" t="str">
        <f t="shared" si="33"/>
        <v/>
      </c>
      <c r="C136" s="507">
        <f>IF(D93="","-",+C135+1)</f>
        <v>2044</v>
      </c>
      <c r="D136" s="374">
        <f>IF(F135+SUM(E$99:E135)=D$92,F135,D$92-SUM(E$99:E135))</f>
        <v>9803163.8567050193</v>
      </c>
      <c r="E136" s="522">
        <f t="shared" si="53"/>
        <v>661530.95568181819</v>
      </c>
      <c r="F136" s="523">
        <f t="shared" si="54"/>
        <v>9141632.9010232016</v>
      </c>
      <c r="G136" s="523">
        <f t="shared" si="55"/>
        <v>9472398.3788641095</v>
      </c>
      <c r="H136" s="526">
        <f t="shared" si="56"/>
        <v>1841094.0558954012</v>
      </c>
      <c r="I136" s="577">
        <f t="shared" si="57"/>
        <v>1841094.0558954012</v>
      </c>
      <c r="J136" s="514">
        <f t="shared" si="39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</row>
    <row r="137" spans="2:16" ht="12.5">
      <c r="B137" s="195" t="str">
        <f t="shared" si="33"/>
        <v/>
      </c>
      <c r="C137" s="507">
        <f>IF(D93="","-",+C136+1)</f>
        <v>2045</v>
      </c>
      <c r="D137" s="374">
        <f>IF(F136+SUM(E$99:E136)=D$92,F136,D$92-SUM(E$99:E136))</f>
        <v>9141632.9010232016</v>
      </c>
      <c r="E137" s="522">
        <f t="shared" si="53"/>
        <v>661530.95568181819</v>
      </c>
      <c r="F137" s="523">
        <f t="shared" si="54"/>
        <v>8480101.945341384</v>
      </c>
      <c r="G137" s="523">
        <f t="shared" si="55"/>
        <v>8810867.4231822938</v>
      </c>
      <c r="H137" s="526">
        <f t="shared" si="56"/>
        <v>1758716.0272524729</v>
      </c>
      <c r="I137" s="577">
        <f t="shared" si="57"/>
        <v>1758716.0272524729</v>
      </c>
      <c r="J137" s="514">
        <f t="shared" si="39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</row>
    <row r="138" spans="2:16" ht="12.5">
      <c r="B138" s="195" t="str">
        <f t="shared" si="33"/>
        <v/>
      </c>
      <c r="C138" s="507">
        <f>IF(D93="","-",+C137+1)</f>
        <v>2046</v>
      </c>
      <c r="D138" s="374">
        <f>IF(F137+SUM(E$99:E137)=D$92,F137,D$92-SUM(E$99:E137))</f>
        <v>8480101.945341384</v>
      </c>
      <c r="E138" s="522">
        <f t="shared" si="53"/>
        <v>661530.95568181819</v>
      </c>
      <c r="F138" s="523">
        <f t="shared" si="54"/>
        <v>7818570.9896595655</v>
      </c>
      <c r="G138" s="523">
        <f t="shared" si="55"/>
        <v>8149336.4675004743</v>
      </c>
      <c r="H138" s="526">
        <f t="shared" si="56"/>
        <v>1676337.9986095438</v>
      </c>
      <c r="I138" s="577">
        <f t="shared" si="57"/>
        <v>1676337.9986095438</v>
      </c>
      <c r="J138" s="514">
        <f t="shared" si="39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</row>
    <row r="139" spans="2:16" ht="12.5">
      <c r="B139" s="195" t="str">
        <f t="shared" si="33"/>
        <v/>
      </c>
      <c r="C139" s="507">
        <f>IF(D93="","-",+C138+1)</f>
        <v>2047</v>
      </c>
      <c r="D139" s="374">
        <f>IF(F138+SUM(E$99:E138)=D$92,F138,D$92-SUM(E$99:E138))</f>
        <v>7818570.9896595655</v>
      </c>
      <c r="E139" s="522">
        <f t="shared" si="53"/>
        <v>661530.95568181819</v>
      </c>
      <c r="F139" s="523">
        <f t="shared" si="54"/>
        <v>7157040.033977747</v>
      </c>
      <c r="G139" s="523">
        <f t="shared" si="55"/>
        <v>7487805.5118186567</v>
      </c>
      <c r="H139" s="526">
        <f t="shared" si="56"/>
        <v>1593959.9699666151</v>
      </c>
      <c r="I139" s="577">
        <f t="shared" si="57"/>
        <v>1593959.9699666151</v>
      </c>
      <c r="J139" s="514">
        <f t="shared" si="39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</row>
    <row r="140" spans="2:16" ht="12.5">
      <c r="B140" s="195" t="str">
        <f t="shared" si="33"/>
        <v/>
      </c>
      <c r="C140" s="507">
        <f>IF(D93="","-",+C139+1)</f>
        <v>2048</v>
      </c>
      <c r="D140" s="374">
        <f>IF(F139+SUM(E$99:E139)=D$92,F139,D$92-SUM(E$99:E139))</f>
        <v>7157040.033977747</v>
      </c>
      <c r="E140" s="522">
        <f t="shared" si="53"/>
        <v>661530.95568181819</v>
      </c>
      <c r="F140" s="523">
        <f t="shared" si="54"/>
        <v>6495509.0782959284</v>
      </c>
      <c r="G140" s="523">
        <f t="shared" si="55"/>
        <v>6826274.5561368372</v>
      </c>
      <c r="H140" s="526">
        <f t="shared" si="56"/>
        <v>1511581.9413236859</v>
      </c>
      <c r="I140" s="577">
        <f t="shared" si="57"/>
        <v>1511581.9413236859</v>
      </c>
      <c r="J140" s="514">
        <f t="shared" si="39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</row>
    <row r="141" spans="2:16" ht="12.5">
      <c r="B141" s="195" t="str">
        <f t="shared" si="33"/>
        <v/>
      </c>
      <c r="C141" s="507">
        <f>IF(D93="","-",+C140+1)</f>
        <v>2049</v>
      </c>
      <c r="D141" s="374">
        <f>IF(F140+SUM(E$99:E140)=D$92,F140,D$92-SUM(E$99:E140))</f>
        <v>6495509.0782959284</v>
      </c>
      <c r="E141" s="522">
        <f t="shared" si="53"/>
        <v>661530.95568181819</v>
      </c>
      <c r="F141" s="523">
        <f t="shared" si="54"/>
        <v>5833978.1226141099</v>
      </c>
      <c r="G141" s="523">
        <f t="shared" si="55"/>
        <v>6164743.6004550196</v>
      </c>
      <c r="H141" s="526">
        <f t="shared" si="56"/>
        <v>1429203.9126807572</v>
      </c>
      <c r="I141" s="577">
        <f t="shared" si="57"/>
        <v>1429203.9126807572</v>
      </c>
      <c r="J141" s="514">
        <f t="shared" si="39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</row>
    <row r="142" spans="2:16" ht="12.5">
      <c r="B142" s="195" t="str">
        <f t="shared" si="33"/>
        <v/>
      </c>
      <c r="C142" s="507">
        <f>IF(D93="","-",+C141+1)</f>
        <v>2050</v>
      </c>
      <c r="D142" s="374">
        <f>IF(F141+SUM(E$99:E141)=D$92,F141,D$92-SUM(E$99:E141))</f>
        <v>5833978.1226141099</v>
      </c>
      <c r="E142" s="522">
        <f t="shared" si="53"/>
        <v>661530.95568181819</v>
      </c>
      <c r="F142" s="523">
        <f t="shared" si="54"/>
        <v>5172447.1669322914</v>
      </c>
      <c r="G142" s="523">
        <f t="shared" si="55"/>
        <v>5503212.6447732002</v>
      </c>
      <c r="H142" s="526">
        <f t="shared" si="56"/>
        <v>1346825.8840378285</v>
      </c>
      <c r="I142" s="577">
        <f t="shared" si="57"/>
        <v>1346825.8840378285</v>
      </c>
      <c r="J142" s="514">
        <f t="shared" si="39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</row>
    <row r="143" spans="2:16" ht="12.5">
      <c r="B143" s="195" t="str">
        <f t="shared" si="33"/>
        <v/>
      </c>
      <c r="C143" s="507">
        <f>IF(D93="","-",+C142+1)</f>
        <v>2051</v>
      </c>
      <c r="D143" s="374">
        <f>IF(F142+SUM(E$99:E142)=D$92,F142,D$92-SUM(E$99:E142))</f>
        <v>5172447.1669322914</v>
      </c>
      <c r="E143" s="522">
        <f t="shared" si="53"/>
        <v>661530.95568181819</v>
      </c>
      <c r="F143" s="523">
        <f t="shared" si="54"/>
        <v>4510916.2112504728</v>
      </c>
      <c r="G143" s="523">
        <f t="shared" si="55"/>
        <v>4841681.6890913825</v>
      </c>
      <c r="H143" s="526">
        <f t="shared" si="56"/>
        <v>1264447.8553948998</v>
      </c>
      <c r="I143" s="577">
        <f t="shared" si="57"/>
        <v>1264447.8553948998</v>
      </c>
      <c r="J143" s="514">
        <f t="shared" si="39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</row>
    <row r="144" spans="2:16" ht="12.5">
      <c r="B144" s="195" t="str">
        <f t="shared" si="33"/>
        <v/>
      </c>
      <c r="C144" s="507">
        <f>IF(D93="","-",+C143+1)</f>
        <v>2052</v>
      </c>
      <c r="D144" s="374">
        <f>IF(F143+SUM(E$99:E143)=D$92,F143,D$92-SUM(E$99:E143))</f>
        <v>4510916.2112504728</v>
      </c>
      <c r="E144" s="522">
        <f t="shared" si="53"/>
        <v>661530.95568181819</v>
      </c>
      <c r="F144" s="523">
        <f t="shared" si="54"/>
        <v>3849385.2555686547</v>
      </c>
      <c r="G144" s="523">
        <f t="shared" si="55"/>
        <v>4180150.733409564</v>
      </c>
      <c r="H144" s="526">
        <f t="shared" si="56"/>
        <v>1182069.8267519709</v>
      </c>
      <c r="I144" s="577">
        <f t="shared" si="57"/>
        <v>1182069.8267519709</v>
      </c>
      <c r="J144" s="514">
        <f t="shared" si="39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</row>
    <row r="145" spans="2:16" ht="12.5">
      <c r="B145" s="195" t="str">
        <f t="shared" si="33"/>
        <v/>
      </c>
      <c r="C145" s="507">
        <f>IF(D93="","-",+C144+1)</f>
        <v>2053</v>
      </c>
      <c r="D145" s="374">
        <f>IF(F144+SUM(E$99:E144)=D$92,F144,D$92-SUM(E$99:E144))</f>
        <v>3849385.2555686547</v>
      </c>
      <c r="E145" s="522">
        <f t="shared" si="53"/>
        <v>661530.95568181819</v>
      </c>
      <c r="F145" s="523">
        <f t="shared" si="54"/>
        <v>3187854.2998868367</v>
      </c>
      <c r="G145" s="523">
        <f t="shared" si="55"/>
        <v>3518619.7777277455</v>
      </c>
      <c r="H145" s="526">
        <f t="shared" si="56"/>
        <v>1099691.798109042</v>
      </c>
      <c r="I145" s="577">
        <f t="shared" si="57"/>
        <v>1099691.798109042</v>
      </c>
      <c r="J145" s="514">
        <f t="shared" si="39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</row>
    <row r="146" spans="2:16" ht="12.5">
      <c r="B146" s="195" t="str">
        <f t="shared" si="33"/>
        <v/>
      </c>
      <c r="C146" s="507">
        <f>IF(D93="","-",+C145+1)</f>
        <v>2054</v>
      </c>
      <c r="D146" s="374">
        <f>IF(F145+SUM(E$99:E145)=D$92,F145,D$92-SUM(E$99:E145))</f>
        <v>3187854.2998868367</v>
      </c>
      <c r="E146" s="522">
        <f t="shared" si="53"/>
        <v>661530.95568181819</v>
      </c>
      <c r="F146" s="523">
        <f t="shared" si="54"/>
        <v>2526323.3442050186</v>
      </c>
      <c r="G146" s="523">
        <f t="shared" si="55"/>
        <v>2857088.8220459279</v>
      </c>
      <c r="H146" s="526">
        <f t="shared" si="56"/>
        <v>1017313.7694661133</v>
      </c>
      <c r="I146" s="577">
        <f t="shared" si="57"/>
        <v>1017313.7694661133</v>
      </c>
      <c r="J146" s="514">
        <f t="shared" si="39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</row>
    <row r="147" spans="2:16" ht="12.5">
      <c r="B147" s="195" t="str">
        <f t="shared" si="33"/>
        <v/>
      </c>
      <c r="C147" s="507">
        <f>IF(D93="","-",+C146+1)</f>
        <v>2055</v>
      </c>
      <c r="D147" s="374">
        <f>IF(F146+SUM(E$99:E146)=D$92,F146,D$92-SUM(E$99:E146))</f>
        <v>2526323.3442050186</v>
      </c>
      <c r="E147" s="522">
        <f t="shared" si="53"/>
        <v>661530.95568181819</v>
      </c>
      <c r="F147" s="523">
        <f t="shared" si="54"/>
        <v>1864792.3885232005</v>
      </c>
      <c r="G147" s="523">
        <f t="shared" si="55"/>
        <v>2195557.8663641093</v>
      </c>
      <c r="H147" s="526">
        <f t="shared" si="56"/>
        <v>934935.74082318449</v>
      </c>
      <c r="I147" s="577">
        <f t="shared" si="57"/>
        <v>934935.74082318449</v>
      </c>
      <c r="J147" s="514">
        <f t="shared" si="39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</row>
    <row r="148" spans="2:16" ht="12.5">
      <c r="B148" s="195" t="str">
        <f t="shared" si="33"/>
        <v/>
      </c>
      <c r="C148" s="507">
        <f>IF(D93="","-",+C147+1)</f>
        <v>2056</v>
      </c>
      <c r="D148" s="374">
        <f>IF(F147+SUM(E$99:E147)=D$92,F147,D$92-SUM(E$99:E147))</f>
        <v>1864792.3885232005</v>
      </c>
      <c r="E148" s="522">
        <f t="shared" si="53"/>
        <v>661530.95568181819</v>
      </c>
      <c r="F148" s="523">
        <f t="shared" si="54"/>
        <v>1203261.4328413825</v>
      </c>
      <c r="G148" s="523">
        <f t="shared" si="55"/>
        <v>1534026.9106822915</v>
      </c>
      <c r="H148" s="526">
        <f t="shared" si="56"/>
        <v>852557.71218025568</v>
      </c>
      <c r="I148" s="577">
        <f t="shared" si="57"/>
        <v>852557.71218025568</v>
      </c>
      <c r="J148" s="514">
        <f t="shared" si="39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</row>
    <row r="149" spans="2:16" ht="12.5">
      <c r="B149" s="195" t="str">
        <f t="shared" si="33"/>
        <v/>
      </c>
      <c r="C149" s="507">
        <f>IF(D93="","-",+C148+1)</f>
        <v>2057</v>
      </c>
      <c r="D149" s="374">
        <f>IF(F148+SUM(E$99:E148)=D$92,F148,D$92-SUM(E$99:E148))</f>
        <v>1203261.4328413825</v>
      </c>
      <c r="E149" s="522">
        <f t="shared" si="53"/>
        <v>661530.95568181819</v>
      </c>
      <c r="F149" s="523">
        <f t="shared" si="54"/>
        <v>541730.47715956427</v>
      </c>
      <c r="G149" s="523">
        <f t="shared" si="55"/>
        <v>872495.95500047342</v>
      </c>
      <c r="H149" s="526">
        <f t="shared" si="56"/>
        <v>770179.68353732699</v>
      </c>
      <c r="I149" s="577">
        <f t="shared" si="57"/>
        <v>770179.68353732699</v>
      </c>
      <c r="J149" s="514">
        <f t="shared" si="39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</row>
    <row r="150" spans="2:16" ht="12.5">
      <c r="B150" s="195" t="str">
        <f t="shared" si="33"/>
        <v/>
      </c>
      <c r="C150" s="507">
        <f>IF(D93="","-",+C149+1)</f>
        <v>2058</v>
      </c>
      <c r="D150" s="374">
        <f>IF(F149+SUM(E$99:E149)=D$92,F149,D$92-SUM(E$99:E149))</f>
        <v>541730.47715956427</v>
      </c>
      <c r="E150" s="522">
        <f t="shared" si="53"/>
        <v>541730.47715956427</v>
      </c>
      <c r="F150" s="523">
        <f t="shared" si="54"/>
        <v>0</v>
      </c>
      <c r="G150" s="523">
        <f t="shared" si="55"/>
        <v>270865.23857978213</v>
      </c>
      <c r="H150" s="526">
        <f t="shared" si="56"/>
        <v>575460.33392658643</v>
      </c>
      <c r="I150" s="577">
        <f t="shared" si="57"/>
        <v>575460.33392658643</v>
      </c>
      <c r="J150" s="514">
        <f t="shared" si="39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</row>
    <row r="151" spans="2:16" ht="12.5">
      <c r="B151" s="195" t="str">
        <f t="shared" si="33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53"/>
        <v>0</v>
      </c>
      <c r="F151" s="523">
        <f t="shared" si="54"/>
        <v>0</v>
      </c>
      <c r="G151" s="523">
        <f t="shared" si="55"/>
        <v>0</v>
      </c>
      <c r="H151" s="526">
        <f t="shared" si="56"/>
        <v>0</v>
      </c>
      <c r="I151" s="577">
        <f t="shared" si="57"/>
        <v>0</v>
      </c>
      <c r="J151" s="514">
        <f t="shared" si="39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</row>
    <row r="152" spans="2:16" ht="12.5">
      <c r="B152" s="195" t="str">
        <f t="shared" si="33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53"/>
        <v>0</v>
      </c>
      <c r="F152" s="523">
        <f t="shared" si="54"/>
        <v>0</v>
      </c>
      <c r="G152" s="523">
        <f t="shared" si="55"/>
        <v>0</v>
      </c>
      <c r="H152" s="526">
        <f t="shared" si="56"/>
        <v>0</v>
      </c>
      <c r="I152" s="577">
        <f t="shared" si="57"/>
        <v>0</v>
      </c>
      <c r="J152" s="514">
        <f t="shared" si="39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</row>
    <row r="153" spans="2:16" ht="12.5">
      <c r="B153" s="195" t="str">
        <f t="shared" si="33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53"/>
        <v>0</v>
      </c>
      <c r="F153" s="523">
        <f t="shared" si="54"/>
        <v>0</v>
      </c>
      <c r="G153" s="523">
        <f t="shared" si="55"/>
        <v>0</v>
      </c>
      <c r="H153" s="526">
        <f t="shared" si="56"/>
        <v>0</v>
      </c>
      <c r="I153" s="577">
        <f t="shared" si="57"/>
        <v>0</v>
      </c>
      <c r="J153" s="514">
        <f t="shared" si="39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</row>
    <row r="154" spans="2:16" ht="13" thickBot="1">
      <c r="B154" s="195" t="str">
        <f t="shared" si="33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53"/>
        <v>0</v>
      </c>
      <c r="F154" s="523">
        <f t="shared" si="54"/>
        <v>0</v>
      </c>
      <c r="G154" s="523">
        <f t="shared" si="55"/>
        <v>0</v>
      </c>
      <c r="H154" s="526">
        <f t="shared" si="56"/>
        <v>0</v>
      </c>
      <c r="I154" s="577">
        <f t="shared" si="57"/>
        <v>0</v>
      </c>
      <c r="J154" s="514">
        <f t="shared" si="39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</row>
    <row r="155" spans="2:16" ht="12.5">
      <c r="C155" s="374" t="s">
        <v>78</v>
      </c>
      <c r="D155" s="375"/>
      <c r="E155" s="375">
        <f>SUM(E99:E154)</f>
        <v>29107362.050000012</v>
      </c>
      <c r="F155" s="375"/>
      <c r="G155" s="375"/>
      <c r="H155" s="375">
        <f>SUM(H99:H154)</f>
        <v>106001224.67193326</v>
      </c>
      <c r="I155" s="375">
        <f>SUM(I99:I154)</f>
        <v>106001224.67193326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9" priority="1" stopIfTrue="1" operator="equal">
      <formula>$I$10</formula>
    </cfRule>
  </conditionalFormatting>
  <conditionalFormatting sqref="C99:C154">
    <cfRule type="cellIs" dxfId="6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45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239094.7647452676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239094.7647452676</v>
      </c>
      <c r="O6" s="269"/>
      <c r="P6" s="269"/>
    </row>
    <row r="7" spans="1:16" ht="13.5" thickBot="1">
      <c r="C7" s="467" t="s">
        <v>48</v>
      </c>
      <c r="D7" s="624" t="s">
        <v>334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333</v>
      </c>
      <c r="E9" s="637" t="s">
        <v>494</v>
      </c>
      <c r="F9" s="672">
        <v>45</v>
      </c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60419.36363636364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312300.98627895484</v>
      </c>
      <c r="H28" s="639">
        <v>312300.98627895484</v>
      </c>
      <c r="I28" s="511">
        <f t="shared" si="9"/>
        <v>0</v>
      </c>
      <c r="J28" s="511"/>
      <c r="K28" s="518">
        <f t="shared" si="6"/>
        <v>312300.98627895484</v>
      </c>
      <c r="L28" s="519">
        <f t="shared" si="7"/>
        <v>0</v>
      </c>
      <c r="M28" s="518">
        <f t="shared" si="8"/>
        <v>312300.98627895484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64840.292682926833</v>
      </c>
      <c r="F29" s="631">
        <v>1849806.3066607241</v>
      </c>
      <c r="G29" s="630">
        <v>304060.16770617355</v>
      </c>
      <c r="H29" s="639">
        <v>304060.16770617355</v>
      </c>
      <c r="I29" s="511">
        <f t="shared" si="9"/>
        <v>0</v>
      </c>
      <c r="J29" s="511"/>
      <c r="K29" s="518">
        <f t="shared" si="6"/>
        <v>304060.16770617355</v>
      </c>
      <c r="L29" s="519">
        <f t="shared" si="7"/>
        <v>0</v>
      </c>
      <c r="M29" s="518">
        <f t="shared" si="8"/>
        <v>304060.16770617355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250823.33283113065</v>
      </c>
      <c r="H30" s="639">
        <v>250823.33283113065</v>
      </c>
      <c r="I30" s="511">
        <f t="shared" si="9"/>
        <v>0</v>
      </c>
      <c r="J30" s="511"/>
      <c r="K30" s="518">
        <f t="shared" si="6"/>
        <v>250823.33283113065</v>
      </c>
      <c r="L30" s="519">
        <f t="shared" si="7"/>
        <v>0</v>
      </c>
      <c r="M30" s="518">
        <f t="shared" si="8"/>
        <v>250823.33283113065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631">
        <v>1787981.8415444451</v>
      </c>
      <c r="E31" s="630">
        <v>63296.476190476191</v>
      </c>
      <c r="F31" s="631">
        <v>1724685.3653539689</v>
      </c>
      <c r="G31" s="630">
        <v>249475.8207671784</v>
      </c>
      <c r="H31" s="639">
        <v>249475.8207671784</v>
      </c>
      <c r="I31" s="511">
        <f t="shared" si="9"/>
        <v>0</v>
      </c>
      <c r="J31" s="511"/>
      <c r="K31" s="518">
        <f t="shared" ref="K31" si="12">G31</f>
        <v>249475.8207671784</v>
      </c>
      <c r="L31" s="519">
        <f t="shared" ref="L31" si="13">IF(K31&lt;&gt;0,+G31-K31,0)</f>
        <v>0</v>
      </c>
      <c r="M31" s="518">
        <f t="shared" ref="M31" si="14">H31</f>
        <v>249475.8207671784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>IU</v>
      </c>
      <c r="C32" s="507">
        <f>IF(D11="","-",+C31+1)</f>
        <v>2022</v>
      </c>
      <c r="D32" s="631">
        <v>1721669.537787321</v>
      </c>
      <c r="E32" s="630">
        <v>63296.476190476191</v>
      </c>
      <c r="F32" s="631">
        <v>1658373.0615968448</v>
      </c>
      <c r="G32" s="630">
        <v>253329.39494750532</v>
      </c>
      <c r="H32" s="639">
        <v>253329.39494750532</v>
      </c>
      <c r="I32" s="511">
        <f t="shared" si="9"/>
        <v>0</v>
      </c>
      <c r="J32" s="511"/>
      <c r="K32" s="518">
        <f t="shared" ref="K32" si="15">G32</f>
        <v>253329.39494750532</v>
      </c>
      <c r="L32" s="519">
        <f t="shared" ref="L32" si="16">IF(K32&lt;&gt;0,+G32-K32,0)</f>
        <v>0</v>
      </c>
      <c r="M32" s="518">
        <f t="shared" ref="M32" si="17">H32</f>
        <v>253329.39494750532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631">
        <v>1658373.0615968448</v>
      </c>
      <c r="E33" s="630">
        <v>63296.476190476191</v>
      </c>
      <c r="F33" s="631">
        <v>1595076.5854063686</v>
      </c>
      <c r="G33" s="630">
        <v>268795.39807015983</v>
      </c>
      <c r="H33" s="639">
        <v>268795.39807015983</v>
      </c>
      <c r="I33" s="511">
        <f t="shared" si="9"/>
        <v>0</v>
      </c>
      <c r="J33" s="511"/>
      <c r="K33" s="518">
        <f t="shared" ref="K33" si="18">G33</f>
        <v>268795.39807015983</v>
      </c>
      <c r="L33" s="519">
        <f t="shared" ref="L33" si="19">IF(K33&lt;&gt;0,+G33-K33,0)</f>
        <v>0</v>
      </c>
      <c r="M33" s="518">
        <f t="shared" ref="M33" si="20">H33</f>
        <v>268795.39807015983</v>
      </c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631">
        <v>1595076.5854063686</v>
      </c>
      <c r="E34" s="630">
        <v>63296.476190476191</v>
      </c>
      <c r="F34" s="631">
        <v>1531780.1092158924</v>
      </c>
      <c r="G34" s="630">
        <v>239094.7647452676</v>
      </c>
      <c r="H34" s="639">
        <v>239094.7647452676</v>
      </c>
      <c r="I34" s="511">
        <f t="shared" si="9"/>
        <v>0</v>
      </c>
      <c r="J34" s="511"/>
      <c r="K34" s="518">
        <f t="shared" ref="K34" si="21">G34</f>
        <v>239094.7647452676</v>
      </c>
      <c r="L34" s="519">
        <f t="shared" ref="L34" si="22">IF(K34&lt;&gt;0,+G34-K34,0)</f>
        <v>0</v>
      </c>
      <c r="M34" s="518">
        <f t="shared" ref="M34" si="23">H34</f>
        <v>239094.7647452676</v>
      </c>
      <c r="N34" s="514">
        <f t="shared" ref="N34" si="24">IF(M34&lt;&gt;0,+H34-M34,0)</f>
        <v>0</v>
      </c>
      <c r="O34" s="514">
        <f t="shared" ref="O34" si="25">+N34-L34</f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1531780.1092158924</v>
      </c>
      <c r="E35" s="522">
        <f>IF(+I14&lt;F34,I14,D35)</f>
        <v>60419.36363636364</v>
      </c>
      <c r="F35" s="523">
        <f t="shared" ref="F35:F72" si="26">+D35-E35</f>
        <v>1471360.7455795289</v>
      </c>
      <c r="G35" s="524">
        <f t="shared" ref="G35:G72" si="27">+I$12*((D35+F35)/2)+E35</f>
        <v>239897.7697997361</v>
      </c>
      <c r="H35" s="491">
        <f t="shared" ref="H35:H72" si="28">+I$13*((D35+F35)/2)+E35</f>
        <v>239897.7697997361</v>
      </c>
      <c r="I35" s="511">
        <f t="shared" si="9"/>
        <v>0</v>
      </c>
      <c r="J35" s="511"/>
      <c r="K35" s="525"/>
      <c r="L35" s="514">
        <f t="shared" ref="L35:L72" si="29">IF(K35&lt;&gt;0,+G35-K35,0)</f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1471360.7455795289</v>
      </c>
      <c r="E36" s="522">
        <f>IF(+I14&lt;F35,I14,D36)</f>
        <v>60419.36363636364</v>
      </c>
      <c r="F36" s="523">
        <f t="shared" si="26"/>
        <v>1410941.3819431653</v>
      </c>
      <c r="G36" s="524">
        <f t="shared" si="27"/>
        <v>232676.0165679194</v>
      </c>
      <c r="H36" s="491">
        <f t="shared" si="28"/>
        <v>232676.0165679194</v>
      </c>
      <c r="I36" s="511">
        <f t="shared" si="9"/>
        <v>0</v>
      </c>
      <c r="J36" s="511"/>
      <c r="K36" s="525"/>
      <c r="L36" s="514">
        <f t="shared" si="2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1410941.3819431653</v>
      </c>
      <c r="E37" s="522">
        <f>IF(+I14&lt;F36,I14,D37)</f>
        <v>60419.36363636364</v>
      </c>
      <c r="F37" s="523">
        <f t="shared" si="26"/>
        <v>1350522.0183068018</v>
      </c>
      <c r="G37" s="524">
        <f t="shared" si="27"/>
        <v>225454.26333610277</v>
      </c>
      <c r="H37" s="491">
        <f t="shared" si="28"/>
        <v>225454.26333610277</v>
      </c>
      <c r="I37" s="511">
        <f t="shared" si="9"/>
        <v>0</v>
      </c>
      <c r="J37" s="511"/>
      <c r="K37" s="525"/>
      <c r="L37" s="514">
        <f t="shared" si="2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1350522.0183068018</v>
      </c>
      <c r="E38" s="522">
        <f>IF(+I14&lt;F37,I14,D38)</f>
        <v>60419.36363636364</v>
      </c>
      <c r="F38" s="523">
        <f t="shared" si="26"/>
        <v>1290102.6546704383</v>
      </c>
      <c r="G38" s="524">
        <f t="shared" si="27"/>
        <v>218232.51010428608</v>
      </c>
      <c r="H38" s="491">
        <f t="shared" si="28"/>
        <v>218232.51010428608</v>
      </c>
      <c r="I38" s="511">
        <f t="shared" si="9"/>
        <v>0</v>
      </c>
      <c r="J38" s="511"/>
      <c r="K38" s="525"/>
      <c r="L38" s="514">
        <f t="shared" si="2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1290102.6546704383</v>
      </c>
      <c r="E39" s="522">
        <f>IF(+I14&lt;F38,I14,D39)</f>
        <v>60419.36363636364</v>
      </c>
      <c r="F39" s="523">
        <f t="shared" si="26"/>
        <v>1229683.2910340747</v>
      </c>
      <c r="G39" s="524">
        <f t="shared" si="27"/>
        <v>211010.75687246944</v>
      </c>
      <c r="H39" s="491">
        <f t="shared" si="28"/>
        <v>211010.75687246944</v>
      </c>
      <c r="I39" s="511">
        <f t="shared" si="9"/>
        <v>0</v>
      </c>
      <c r="J39" s="511"/>
      <c r="K39" s="525"/>
      <c r="L39" s="514">
        <f t="shared" si="2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1229683.2910340747</v>
      </c>
      <c r="E40" s="522">
        <f>IF(+I14&lt;F39,I14,D40)</f>
        <v>60419.36363636364</v>
      </c>
      <c r="F40" s="523">
        <f t="shared" si="26"/>
        <v>1169263.9273977112</v>
      </c>
      <c r="G40" s="524">
        <f t="shared" si="27"/>
        <v>203789.00364065272</v>
      </c>
      <c r="H40" s="491">
        <f t="shared" si="28"/>
        <v>203789.00364065272</v>
      </c>
      <c r="I40" s="511">
        <f t="shared" si="9"/>
        <v>0</v>
      </c>
      <c r="J40" s="511"/>
      <c r="K40" s="525"/>
      <c r="L40" s="514">
        <f t="shared" si="2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1169263.9273977112</v>
      </c>
      <c r="E41" s="522">
        <f>IF(+I14&lt;F40,I14,D41)</f>
        <v>60419.36363636364</v>
      </c>
      <c r="F41" s="523">
        <f t="shared" si="26"/>
        <v>1108844.5637613477</v>
      </c>
      <c r="G41" s="524">
        <f t="shared" si="27"/>
        <v>196567.25040883609</v>
      </c>
      <c r="H41" s="491">
        <f t="shared" si="28"/>
        <v>196567.25040883609</v>
      </c>
      <c r="I41" s="511">
        <f t="shared" si="9"/>
        <v>0</v>
      </c>
      <c r="J41" s="511"/>
      <c r="K41" s="525"/>
      <c r="L41" s="514">
        <f t="shared" si="2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1108844.5637613477</v>
      </c>
      <c r="E42" s="522">
        <f>IF(+I14&lt;F41,I14,D42)</f>
        <v>60419.36363636364</v>
      </c>
      <c r="F42" s="523">
        <f t="shared" si="26"/>
        <v>1048425.200124984</v>
      </c>
      <c r="G42" s="524">
        <f t="shared" si="27"/>
        <v>189345.4971770194</v>
      </c>
      <c r="H42" s="491">
        <f t="shared" si="28"/>
        <v>189345.4971770194</v>
      </c>
      <c r="I42" s="511">
        <f t="shared" si="9"/>
        <v>0</v>
      </c>
      <c r="J42" s="511"/>
      <c r="K42" s="525"/>
      <c r="L42" s="514">
        <f t="shared" si="2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1048425.200124984</v>
      </c>
      <c r="E43" s="522">
        <f>IF(+I14&lt;F42,I14,D43)</f>
        <v>60419.36363636364</v>
      </c>
      <c r="F43" s="523">
        <f t="shared" si="26"/>
        <v>988005.83648862038</v>
      </c>
      <c r="G43" s="524">
        <f t="shared" si="27"/>
        <v>182123.74394520273</v>
      </c>
      <c r="H43" s="491">
        <f t="shared" si="28"/>
        <v>182123.74394520273</v>
      </c>
      <c r="I43" s="511">
        <f t="shared" si="9"/>
        <v>0</v>
      </c>
      <c r="J43" s="511"/>
      <c r="K43" s="525"/>
      <c r="L43" s="514">
        <f t="shared" si="2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988005.83648862038</v>
      </c>
      <c r="E44" s="522">
        <f>IF(+I14&lt;F43,I14,D44)</f>
        <v>60419.36363636364</v>
      </c>
      <c r="F44" s="523">
        <f t="shared" si="26"/>
        <v>927586.47285225673</v>
      </c>
      <c r="G44" s="524">
        <f t="shared" si="27"/>
        <v>174901.99071338604</v>
      </c>
      <c r="H44" s="491">
        <f t="shared" si="28"/>
        <v>174901.99071338604</v>
      </c>
      <c r="I44" s="511">
        <f t="shared" si="9"/>
        <v>0</v>
      </c>
      <c r="J44" s="511"/>
      <c r="K44" s="525"/>
      <c r="L44" s="514">
        <f t="shared" si="2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927586.47285225673</v>
      </c>
      <c r="E45" s="522">
        <f>IF(+I14&lt;F44,I14,D45)</f>
        <v>60419.36363636364</v>
      </c>
      <c r="F45" s="523">
        <f t="shared" si="26"/>
        <v>867167.10921589308</v>
      </c>
      <c r="G45" s="524">
        <f t="shared" si="27"/>
        <v>167680.23748156938</v>
      </c>
      <c r="H45" s="491">
        <f t="shared" si="28"/>
        <v>167680.23748156938</v>
      </c>
      <c r="I45" s="511">
        <f t="shared" si="9"/>
        <v>0</v>
      </c>
      <c r="J45" s="511"/>
      <c r="K45" s="525"/>
      <c r="L45" s="514">
        <f t="shared" si="2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867167.10921589308</v>
      </c>
      <c r="E46" s="522">
        <f>IF(+I14&lt;F45,I14,D46)</f>
        <v>60419.36363636364</v>
      </c>
      <c r="F46" s="523">
        <f t="shared" si="26"/>
        <v>806747.74557952944</v>
      </c>
      <c r="G46" s="524">
        <f t="shared" si="27"/>
        <v>160458.48424975268</v>
      </c>
      <c r="H46" s="491">
        <f t="shared" si="28"/>
        <v>160458.48424975268</v>
      </c>
      <c r="I46" s="511">
        <f t="shared" si="9"/>
        <v>0</v>
      </c>
      <c r="J46" s="511"/>
      <c r="K46" s="525"/>
      <c r="L46" s="514">
        <f t="shared" si="2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806747.74557952944</v>
      </c>
      <c r="E47" s="522">
        <f>IF(+I14&lt;F46,I14,D47)</f>
        <v>60419.36363636364</v>
      </c>
      <c r="F47" s="523">
        <f t="shared" si="26"/>
        <v>746328.38194316579</v>
      </c>
      <c r="G47" s="524">
        <f t="shared" si="27"/>
        <v>153236.73101793602</v>
      </c>
      <c r="H47" s="491">
        <f t="shared" si="28"/>
        <v>153236.73101793602</v>
      </c>
      <c r="I47" s="511">
        <f t="shared" si="9"/>
        <v>0</v>
      </c>
      <c r="J47" s="511"/>
      <c r="K47" s="525"/>
      <c r="L47" s="514">
        <f t="shared" si="2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746328.38194316579</v>
      </c>
      <c r="E48" s="522">
        <f>IF(+I14&lt;F47,I14,D48)</f>
        <v>60419.36363636364</v>
      </c>
      <c r="F48" s="523">
        <f t="shared" si="26"/>
        <v>685909.01830680214</v>
      </c>
      <c r="G48" s="524">
        <f t="shared" si="27"/>
        <v>146014.97778611933</v>
      </c>
      <c r="H48" s="491">
        <f t="shared" si="28"/>
        <v>146014.97778611933</v>
      </c>
      <c r="I48" s="511">
        <f t="shared" si="9"/>
        <v>0</v>
      </c>
      <c r="J48" s="511"/>
      <c r="K48" s="525"/>
      <c r="L48" s="514">
        <f t="shared" si="2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685909.01830680214</v>
      </c>
      <c r="E49" s="522">
        <f>IF(+I14&lt;F48,I14,D49)</f>
        <v>60419.36363636364</v>
      </c>
      <c r="F49" s="523">
        <f t="shared" si="26"/>
        <v>625489.6546704385</v>
      </c>
      <c r="G49" s="524">
        <f t="shared" si="27"/>
        <v>138793.22455430267</v>
      </c>
      <c r="H49" s="491">
        <f t="shared" si="28"/>
        <v>138793.22455430267</v>
      </c>
      <c r="I49" s="511">
        <f t="shared" si="9"/>
        <v>0</v>
      </c>
      <c r="J49" s="511"/>
      <c r="K49" s="525"/>
      <c r="L49" s="514">
        <f t="shared" si="2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625489.6546704385</v>
      </c>
      <c r="E50" s="522">
        <f>IF(+I14&lt;F49,I14,D50)</f>
        <v>60419.36363636364</v>
      </c>
      <c r="F50" s="523">
        <f t="shared" si="26"/>
        <v>565070.29103407485</v>
      </c>
      <c r="G50" s="524">
        <f t="shared" si="27"/>
        <v>131571.47132248597</v>
      </c>
      <c r="H50" s="491">
        <f t="shared" si="28"/>
        <v>131571.47132248597</v>
      </c>
      <c r="I50" s="511">
        <f t="shared" si="9"/>
        <v>0</v>
      </c>
      <c r="J50" s="511"/>
      <c r="K50" s="525"/>
      <c r="L50" s="514">
        <f t="shared" si="2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565070.29103407485</v>
      </c>
      <c r="E51" s="522">
        <f>IF(+I14&lt;F50,I14,D51)</f>
        <v>60419.36363636364</v>
      </c>
      <c r="F51" s="523">
        <f t="shared" si="26"/>
        <v>504650.9273977112</v>
      </c>
      <c r="G51" s="524">
        <f t="shared" si="27"/>
        <v>124349.7180906693</v>
      </c>
      <c r="H51" s="491">
        <f t="shared" si="28"/>
        <v>124349.7180906693</v>
      </c>
      <c r="I51" s="511">
        <f t="shared" si="9"/>
        <v>0</v>
      </c>
      <c r="J51" s="511"/>
      <c r="K51" s="525"/>
      <c r="L51" s="514">
        <f t="shared" si="2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504650.9273977112</v>
      </c>
      <c r="E52" s="522">
        <f>IF(+I14&lt;F51,I14,D52)</f>
        <v>60419.36363636364</v>
      </c>
      <c r="F52" s="523">
        <f t="shared" si="26"/>
        <v>444231.56376134756</v>
      </c>
      <c r="G52" s="524">
        <f t="shared" si="27"/>
        <v>117127.96485885262</v>
      </c>
      <c r="H52" s="491">
        <f t="shared" si="28"/>
        <v>117127.96485885262</v>
      </c>
      <c r="I52" s="511">
        <f t="shared" si="9"/>
        <v>0</v>
      </c>
      <c r="J52" s="511"/>
      <c r="K52" s="525"/>
      <c r="L52" s="514">
        <f t="shared" si="2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444231.56376134756</v>
      </c>
      <c r="E53" s="522">
        <f>IF(+I14&lt;F52,I14,D53)</f>
        <v>60419.36363636364</v>
      </c>
      <c r="F53" s="523">
        <f t="shared" si="26"/>
        <v>383812.20012498391</v>
      </c>
      <c r="G53" s="524">
        <f t="shared" si="27"/>
        <v>109906.21162703593</v>
      </c>
      <c r="H53" s="491">
        <f t="shared" si="28"/>
        <v>109906.21162703593</v>
      </c>
      <c r="I53" s="511">
        <f t="shared" si="9"/>
        <v>0</v>
      </c>
      <c r="J53" s="511"/>
      <c r="K53" s="525"/>
      <c r="L53" s="514">
        <f t="shared" si="2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383812.20012498391</v>
      </c>
      <c r="E54" s="522">
        <f>IF(+I14&lt;F53,I14,D54)</f>
        <v>60419.36363636364</v>
      </c>
      <c r="F54" s="523">
        <f t="shared" si="26"/>
        <v>323392.83648862026</v>
      </c>
      <c r="G54" s="524">
        <f t="shared" si="27"/>
        <v>102684.45839521925</v>
      </c>
      <c r="H54" s="491">
        <f t="shared" si="28"/>
        <v>102684.45839521925</v>
      </c>
      <c r="I54" s="511">
        <f t="shared" si="9"/>
        <v>0</v>
      </c>
      <c r="J54" s="511"/>
      <c r="K54" s="525"/>
      <c r="L54" s="514">
        <f t="shared" si="2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323392.83648862026</v>
      </c>
      <c r="E55" s="522">
        <f>IF(+I14&lt;F54,I14,D55)</f>
        <v>60419.36363636364</v>
      </c>
      <c r="F55" s="523">
        <f t="shared" si="26"/>
        <v>262973.47285225661</v>
      </c>
      <c r="G55" s="524">
        <f t="shared" si="27"/>
        <v>95462.70516340257</v>
      </c>
      <c r="H55" s="491">
        <f t="shared" si="28"/>
        <v>95462.70516340257</v>
      </c>
      <c r="I55" s="511">
        <f t="shared" si="9"/>
        <v>0</v>
      </c>
      <c r="J55" s="511"/>
      <c r="K55" s="525"/>
      <c r="L55" s="514">
        <f t="shared" si="2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262973.47285225661</v>
      </c>
      <c r="E56" s="522">
        <f>IF(+I14&lt;F55,I14,D56)</f>
        <v>60419.36363636364</v>
      </c>
      <c r="F56" s="523">
        <f t="shared" si="26"/>
        <v>202554.10921589297</v>
      </c>
      <c r="G56" s="524">
        <f t="shared" si="27"/>
        <v>88240.951931585892</v>
      </c>
      <c r="H56" s="491">
        <f t="shared" si="28"/>
        <v>88240.951931585892</v>
      </c>
      <c r="I56" s="511">
        <f t="shared" si="9"/>
        <v>0</v>
      </c>
      <c r="J56" s="511"/>
      <c r="K56" s="525"/>
      <c r="L56" s="514">
        <f t="shared" si="2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202554.10921589297</v>
      </c>
      <c r="E57" s="522">
        <f>IF(+I14&lt;F56,I14,D57)</f>
        <v>60419.36363636364</v>
      </c>
      <c r="F57" s="523">
        <f t="shared" si="26"/>
        <v>142134.74557952932</v>
      </c>
      <c r="G57" s="524">
        <f t="shared" si="27"/>
        <v>81019.198699769215</v>
      </c>
      <c r="H57" s="491">
        <f t="shared" si="28"/>
        <v>81019.198699769215</v>
      </c>
      <c r="I57" s="511">
        <f t="shared" si="9"/>
        <v>0</v>
      </c>
      <c r="J57" s="511"/>
      <c r="K57" s="525"/>
      <c r="L57" s="514">
        <f t="shared" si="2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142134.74557952932</v>
      </c>
      <c r="E58" s="522">
        <f>IF(+I14&lt;F57,I14,D58)</f>
        <v>60419.36363636364</v>
      </c>
      <c r="F58" s="523">
        <f t="shared" si="26"/>
        <v>81715.381943165674</v>
      </c>
      <c r="G58" s="524">
        <f t="shared" si="27"/>
        <v>73797.445467952537</v>
      </c>
      <c r="H58" s="491">
        <f t="shared" si="28"/>
        <v>73797.445467952537</v>
      </c>
      <c r="I58" s="511">
        <f t="shared" si="9"/>
        <v>0</v>
      </c>
      <c r="J58" s="511"/>
      <c r="K58" s="525"/>
      <c r="L58" s="514">
        <f t="shared" si="29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81715.381943165674</v>
      </c>
      <c r="E59" s="522">
        <f>IF(+I14&lt;F58,I14,D59)</f>
        <v>60419.36363636364</v>
      </c>
      <c r="F59" s="523">
        <f t="shared" si="26"/>
        <v>21296.018306802034</v>
      </c>
      <c r="G59" s="524">
        <f t="shared" si="27"/>
        <v>66575.692236135859</v>
      </c>
      <c r="H59" s="491">
        <f t="shared" si="28"/>
        <v>66575.692236135859</v>
      </c>
      <c r="I59" s="511">
        <f t="shared" si="9"/>
        <v>0</v>
      </c>
      <c r="J59" s="511"/>
      <c r="K59" s="525"/>
      <c r="L59" s="514">
        <f t="shared" si="2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21296.018306802034</v>
      </c>
      <c r="E60" s="522">
        <f>IF(+I14&lt;F59,I14,D60)</f>
        <v>21296.018306802034</v>
      </c>
      <c r="F60" s="523">
        <f t="shared" si="26"/>
        <v>0</v>
      </c>
      <c r="G60" s="524">
        <f t="shared" si="27"/>
        <v>22568.744298733971</v>
      </c>
      <c r="H60" s="491">
        <f t="shared" si="28"/>
        <v>22568.744298733971</v>
      </c>
      <c r="I60" s="511">
        <f t="shared" si="9"/>
        <v>0</v>
      </c>
      <c r="J60" s="511"/>
      <c r="K60" s="525"/>
      <c r="L60" s="514">
        <f t="shared" si="2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4">
        <f t="shared" si="27"/>
        <v>0</v>
      </c>
      <c r="H61" s="491">
        <f t="shared" si="28"/>
        <v>0</v>
      </c>
      <c r="I61" s="511">
        <f t="shared" si="9"/>
        <v>0</v>
      </c>
      <c r="J61" s="511"/>
      <c r="K61" s="525"/>
      <c r="L61" s="514">
        <f t="shared" si="2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4">
        <f t="shared" si="27"/>
        <v>0</v>
      </c>
      <c r="H62" s="491">
        <f t="shared" si="28"/>
        <v>0</v>
      </c>
      <c r="I62" s="511">
        <f t="shared" si="9"/>
        <v>0</v>
      </c>
      <c r="J62" s="511"/>
      <c r="K62" s="525"/>
      <c r="L62" s="514">
        <f t="shared" si="2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4">
        <f t="shared" si="27"/>
        <v>0</v>
      </c>
      <c r="H63" s="491">
        <f t="shared" si="28"/>
        <v>0</v>
      </c>
      <c r="I63" s="511">
        <f t="shared" si="9"/>
        <v>0</v>
      </c>
      <c r="J63" s="511"/>
      <c r="K63" s="525"/>
      <c r="L63" s="514">
        <f t="shared" si="2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4">
        <f t="shared" si="27"/>
        <v>0</v>
      </c>
      <c r="H64" s="491">
        <f t="shared" si="28"/>
        <v>0</v>
      </c>
      <c r="I64" s="511">
        <f t="shared" si="9"/>
        <v>0</v>
      </c>
      <c r="J64" s="511"/>
      <c r="K64" s="525"/>
      <c r="L64" s="514">
        <f t="shared" si="2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4">
        <f t="shared" si="27"/>
        <v>0</v>
      </c>
      <c r="H65" s="491">
        <f t="shared" si="28"/>
        <v>0</v>
      </c>
      <c r="I65" s="511">
        <f t="shared" si="9"/>
        <v>0</v>
      </c>
      <c r="J65" s="511"/>
      <c r="K65" s="525"/>
      <c r="L65" s="514">
        <f t="shared" si="2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4">
        <f t="shared" si="27"/>
        <v>0</v>
      </c>
      <c r="H66" s="491">
        <f t="shared" si="28"/>
        <v>0</v>
      </c>
      <c r="I66" s="511">
        <f t="shared" si="9"/>
        <v>0</v>
      </c>
      <c r="J66" s="511"/>
      <c r="K66" s="525"/>
      <c r="L66" s="514">
        <f t="shared" si="2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4">
        <f t="shared" si="27"/>
        <v>0</v>
      </c>
      <c r="H67" s="491">
        <f t="shared" si="28"/>
        <v>0</v>
      </c>
      <c r="I67" s="511">
        <f t="shared" si="9"/>
        <v>0</v>
      </c>
      <c r="J67" s="511"/>
      <c r="K67" s="525"/>
      <c r="L67" s="514">
        <f t="shared" si="2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4">
        <f t="shared" si="27"/>
        <v>0</v>
      </c>
      <c r="H68" s="491">
        <f t="shared" si="28"/>
        <v>0</v>
      </c>
      <c r="I68" s="511">
        <f t="shared" si="9"/>
        <v>0</v>
      </c>
      <c r="J68" s="511"/>
      <c r="K68" s="525"/>
      <c r="L68" s="514">
        <f t="shared" si="2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4">
        <f t="shared" si="27"/>
        <v>0</v>
      </c>
      <c r="H69" s="491">
        <f t="shared" si="28"/>
        <v>0</v>
      </c>
      <c r="I69" s="511">
        <f t="shared" si="9"/>
        <v>0</v>
      </c>
      <c r="J69" s="511"/>
      <c r="K69" s="525"/>
      <c r="L69" s="514">
        <f t="shared" si="2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4">
        <f t="shared" si="27"/>
        <v>0</v>
      </c>
      <c r="H70" s="491">
        <f t="shared" si="28"/>
        <v>0</v>
      </c>
      <c r="I70" s="511">
        <f t="shared" si="9"/>
        <v>0</v>
      </c>
      <c r="J70" s="511"/>
      <c r="K70" s="525"/>
      <c r="L70" s="514">
        <f t="shared" si="2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4">
        <f t="shared" si="27"/>
        <v>0</v>
      </c>
      <c r="H71" s="491">
        <f t="shared" si="28"/>
        <v>0</v>
      </c>
      <c r="I71" s="511">
        <f t="shared" si="9"/>
        <v>0</v>
      </c>
      <c r="J71" s="511"/>
      <c r="K71" s="525"/>
      <c r="L71" s="514">
        <f t="shared" si="2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24">
        <f t="shared" si="27"/>
        <v>0</v>
      </c>
      <c r="H72" s="491">
        <f t="shared" si="28"/>
        <v>0</v>
      </c>
      <c r="I72" s="531">
        <f t="shared" si="9"/>
        <v>0</v>
      </c>
      <c r="J72" s="511"/>
      <c r="K72" s="532"/>
      <c r="L72" s="533">
        <f t="shared" si="2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2658451.9999999995</v>
      </c>
      <c r="F73" s="375"/>
      <c r="G73" s="375">
        <f>SUM(G17:G72)</f>
        <v>9781012.7718885839</v>
      </c>
      <c r="H73" s="375">
        <f>SUM(H17:H72)</f>
        <v>9781012.7718885839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239094.7647452676</v>
      </c>
      <c r="N87" s="546">
        <f>IF(J92&lt;D11,0,VLOOKUP(J92,C17:O72,11))</f>
        <v>239094.7647452676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318753.12325153017</v>
      </c>
      <c r="N88" s="550">
        <f>IF(J92&lt;D11,0,VLOOKUP(J92,C99:P154,7))</f>
        <v>318753.12325153017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79658.358506262564</v>
      </c>
      <c r="N89" s="555">
        <f>+N88-N87</f>
        <v>79658.358506262564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 t="s">
        <v>496</v>
      </c>
      <c r="F91" s="560">
        <f>F9</f>
        <v>45</v>
      </c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2658452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60419.36363636364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30">+I99-H99</f>
        <v>0</v>
      </c>
      <c r="K99" s="514"/>
      <c r="L99" s="512"/>
      <c r="M99" s="513">
        <f t="shared" ref="M99:M130" si="31">IF(L99&lt;&gt;0,+H99-L99,0)</f>
        <v>0</v>
      </c>
      <c r="N99" s="512"/>
      <c r="O99" s="513">
        <f t="shared" ref="O99:O130" si="32">IF(N99&lt;&gt;0,+I99-N99,0)</f>
        <v>0</v>
      </c>
      <c r="P99" s="513">
        <f t="shared" ref="P99:P130" si="33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30"/>
        <v>0</v>
      </c>
      <c r="K100" s="514"/>
      <c r="L100" s="518"/>
      <c r="M100" s="514">
        <f t="shared" si="31"/>
        <v>0</v>
      </c>
      <c r="N100" s="518"/>
      <c r="O100" s="514">
        <f t="shared" si="32"/>
        <v>0</v>
      </c>
      <c r="P100" s="514">
        <f t="shared" si="33"/>
        <v>0</v>
      </c>
    </row>
    <row r="101" spans="1:16" ht="12.5">
      <c r="B101" s="195" t="str">
        <f t="shared" ref="B101:B154" si="34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30"/>
        <v>0</v>
      </c>
      <c r="K101" s="514"/>
      <c r="L101" s="518"/>
      <c r="M101" s="514">
        <f t="shared" si="31"/>
        <v>0</v>
      </c>
      <c r="N101" s="518"/>
      <c r="O101" s="514">
        <f t="shared" si="32"/>
        <v>0</v>
      </c>
      <c r="P101" s="514">
        <f t="shared" si="33"/>
        <v>0</v>
      </c>
    </row>
    <row r="102" spans="1:16" ht="12.5">
      <c r="B102" s="195" t="str">
        <f t="shared" si="34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30"/>
        <v>0</v>
      </c>
      <c r="K102" s="514"/>
      <c r="L102" s="518"/>
      <c r="M102" s="514">
        <f t="shared" si="31"/>
        <v>0</v>
      </c>
      <c r="N102" s="518"/>
      <c r="O102" s="514">
        <f t="shared" si="32"/>
        <v>0</v>
      </c>
      <c r="P102" s="514">
        <f t="shared" si="33"/>
        <v>0</v>
      </c>
    </row>
    <row r="103" spans="1:16" ht="12.5">
      <c r="B103" s="195" t="str">
        <f t="shared" si="34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30"/>
        <v>0</v>
      </c>
      <c r="K103" s="514"/>
      <c r="L103" s="518"/>
      <c r="M103" s="514">
        <f t="shared" si="31"/>
        <v>0</v>
      </c>
      <c r="N103" s="518"/>
      <c r="O103" s="514">
        <f t="shared" si="32"/>
        <v>0</v>
      </c>
      <c r="P103" s="514">
        <f t="shared" si="33"/>
        <v>0</v>
      </c>
    </row>
    <row r="104" spans="1:16" ht="12.5">
      <c r="B104" s="195" t="str">
        <f t="shared" si="34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30"/>
        <v>0</v>
      </c>
      <c r="K104" s="514"/>
      <c r="L104" s="518"/>
      <c r="M104" s="514">
        <f t="shared" si="31"/>
        <v>0</v>
      </c>
      <c r="N104" s="518"/>
      <c r="O104" s="514">
        <f t="shared" si="32"/>
        <v>0</v>
      </c>
      <c r="P104" s="514">
        <f t="shared" si="33"/>
        <v>0</v>
      </c>
    </row>
    <row r="105" spans="1:16" ht="12.5">
      <c r="B105" s="195" t="str">
        <f t="shared" si="34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30"/>
        <v>0</v>
      </c>
      <c r="K105" s="514"/>
      <c r="L105" s="518"/>
      <c r="M105" s="514">
        <f t="shared" si="31"/>
        <v>0</v>
      </c>
      <c r="N105" s="518"/>
      <c r="O105" s="514">
        <f t="shared" si="32"/>
        <v>0</v>
      </c>
      <c r="P105" s="514">
        <f t="shared" si="33"/>
        <v>0</v>
      </c>
    </row>
    <row r="106" spans="1:16" ht="12.5">
      <c r="B106" s="195" t="str">
        <f t="shared" si="34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30"/>
        <v>0</v>
      </c>
      <c r="K106" s="514"/>
      <c r="L106" s="518"/>
      <c r="M106" s="514">
        <f t="shared" si="31"/>
        <v>0</v>
      </c>
      <c r="N106" s="518"/>
      <c r="O106" s="514">
        <f t="shared" si="32"/>
        <v>0</v>
      </c>
      <c r="P106" s="514">
        <f t="shared" si="33"/>
        <v>0</v>
      </c>
    </row>
    <row r="107" spans="1:16" ht="12.5">
      <c r="B107" s="195" t="str">
        <f t="shared" si="34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30"/>
        <v>0</v>
      </c>
      <c r="K107" s="514"/>
      <c r="L107" s="518">
        <f t="shared" ref="L107:L112" si="35">+H107</f>
        <v>333878.34559727815</v>
      </c>
      <c r="M107" s="514">
        <f t="shared" si="31"/>
        <v>0</v>
      </c>
      <c r="N107" s="518">
        <f t="shared" ref="N107:N112" si="36">+I107</f>
        <v>333878.34559727815</v>
      </c>
      <c r="O107" s="514">
        <f t="shared" si="32"/>
        <v>0</v>
      </c>
      <c r="P107" s="514">
        <f t="shared" si="33"/>
        <v>0</v>
      </c>
    </row>
    <row r="108" spans="1:16" ht="12.5">
      <c r="B108" s="195" t="str">
        <f t="shared" si="34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30"/>
        <v>0</v>
      </c>
      <c r="K108" s="514"/>
      <c r="L108" s="518">
        <f t="shared" si="35"/>
        <v>388837.85956536332</v>
      </c>
      <c r="M108" s="514">
        <f t="shared" ref="M108:M113" si="37">IF(L108&lt;&gt;0,+H108-L108,0)</f>
        <v>0</v>
      </c>
      <c r="N108" s="518">
        <f t="shared" si="36"/>
        <v>388837.85956536332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34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38">+I109-H109</f>
        <v>0</v>
      </c>
      <c r="K109" s="514"/>
      <c r="L109" s="518">
        <f t="shared" si="35"/>
        <v>368598.28609591222</v>
      </c>
      <c r="M109" s="514">
        <f t="shared" si="37"/>
        <v>0</v>
      </c>
      <c r="N109" s="518">
        <f t="shared" si="36"/>
        <v>368598.28609591222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34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38"/>
        <v>0</v>
      </c>
      <c r="K110" s="514"/>
      <c r="L110" s="518">
        <f t="shared" si="35"/>
        <v>322034.68677163479</v>
      </c>
      <c r="M110" s="514">
        <f t="shared" si="37"/>
        <v>0</v>
      </c>
      <c r="N110" s="518">
        <f t="shared" si="36"/>
        <v>322034.68677163479</v>
      </c>
      <c r="O110" s="514">
        <f>IF(N110&lt;&gt;0,+I110-N110,0)</f>
        <v>0</v>
      </c>
      <c r="P110" s="514">
        <f t="shared" si="33"/>
        <v>0</v>
      </c>
    </row>
    <row r="111" spans="1:16" ht="12.5">
      <c r="B111" s="195" t="str">
        <f t="shared" si="34"/>
        <v/>
      </c>
      <c r="C111" s="507">
        <f>IF(D93="","-",+C110+1)</f>
        <v>2019</v>
      </c>
      <c r="D111" s="629">
        <v>2418417.813228392</v>
      </c>
      <c r="E111" s="630">
        <v>61824.465116279069</v>
      </c>
      <c r="F111" s="631">
        <v>2356593.3481121128</v>
      </c>
      <c r="G111" s="631">
        <v>2387505.5806702524</v>
      </c>
      <c r="H111" s="633">
        <v>317384.36734344519</v>
      </c>
      <c r="I111" s="634">
        <v>317384.36734344519</v>
      </c>
      <c r="J111" s="514">
        <f t="shared" si="38"/>
        <v>0</v>
      </c>
      <c r="K111" s="514"/>
      <c r="L111" s="518">
        <f t="shared" si="35"/>
        <v>317384.36734344519</v>
      </c>
      <c r="M111" s="514">
        <f t="shared" si="37"/>
        <v>0</v>
      </c>
      <c r="N111" s="518">
        <f t="shared" si="36"/>
        <v>317384.36734344519</v>
      </c>
      <c r="O111" s="514">
        <f t="shared" si="32"/>
        <v>0</v>
      </c>
      <c r="P111" s="514">
        <f t="shared" si="33"/>
        <v>0</v>
      </c>
    </row>
    <row r="112" spans="1:16" ht="12.5">
      <c r="B112" s="195" t="str">
        <f t="shared" si="34"/>
        <v/>
      </c>
      <c r="C112" s="507">
        <f>IF(D93="","-",+C111+1)</f>
        <v>2020</v>
      </c>
      <c r="D112" s="629">
        <v>2356593.3481121128</v>
      </c>
      <c r="E112" s="630">
        <v>63296.476190476191</v>
      </c>
      <c r="F112" s="631">
        <v>2293296.8719216366</v>
      </c>
      <c r="G112" s="631">
        <v>2324945.110016875</v>
      </c>
      <c r="H112" s="633">
        <v>313399.73202884034</v>
      </c>
      <c r="I112" s="634">
        <v>313399.73202884034</v>
      </c>
      <c r="J112" s="514">
        <f t="shared" si="38"/>
        <v>0</v>
      </c>
      <c r="K112" s="514"/>
      <c r="L112" s="518">
        <f t="shared" si="35"/>
        <v>313399.73202884034</v>
      </c>
      <c r="M112" s="514">
        <f t="shared" si="37"/>
        <v>0</v>
      </c>
      <c r="N112" s="518">
        <f t="shared" si="36"/>
        <v>313399.73202884034</v>
      </c>
      <c r="O112" s="514">
        <f t="shared" si="32"/>
        <v>0</v>
      </c>
      <c r="P112" s="514">
        <f t="shared" si="33"/>
        <v>0</v>
      </c>
    </row>
    <row r="113" spans="2:16" ht="12.5">
      <c r="B113" s="195" t="str">
        <f t="shared" si="34"/>
        <v/>
      </c>
      <c r="C113" s="507">
        <f>IF(D93="","-",+C112+1)</f>
        <v>2021</v>
      </c>
      <c r="D113" s="629">
        <v>2293296.8719216366</v>
      </c>
      <c r="E113" s="630">
        <v>64840.292682926833</v>
      </c>
      <c r="F113" s="631">
        <v>2228456.57923871</v>
      </c>
      <c r="G113" s="631">
        <v>2260876.7255801735</v>
      </c>
      <c r="H113" s="633">
        <v>321481.96510916646</v>
      </c>
      <c r="I113" s="634">
        <v>321481.96510916646</v>
      </c>
      <c r="J113" s="514">
        <f t="shared" si="38"/>
        <v>0</v>
      </c>
      <c r="K113" s="514"/>
      <c r="L113" s="518">
        <f t="shared" ref="L113" si="39">+H113</f>
        <v>321481.96510916646</v>
      </c>
      <c r="M113" s="514">
        <f t="shared" si="37"/>
        <v>0</v>
      </c>
      <c r="N113" s="518">
        <f t="shared" ref="N113" si="40">+I113</f>
        <v>321481.96510916646</v>
      </c>
      <c r="O113" s="514">
        <f t="shared" si="32"/>
        <v>0</v>
      </c>
      <c r="P113" s="514">
        <f t="shared" si="33"/>
        <v>0</v>
      </c>
    </row>
    <row r="114" spans="2:16" ht="12.5">
      <c r="B114" s="195" t="str">
        <f t="shared" si="34"/>
        <v/>
      </c>
      <c r="C114" s="507">
        <f>IF(D93="","-",+C113+1)</f>
        <v>2022</v>
      </c>
      <c r="D114" s="629">
        <v>2228456.57923871</v>
      </c>
      <c r="E114" s="630">
        <v>63296.476190476191</v>
      </c>
      <c r="F114" s="631">
        <v>2165160.1030482338</v>
      </c>
      <c r="G114" s="631">
        <v>2196808.3411434721</v>
      </c>
      <c r="H114" s="633">
        <v>321328.84551876556</v>
      </c>
      <c r="I114" s="634">
        <v>321328.84551876556</v>
      </c>
      <c r="J114" s="514">
        <f t="shared" si="38"/>
        <v>0</v>
      </c>
      <c r="K114" s="514"/>
      <c r="L114" s="518">
        <f t="shared" ref="L114" si="41">+H114</f>
        <v>321328.84551876556</v>
      </c>
      <c r="M114" s="514">
        <f t="shared" ref="M114" si="42">IF(L114&lt;&gt;0,+H114-L114,0)</f>
        <v>0</v>
      </c>
      <c r="N114" s="518">
        <f t="shared" ref="N114" si="43">+I114</f>
        <v>321328.84551876556</v>
      </c>
      <c r="O114" s="514">
        <f t="shared" ref="O114" si="44">IF(N114&lt;&gt;0,+I114-N114,0)</f>
        <v>0</v>
      </c>
      <c r="P114" s="514">
        <f t="shared" ref="P114" si="45">+O114-M114</f>
        <v>0</v>
      </c>
    </row>
    <row r="115" spans="2:16" ht="12.5">
      <c r="B115" s="195" t="str">
        <f t="shared" si="34"/>
        <v/>
      </c>
      <c r="C115" s="507">
        <f>IF(D93="","-",+C114+1)</f>
        <v>2023</v>
      </c>
      <c r="D115" s="629">
        <v>2165160.1030482338</v>
      </c>
      <c r="E115" s="630">
        <v>60419.36363636364</v>
      </c>
      <c r="F115" s="631">
        <v>2104740.73941187</v>
      </c>
      <c r="G115" s="631">
        <v>2134950.4212300517</v>
      </c>
      <c r="H115" s="633">
        <v>323797.64236783062</v>
      </c>
      <c r="I115" s="634">
        <v>323797.64236783062</v>
      </c>
      <c r="J115" s="514">
        <f t="shared" si="38"/>
        <v>0</v>
      </c>
      <c r="K115" s="514"/>
      <c r="L115" s="518">
        <f t="shared" ref="L115" si="46">+H115</f>
        <v>323797.64236783062</v>
      </c>
      <c r="M115" s="514">
        <f t="shared" ref="M115" si="47">IF(L115&lt;&gt;0,+H115-L115,0)</f>
        <v>0</v>
      </c>
      <c r="N115" s="518">
        <f t="shared" ref="N115" si="48">+I115</f>
        <v>323797.64236783062</v>
      </c>
      <c r="O115" s="514">
        <f t="shared" ref="O115" si="49">IF(N115&lt;&gt;0,+I115-N115,0)</f>
        <v>0</v>
      </c>
      <c r="P115" s="514">
        <f t="shared" ref="P115" si="50">+O115-M115</f>
        <v>0</v>
      </c>
    </row>
    <row r="116" spans="2:16" ht="12.5">
      <c r="B116" s="195" t="str">
        <f t="shared" si="34"/>
        <v/>
      </c>
      <c r="C116" s="507">
        <f>IF(D93="","-",+C115+1)</f>
        <v>2024</v>
      </c>
      <c r="D116" s="374">
        <f>IF(F115+SUM(E$99:E115)=D$92,F115,D$92-SUM(E$99:E115))</f>
        <v>2104740.73941187</v>
      </c>
      <c r="E116" s="522">
        <f t="shared" ref="E116:E154" si="51">IF(+$J$96&lt;F115,$J$96,D116)</f>
        <v>60419.36363636364</v>
      </c>
      <c r="F116" s="523">
        <f t="shared" ref="F116:F154" si="52">+D116-E116</f>
        <v>2044321.3757755065</v>
      </c>
      <c r="G116" s="523">
        <f t="shared" ref="G116:G154" si="53">+(F116+D116)/2</f>
        <v>2074531.0575936884</v>
      </c>
      <c r="H116" s="526">
        <f t="shared" ref="H116:H154" si="54">+J$94*G116+E116</f>
        <v>318753.12325153017</v>
      </c>
      <c r="I116" s="577">
        <f t="shared" ref="I116:I154" si="55">+J$95*G116+E116</f>
        <v>318753.12325153017</v>
      </c>
      <c r="J116" s="514">
        <f t="shared" si="38"/>
        <v>0</v>
      </c>
      <c r="K116" s="514"/>
      <c r="L116" s="525"/>
      <c r="M116" s="514">
        <f t="shared" si="31"/>
        <v>0</v>
      </c>
      <c r="N116" s="525"/>
      <c r="O116" s="514">
        <f t="shared" si="32"/>
        <v>0</v>
      </c>
      <c r="P116" s="514">
        <f t="shared" si="33"/>
        <v>0</v>
      </c>
    </row>
    <row r="117" spans="2:16" ht="12.5">
      <c r="B117" s="195" t="str">
        <f t="shared" si="34"/>
        <v/>
      </c>
      <c r="C117" s="507">
        <f>IF(D93="","-",+C116+1)</f>
        <v>2025</v>
      </c>
      <c r="D117" s="374">
        <f>IF(F116+SUM(E$99:E116)=D$92,F116,D$92-SUM(E$99:E116))</f>
        <v>2044321.3757755065</v>
      </c>
      <c r="E117" s="522">
        <f t="shared" si="51"/>
        <v>60419.36363636364</v>
      </c>
      <c r="F117" s="523">
        <f t="shared" si="52"/>
        <v>1983902.012139143</v>
      </c>
      <c r="G117" s="523">
        <f t="shared" si="53"/>
        <v>2014111.6939573246</v>
      </c>
      <c r="H117" s="526">
        <f t="shared" si="54"/>
        <v>311229.3210386858</v>
      </c>
      <c r="I117" s="577">
        <f t="shared" si="55"/>
        <v>311229.3210386858</v>
      </c>
      <c r="J117" s="514">
        <f t="shared" si="38"/>
        <v>0</v>
      </c>
      <c r="K117" s="514"/>
      <c r="L117" s="525"/>
      <c r="M117" s="514">
        <f t="shared" si="31"/>
        <v>0</v>
      </c>
      <c r="N117" s="525"/>
      <c r="O117" s="514">
        <f t="shared" si="32"/>
        <v>0</v>
      </c>
      <c r="P117" s="514">
        <f t="shared" si="33"/>
        <v>0</v>
      </c>
    </row>
    <row r="118" spans="2:16" ht="12.5">
      <c r="B118" s="195" t="str">
        <f t="shared" si="34"/>
        <v/>
      </c>
      <c r="C118" s="507">
        <f>IF(D93="","-",+C117+1)</f>
        <v>2026</v>
      </c>
      <c r="D118" s="374">
        <f>IF(F117+SUM(E$99:E117)=D$92,F117,D$92-SUM(E$99:E117))</f>
        <v>1983902.012139143</v>
      </c>
      <c r="E118" s="522">
        <f t="shared" si="51"/>
        <v>60419.36363636364</v>
      </c>
      <c r="F118" s="523">
        <f t="shared" si="52"/>
        <v>1923482.6485027794</v>
      </c>
      <c r="G118" s="523">
        <f t="shared" si="53"/>
        <v>1953692.3303209613</v>
      </c>
      <c r="H118" s="526">
        <f t="shared" si="54"/>
        <v>303705.51882584154</v>
      </c>
      <c r="I118" s="577">
        <f t="shared" si="55"/>
        <v>303705.51882584154</v>
      </c>
      <c r="J118" s="514">
        <f t="shared" si="38"/>
        <v>0</v>
      </c>
      <c r="K118" s="514"/>
      <c r="L118" s="525"/>
      <c r="M118" s="514">
        <f t="shared" si="31"/>
        <v>0</v>
      </c>
      <c r="N118" s="525"/>
      <c r="O118" s="514">
        <f t="shared" si="32"/>
        <v>0</v>
      </c>
      <c r="P118" s="514">
        <f t="shared" si="33"/>
        <v>0</v>
      </c>
    </row>
    <row r="119" spans="2:16" ht="12.5">
      <c r="B119" s="195" t="str">
        <f t="shared" si="34"/>
        <v/>
      </c>
      <c r="C119" s="507">
        <f>IF(D93="","-",+C118+1)</f>
        <v>2027</v>
      </c>
      <c r="D119" s="374">
        <f>IF(F118+SUM(E$99:E118)=D$92,F118,D$92-SUM(E$99:E118))</f>
        <v>1923482.6485027794</v>
      </c>
      <c r="E119" s="522">
        <f t="shared" si="51"/>
        <v>60419.36363636364</v>
      </c>
      <c r="F119" s="523">
        <f t="shared" si="52"/>
        <v>1863063.2848664159</v>
      </c>
      <c r="G119" s="523">
        <f t="shared" si="53"/>
        <v>1893272.9666845975</v>
      </c>
      <c r="H119" s="526">
        <f t="shared" si="54"/>
        <v>296181.71661299717</v>
      </c>
      <c r="I119" s="577">
        <f t="shared" si="55"/>
        <v>296181.71661299717</v>
      </c>
      <c r="J119" s="514">
        <f t="shared" si="38"/>
        <v>0</v>
      </c>
      <c r="K119" s="514"/>
      <c r="L119" s="525"/>
      <c r="M119" s="514">
        <f t="shared" si="31"/>
        <v>0</v>
      </c>
      <c r="N119" s="525"/>
      <c r="O119" s="514">
        <f t="shared" si="32"/>
        <v>0</v>
      </c>
      <c r="P119" s="514">
        <f t="shared" si="33"/>
        <v>0</v>
      </c>
    </row>
    <row r="120" spans="2:16" ht="12.5">
      <c r="B120" s="195" t="str">
        <f t="shared" si="34"/>
        <v/>
      </c>
      <c r="C120" s="507">
        <f>IF(D93="","-",+C119+1)</f>
        <v>2028</v>
      </c>
      <c r="D120" s="374">
        <f>IF(F119+SUM(E$99:E119)=D$92,F119,D$92-SUM(E$99:E119))</f>
        <v>1863063.2848664159</v>
      </c>
      <c r="E120" s="522">
        <f t="shared" si="51"/>
        <v>60419.36363636364</v>
      </c>
      <c r="F120" s="523">
        <f t="shared" si="52"/>
        <v>1802643.9212300524</v>
      </c>
      <c r="G120" s="523">
        <f t="shared" si="53"/>
        <v>1832853.6030482342</v>
      </c>
      <c r="H120" s="526">
        <f t="shared" si="54"/>
        <v>288657.91440015286</v>
      </c>
      <c r="I120" s="577">
        <f t="shared" si="55"/>
        <v>288657.91440015286</v>
      </c>
      <c r="J120" s="514">
        <f t="shared" si="38"/>
        <v>0</v>
      </c>
      <c r="K120" s="514"/>
      <c r="L120" s="525"/>
      <c r="M120" s="514">
        <f t="shared" si="31"/>
        <v>0</v>
      </c>
      <c r="N120" s="525"/>
      <c r="O120" s="514">
        <f t="shared" si="32"/>
        <v>0</v>
      </c>
      <c r="P120" s="514">
        <f t="shared" si="33"/>
        <v>0</v>
      </c>
    </row>
    <row r="121" spans="2:16" ht="12.5">
      <c r="B121" s="195" t="str">
        <f t="shared" si="34"/>
        <v/>
      </c>
      <c r="C121" s="507">
        <f>IF(D93="","-",+C120+1)</f>
        <v>2029</v>
      </c>
      <c r="D121" s="374">
        <f>IF(F120+SUM(E$99:E120)=D$92,F120,D$92-SUM(E$99:E120))</f>
        <v>1802643.9212300524</v>
      </c>
      <c r="E121" s="522">
        <f t="shared" si="51"/>
        <v>60419.36363636364</v>
      </c>
      <c r="F121" s="523">
        <f t="shared" si="52"/>
        <v>1742224.5575936888</v>
      </c>
      <c r="G121" s="523">
        <f t="shared" si="53"/>
        <v>1772434.2394118705</v>
      </c>
      <c r="H121" s="526">
        <f t="shared" si="54"/>
        <v>281134.11218730855</v>
      </c>
      <c r="I121" s="577">
        <f t="shared" si="55"/>
        <v>281134.11218730855</v>
      </c>
      <c r="J121" s="514">
        <f t="shared" si="38"/>
        <v>0</v>
      </c>
      <c r="K121" s="514"/>
      <c r="L121" s="525"/>
      <c r="M121" s="514">
        <f t="shared" si="31"/>
        <v>0</v>
      </c>
      <c r="N121" s="525"/>
      <c r="O121" s="514">
        <f t="shared" si="32"/>
        <v>0</v>
      </c>
      <c r="P121" s="514">
        <f t="shared" si="33"/>
        <v>0</v>
      </c>
    </row>
    <row r="122" spans="2:16" ht="12.5">
      <c r="B122" s="195" t="str">
        <f t="shared" si="34"/>
        <v/>
      </c>
      <c r="C122" s="507">
        <f>IF(D93="","-",+C121+1)</f>
        <v>2030</v>
      </c>
      <c r="D122" s="374">
        <f>IF(F121+SUM(E$99:E121)=D$92,F121,D$92-SUM(E$99:E121))</f>
        <v>1742224.5575936888</v>
      </c>
      <c r="E122" s="522">
        <f t="shared" si="51"/>
        <v>60419.36363636364</v>
      </c>
      <c r="F122" s="523">
        <f t="shared" si="52"/>
        <v>1681805.1939573253</v>
      </c>
      <c r="G122" s="523">
        <f t="shared" si="53"/>
        <v>1712014.8757755072</v>
      </c>
      <c r="H122" s="526">
        <f t="shared" si="54"/>
        <v>273610.30997446424</v>
      </c>
      <c r="I122" s="577">
        <f t="shared" si="55"/>
        <v>273610.30997446424</v>
      </c>
      <c r="J122" s="514">
        <f t="shared" si="38"/>
        <v>0</v>
      </c>
      <c r="K122" s="514"/>
      <c r="L122" s="525"/>
      <c r="M122" s="514">
        <f t="shared" si="31"/>
        <v>0</v>
      </c>
      <c r="N122" s="525"/>
      <c r="O122" s="514">
        <f t="shared" si="32"/>
        <v>0</v>
      </c>
      <c r="P122" s="514">
        <f t="shared" si="33"/>
        <v>0</v>
      </c>
    </row>
    <row r="123" spans="2:16" ht="12.5">
      <c r="B123" s="195" t="str">
        <f t="shared" si="34"/>
        <v/>
      </c>
      <c r="C123" s="507">
        <f>IF(D93="","-",+C122+1)</f>
        <v>2031</v>
      </c>
      <c r="D123" s="374">
        <f>IF(F122+SUM(E$99:E122)=D$92,F122,D$92-SUM(E$99:E122))</f>
        <v>1681805.1939573253</v>
      </c>
      <c r="E123" s="522">
        <f t="shared" si="51"/>
        <v>60419.36363636364</v>
      </c>
      <c r="F123" s="523">
        <f t="shared" si="52"/>
        <v>1621385.8303209618</v>
      </c>
      <c r="G123" s="523">
        <f t="shared" si="53"/>
        <v>1651595.5121391434</v>
      </c>
      <c r="H123" s="526">
        <f t="shared" si="54"/>
        <v>266086.50776161987</v>
      </c>
      <c r="I123" s="577">
        <f t="shared" si="55"/>
        <v>266086.50776161987</v>
      </c>
      <c r="J123" s="514">
        <f t="shared" si="38"/>
        <v>0</v>
      </c>
      <c r="K123" s="514"/>
      <c r="L123" s="525"/>
      <c r="M123" s="514">
        <f t="shared" si="31"/>
        <v>0</v>
      </c>
      <c r="N123" s="525"/>
      <c r="O123" s="514">
        <f t="shared" si="32"/>
        <v>0</v>
      </c>
      <c r="P123" s="514">
        <f t="shared" si="33"/>
        <v>0</v>
      </c>
    </row>
    <row r="124" spans="2:16" ht="12.5">
      <c r="B124" s="195" t="str">
        <f t="shared" si="34"/>
        <v/>
      </c>
      <c r="C124" s="507">
        <f>IF(D93="","-",+C123+1)</f>
        <v>2032</v>
      </c>
      <c r="D124" s="374">
        <f>IF(F123+SUM(E$99:E123)=D$92,F123,D$92-SUM(E$99:E123))</f>
        <v>1621385.8303209618</v>
      </c>
      <c r="E124" s="522">
        <f t="shared" si="51"/>
        <v>60419.36363636364</v>
      </c>
      <c r="F124" s="523">
        <f t="shared" si="52"/>
        <v>1560966.4666845982</v>
      </c>
      <c r="G124" s="523">
        <f t="shared" si="53"/>
        <v>1591176.1485027801</v>
      </c>
      <c r="H124" s="526">
        <f t="shared" si="54"/>
        <v>258562.70554877559</v>
      </c>
      <c r="I124" s="577">
        <f t="shared" si="55"/>
        <v>258562.70554877559</v>
      </c>
      <c r="J124" s="514">
        <f t="shared" si="38"/>
        <v>0</v>
      </c>
      <c r="K124" s="514"/>
      <c r="L124" s="525"/>
      <c r="M124" s="514">
        <f t="shared" si="31"/>
        <v>0</v>
      </c>
      <c r="N124" s="525"/>
      <c r="O124" s="514">
        <f t="shared" si="32"/>
        <v>0</v>
      </c>
      <c r="P124" s="514">
        <f t="shared" si="33"/>
        <v>0</v>
      </c>
    </row>
    <row r="125" spans="2:16" ht="12.5">
      <c r="B125" s="195" t="str">
        <f t="shared" si="34"/>
        <v/>
      </c>
      <c r="C125" s="507">
        <f>IF(D93="","-",+C124+1)</f>
        <v>2033</v>
      </c>
      <c r="D125" s="374">
        <f>IF(F124+SUM(E$99:E124)=D$92,F124,D$92-SUM(E$99:E124))</f>
        <v>1560966.4666845982</v>
      </c>
      <c r="E125" s="522">
        <f t="shared" si="51"/>
        <v>60419.36363636364</v>
      </c>
      <c r="F125" s="523">
        <f t="shared" si="52"/>
        <v>1500547.1030482347</v>
      </c>
      <c r="G125" s="523">
        <f t="shared" si="53"/>
        <v>1530756.7848664164</v>
      </c>
      <c r="H125" s="526">
        <f t="shared" si="54"/>
        <v>251038.90333593125</v>
      </c>
      <c r="I125" s="577">
        <f t="shared" si="55"/>
        <v>251038.90333593125</v>
      </c>
      <c r="J125" s="514">
        <f t="shared" si="38"/>
        <v>0</v>
      </c>
      <c r="K125" s="514"/>
      <c r="L125" s="525"/>
      <c r="M125" s="514">
        <f t="shared" si="31"/>
        <v>0</v>
      </c>
      <c r="N125" s="525"/>
      <c r="O125" s="514">
        <f t="shared" si="32"/>
        <v>0</v>
      </c>
      <c r="P125" s="514">
        <f t="shared" si="33"/>
        <v>0</v>
      </c>
    </row>
    <row r="126" spans="2:16" ht="12.5">
      <c r="B126" s="195" t="str">
        <f t="shared" si="34"/>
        <v/>
      </c>
      <c r="C126" s="507">
        <f>IF(D93="","-",+C125+1)</f>
        <v>2034</v>
      </c>
      <c r="D126" s="374">
        <f>IF(F125+SUM(E$99:E125)=D$92,F125,D$92-SUM(E$99:E125))</f>
        <v>1500547.1030482347</v>
      </c>
      <c r="E126" s="522">
        <f t="shared" si="51"/>
        <v>60419.36363636364</v>
      </c>
      <c r="F126" s="523">
        <f t="shared" si="52"/>
        <v>1440127.7394118712</v>
      </c>
      <c r="G126" s="523">
        <f t="shared" si="53"/>
        <v>1470337.4212300531</v>
      </c>
      <c r="H126" s="526">
        <f t="shared" si="54"/>
        <v>243515.10112308693</v>
      </c>
      <c r="I126" s="577">
        <f t="shared" si="55"/>
        <v>243515.10112308693</v>
      </c>
      <c r="J126" s="514">
        <f t="shared" si="38"/>
        <v>0</v>
      </c>
      <c r="K126" s="514"/>
      <c r="L126" s="525"/>
      <c r="M126" s="514">
        <f t="shared" si="31"/>
        <v>0</v>
      </c>
      <c r="N126" s="525"/>
      <c r="O126" s="514">
        <f t="shared" si="32"/>
        <v>0</v>
      </c>
      <c r="P126" s="514">
        <f t="shared" si="33"/>
        <v>0</v>
      </c>
    </row>
    <row r="127" spans="2:16" ht="12.5">
      <c r="B127" s="195" t="str">
        <f t="shared" si="34"/>
        <v/>
      </c>
      <c r="C127" s="507">
        <f>IF(D93="","-",+C126+1)</f>
        <v>2035</v>
      </c>
      <c r="D127" s="374">
        <f>IF(F126+SUM(E$99:E126)=D$92,F126,D$92-SUM(E$99:E126))</f>
        <v>1440127.7394118712</v>
      </c>
      <c r="E127" s="522">
        <f t="shared" si="51"/>
        <v>60419.36363636364</v>
      </c>
      <c r="F127" s="523">
        <f t="shared" si="52"/>
        <v>1379708.3757755077</v>
      </c>
      <c r="G127" s="523">
        <f t="shared" si="53"/>
        <v>1409918.0575936893</v>
      </c>
      <c r="H127" s="526">
        <f t="shared" si="54"/>
        <v>235991.29891024259</v>
      </c>
      <c r="I127" s="577">
        <f t="shared" si="55"/>
        <v>235991.29891024259</v>
      </c>
      <c r="J127" s="514">
        <f t="shared" si="38"/>
        <v>0</v>
      </c>
      <c r="K127" s="514"/>
      <c r="L127" s="525"/>
      <c r="M127" s="514">
        <f t="shared" si="31"/>
        <v>0</v>
      </c>
      <c r="N127" s="525"/>
      <c r="O127" s="514">
        <f t="shared" si="32"/>
        <v>0</v>
      </c>
      <c r="P127" s="514">
        <f t="shared" si="33"/>
        <v>0</v>
      </c>
    </row>
    <row r="128" spans="2:16" ht="12.5">
      <c r="B128" s="195" t="str">
        <f t="shared" si="34"/>
        <v/>
      </c>
      <c r="C128" s="507">
        <f>IF(D93="","-",+C127+1)</f>
        <v>2036</v>
      </c>
      <c r="D128" s="374">
        <f>IF(F127+SUM(E$99:E127)=D$92,F127,D$92-SUM(E$99:E127))</f>
        <v>1379708.3757755077</v>
      </c>
      <c r="E128" s="522">
        <f t="shared" si="51"/>
        <v>60419.36363636364</v>
      </c>
      <c r="F128" s="523">
        <f t="shared" si="52"/>
        <v>1319289.0121391441</v>
      </c>
      <c r="G128" s="523">
        <f t="shared" si="53"/>
        <v>1349498.693957326</v>
      </c>
      <c r="H128" s="526">
        <f t="shared" si="54"/>
        <v>228467.49669739828</v>
      </c>
      <c r="I128" s="577">
        <f t="shared" si="55"/>
        <v>228467.49669739828</v>
      </c>
      <c r="J128" s="514">
        <f t="shared" si="38"/>
        <v>0</v>
      </c>
      <c r="K128" s="514"/>
      <c r="L128" s="525"/>
      <c r="M128" s="514">
        <f t="shared" si="31"/>
        <v>0</v>
      </c>
      <c r="N128" s="525"/>
      <c r="O128" s="514">
        <f t="shared" si="32"/>
        <v>0</v>
      </c>
      <c r="P128" s="514">
        <f t="shared" si="33"/>
        <v>0</v>
      </c>
    </row>
    <row r="129" spans="2:16" ht="12.5">
      <c r="B129" s="195" t="str">
        <f t="shared" si="34"/>
        <v/>
      </c>
      <c r="C129" s="507">
        <f>IF(D93="","-",+C128+1)</f>
        <v>2037</v>
      </c>
      <c r="D129" s="374">
        <f>IF(F128+SUM(E$99:E128)=D$92,F128,D$92-SUM(E$99:E128))</f>
        <v>1319289.0121391441</v>
      </c>
      <c r="E129" s="522">
        <f t="shared" si="51"/>
        <v>60419.36363636364</v>
      </c>
      <c r="F129" s="523">
        <f t="shared" si="52"/>
        <v>1258869.6485027806</v>
      </c>
      <c r="G129" s="523">
        <f t="shared" si="53"/>
        <v>1289079.3303209622</v>
      </c>
      <c r="H129" s="526">
        <f t="shared" si="54"/>
        <v>220943.69448455394</v>
      </c>
      <c r="I129" s="577">
        <f t="shared" si="55"/>
        <v>220943.69448455394</v>
      </c>
      <c r="J129" s="514">
        <f t="shared" si="38"/>
        <v>0</v>
      </c>
      <c r="K129" s="514"/>
      <c r="L129" s="525"/>
      <c r="M129" s="514">
        <f t="shared" si="31"/>
        <v>0</v>
      </c>
      <c r="N129" s="525"/>
      <c r="O129" s="514">
        <f t="shared" si="32"/>
        <v>0</v>
      </c>
      <c r="P129" s="514">
        <f t="shared" si="33"/>
        <v>0</v>
      </c>
    </row>
    <row r="130" spans="2:16" ht="12.5">
      <c r="B130" s="195" t="str">
        <f t="shared" si="34"/>
        <v/>
      </c>
      <c r="C130" s="507">
        <f>IF(D93="","-",+C129+1)</f>
        <v>2038</v>
      </c>
      <c r="D130" s="374">
        <f>IF(F129+SUM(E$99:E129)=D$92,F129,D$92-SUM(E$99:E129))</f>
        <v>1258869.6485027806</v>
      </c>
      <c r="E130" s="522">
        <f t="shared" si="51"/>
        <v>60419.36363636364</v>
      </c>
      <c r="F130" s="523">
        <f t="shared" si="52"/>
        <v>1198450.2848664171</v>
      </c>
      <c r="G130" s="523">
        <f t="shared" si="53"/>
        <v>1228659.9666845989</v>
      </c>
      <c r="H130" s="526">
        <f t="shared" si="54"/>
        <v>213419.89227170963</v>
      </c>
      <c r="I130" s="577">
        <f t="shared" si="55"/>
        <v>213419.89227170963</v>
      </c>
      <c r="J130" s="514">
        <f t="shared" si="38"/>
        <v>0</v>
      </c>
      <c r="K130" s="514"/>
      <c r="L130" s="525"/>
      <c r="M130" s="514">
        <f t="shared" si="31"/>
        <v>0</v>
      </c>
      <c r="N130" s="525"/>
      <c r="O130" s="514">
        <f t="shared" si="32"/>
        <v>0</v>
      </c>
      <c r="P130" s="514">
        <f t="shared" si="33"/>
        <v>0</v>
      </c>
    </row>
    <row r="131" spans="2:16" ht="12.5">
      <c r="B131" s="195" t="str">
        <f t="shared" si="34"/>
        <v/>
      </c>
      <c r="C131" s="507">
        <f>IF(D93="","-",+C130+1)</f>
        <v>2039</v>
      </c>
      <c r="D131" s="374">
        <f>IF(F130+SUM(E$99:E130)=D$92,F130,D$92-SUM(E$99:E130))</f>
        <v>1198450.2848664171</v>
      </c>
      <c r="E131" s="522">
        <f t="shared" si="51"/>
        <v>60419.36363636364</v>
      </c>
      <c r="F131" s="523">
        <f t="shared" si="52"/>
        <v>1138030.9212300535</v>
      </c>
      <c r="G131" s="523">
        <f t="shared" si="53"/>
        <v>1168240.6030482352</v>
      </c>
      <c r="H131" s="526">
        <f t="shared" si="54"/>
        <v>205896.09005886529</v>
      </c>
      <c r="I131" s="577">
        <f t="shared" si="55"/>
        <v>205896.09005886529</v>
      </c>
      <c r="J131" s="514">
        <f t="shared" si="38"/>
        <v>0</v>
      </c>
      <c r="K131" s="514"/>
      <c r="L131" s="525"/>
      <c r="M131" s="514">
        <f t="shared" ref="M131:M154" si="56">IF(L541&lt;&gt;0,+H541-L541,0)</f>
        <v>0</v>
      </c>
      <c r="N131" s="525"/>
      <c r="O131" s="514">
        <f t="shared" ref="O131:O154" si="57">IF(N541&lt;&gt;0,+I541-N541,0)</f>
        <v>0</v>
      </c>
      <c r="P131" s="514">
        <f t="shared" ref="P131:P154" si="58">+O541-M541</f>
        <v>0</v>
      </c>
    </row>
    <row r="132" spans="2:16" ht="12.5">
      <c r="B132" s="195" t="str">
        <f t="shared" si="34"/>
        <v/>
      </c>
      <c r="C132" s="507">
        <f>IF(D93="","-",+C131+1)</f>
        <v>2040</v>
      </c>
      <c r="D132" s="374">
        <f>IF(F131+SUM(E$99:E131)=D$92,F131,D$92-SUM(E$99:E131))</f>
        <v>1138030.9212300535</v>
      </c>
      <c r="E132" s="522">
        <f t="shared" si="51"/>
        <v>60419.36363636364</v>
      </c>
      <c r="F132" s="523">
        <f t="shared" si="52"/>
        <v>1077611.55759369</v>
      </c>
      <c r="G132" s="523">
        <f t="shared" si="53"/>
        <v>1107821.2394118719</v>
      </c>
      <c r="H132" s="526">
        <f t="shared" si="54"/>
        <v>198372.28784602098</v>
      </c>
      <c r="I132" s="577">
        <f t="shared" si="55"/>
        <v>198372.28784602098</v>
      </c>
      <c r="J132" s="514">
        <f t="shared" si="38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</row>
    <row r="133" spans="2:16" ht="12.5">
      <c r="B133" s="195" t="str">
        <f t="shared" si="34"/>
        <v/>
      </c>
      <c r="C133" s="507">
        <f>IF(D93="","-",+C132+1)</f>
        <v>2041</v>
      </c>
      <c r="D133" s="374">
        <f>IF(F132+SUM(E$99:E132)=D$92,F132,D$92-SUM(E$99:E132))</f>
        <v>1077611.55759369</v>
      </c>
      <c r="E133" s="522">
        <f t="shared" si="51"/>
        <v>60419.36363636364</v>
      </c>
      <c r="F133" s="523">
        <f t="shared" si="52"/>
        <v>1017192.1939573264</v>
      </c>
      <c r="G133" s="523">
        <f t="shared" si="53"/>
        <v>1047401.8757755081</v>
      </c>
      <c r="H133" s="526">
        <f t="shared" si="54"/>
        <v>190848.48563317664</v>
      </c>
      <c r="I133" s="577">
        <f t="shared" si="55"/>
        <v>190848.48563317664</v>
      </c>
      <c r="J133" s="514">
        <f t="shared" si="38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</row>
    <row r="134" spans="2:16" ht="12.5">
      <c r="B134" s="195" t="str">
        <f t="shared" si="34"/>
        <v/>
      </c>
      <c r="C134" s="507">
        <f>IF(D93="","-",+C133+1)</f>
        <v>2042</v>
      </c>
      <c r="D134" s="374">
        <f>IF(F133+SUM(E$99:E133)=D$92,F133,D$92-SUM(E$99:E133))</f>
        <v>1017192.1939573264</v>
      </c>
      <c r="E134" s="522">
        <f t="shared" si="51"/>
        <v>60419.36363636364</v>
      </c>
      <c r="F134" s="523">
        <f t="shared" si="52"/>
        <v>956772.8303209627</v>
      </c>
      <c r="G134" s="523">
        <f t="shared" si="53"/>
        <v>986982.51213914459</v>
      </c>
      <c r="H134" s="526">
        <f t="shared" si="54"/>
        <v>183324.68342033229</v>
      </c>
      <c r="I134" s="577">
        <f t="shared" si="55"/>
        <v>183324.68342033229</v>
      </c>
      <c r="J134" s="514">
        <f t="shared" si="38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</row>
    <row r="135" spans="2:16" ht="12.5">
      <c r="B135" s="195" t="str">
        <f t="shared" si="34"/>
        <v/>
      </c>
      <c r="C135" s="507">
        <f>IF(D93="","-",+C134+1)</f>
        <v>2043</v>
      </c>
      <c r="D135" s="374">
        <f>IF(F134+SUM(E$99:E134)=D$92,F134,D$92-SUM(E$99:E134))</f>
        <v>956772.8303209627</v>
      </c>
      <c r="E135" s="522">
        <f t="shared" si="51"/>
        <v>60419.36363636364</v>
      </c>
      <c r="F135" s="523">
        <f t="shared" si="52"/>
        <v>896353.46668459906</v>
      </c>
      <c r="G135" s="523">
        <f t="shared" si="53"/>
        <v>926563.14850278082</v>
      </c>
      <c r="H135" s="526">
        <f t="shared" si="54"/>
        <v>175800.88120748795</v>
      </c>
      <c r="I135" s="577">
        <f t="shared" si="55"/>
        <v>175800.88120748795</v>
      </c>
      <c r="J135" s="514">
        <f t="shared" si="38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</row>
    <row r="136" spans="2:16" ht="12.5">
      <c r="B136" s="195" t="str">
        <f t="shared" si="34"/>
        <v/>
      </c>
      <c r="C136" s="507">
        <f>IF(D93="","-",+C135+1)</f>
        <v>2044</v>
      </c>
      <c r="D136" s="374">
        <f>IF(F135+SUM(E$99:E135)=D$92,F135,D$92-SUM(E$99:E135))</f>
        <v>896353.46668459906</v>
      </c>
      <c r="E136" s="522">
        <f t="shared" si="51"/>
        <v>60419.36363636364</v>
      </c>
      <c r="F136" s="523">
        <f t="shared" si="52"/>
        <v>835934.10304823541</v>
      </c>
      <c r="G136" s="523">
        <f t="shared" si="53"/>
        <v>866143.78486641729</v>
      </c>
      <c r="H136" s="526">
        <f t="shared" si="54"/>
        <v>168277.07899464361</v>
      </c>
      <c r="I136" s="577">
        <f t="shared" si="55"/>
        <v>168277.07899464361</v>
      </c>
      <c r="J136" s="514">
        <f t="shared" si="38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</row>
    <row r="137" spans="2:16" ht="12.5">
      <c r="B137" s="195" t="str">
        <f t="shared" si="34"/>
        <v/>
      </c>
      <c r="C137" s="507">
        <f>IF(D93="","-",+C136+1)</f>
        <v>2045</v>
      </c>
      <c r="D137" s="374">
        <f>IF(F136+SUM(E$99:E136)=D$92,F136,D$92-SUM(E$99:E136))</f>
        <v>835934.10304823541</v>
      </c>
      <c r="E137" s="522">
        <f t="shared" si="51"/>
        <v>60419.36363636364</v>
      </c>
      <c r="F137" s="523">
        <f t="shared" si="52"/>
        <v>775514.73941187176</v>
      </c>
      <c r="G137" s="523">
        <f t="shared" si="53"/>
        <v>805724.42123005353</v>
      </c>
      <c r="H137" s="526">
        <f t="shared" si="54"/>
        <v>160753.27678179927</v>
      </c>
      <c r="I137" s="577">
        <f t="shared" si="55"/>
        <v>160753.27678179927</v>
      </c>
      <c r="J137" s="514">
        <f t="shared" si="38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</row>
    <row r="138" spans="2:16" ht="12.5">
      <c r="B138" s="195" t="str">
        <f t="shared" si="34"/>
        <v/>
      </c>
      <c r="C138" s="507">
        <f>IF(D93="","-",+C137+1)</f>
        <v>2046</v>
      </c>
      <c r="D138" s="374">
        <f>IF(F137+SUM(E$99:E137)=D$92,F137,D$92-SUM(E$99:E137))</f>
        <v>775514.73941187176</v>
      </c>
      <c r="E138" s="522">
        <f t="shared" si="51"/>
        <v>60419.36363636364</v>
      </c>
      <c r="F138" s="523">
        <f t="shared" si="52"/>
        <v>715095.37577550812</v>
      </c>
      <c r="G138" s="523">
        <f t="shared" si="53"/>
        <v>745305.05759369</v>
      </c>
      <c r="H138" s="526">
        <f t="shared" si="54"/>
        <v>153229.47456895493</v>
      </c>
      <c r="I138" s="577">
        <f t="shared" si="55"/>
        <v>153229.47456895493</v>
      </c>
      <c r="J138" s="514">
        <f t="shared" si="38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</row>
    <row r="139" spans="2:16" ht="12.5">
      <c r="B139" s="195" t="str">
        <f t="shared" si="34"/>
        <v/>
      </c>
      <c r="C139" s="507">
        <f>IF(D93="","-",+C138+1)</f>
        <v>2047</v>
      </c>
      <c r="D139" s="374">
        <f>IF(F138+SUM(E$99:E138)=D$92,F138,D$92-SUM(E$99:E138))</f>
        <v>715095.37577550812</v>
      </c>
      <c r="E139" s="522">
        <f t="shared" si="51"/>
        <v>60419.36363636364</v>
      </c>
      <c r="F139" s="523">
        <f t="shared" si="52"/>
        <v>654676.01213914447</v>
      </c>
      <c r="G139" s="523">
        <f t="shared" si="53"/>
        <v>684885.69395732624</v>
      </c>
      <c r="H139" s="526">
        <f t="shared" si="54"/>
        <v>145705.67235611059</v>
      </c>
      <c r="I139" s="577">
        <f t="shared" si="55"/>
        <v>145705.67235611059</v>
      </c>
      <c r="J139" s="514">
        <f t="shared" si="38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</row>
    <row r="140" spans="2:16" ht="12.5">
      <c r="B140" s="195" t="str">
        <f t="shared" si="34"/>
        <v/>
      </c>
      <c r="C140" s="507">
        <f>IF(D93="","-",+C139+1)</f>
        <v>2048</v>
      </c>
      <c r="D140" s="374">
        <f>IF(F139+SUM(E$99:E139)=D$92,F139,D$92-SUM(E$99:E139))</f>
        <v>654676.01213914447</v>
      </c>
      <c r="E140" s="522">
        <f t="shared" si="51"/>
        <v>60419.36363636364</v>
      </c>
      <c r="F140" s="523">
        <f t="shared" si="52"/>
        <v>594256.64850278082</v>
      </c>
      <c r="G140" s="523">
        <f t="shared" si="53"/>
        <v>624466.3303209627</v>
      </c>
      <c r="H140" s="526">
        <f t="shared" si="54"/>
        <v>138181.87014326625</v>
      </c>
      <c r="I140" s="577">
        <f t="shared" si="55"/>
        <v>138181.87014326625</v>
      </c>
      <c r="J140" s="514">
        <f t="shared" si="38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</row>
    <row r="141" spans="2:16" ht="12.5">
      <c r="B141" s="195" t="str">
        <f t="shared" si="34"/>
        <v/>
      </c>
      <c r="C141" s="507">
        <f>IF(D93="","-",+C140+1)</f>
        <v>2049</v>
      </c>
      <c r="D141" s="374">
        <f>IF(F140+SUM(E$99:E140)=D$92,F140,D$92-SUM(E$99:E140))</f>
        <v>594256.64850278082</v>
      </c>
      <c r="E141" s="522">
        <f t="shared" si="51"/>
        <v>60419.36363636364</v>
      </c>
      <c r="F141" s="523">
        <f t="shared" si="52"/>
        <v>533837.28486641718</v>
      </c>
      <c r="G141" s="523">
        <f t="shared" si="53"/>
        <v>564046.96668459894</v>
      </c>
      <c r="H141" s="526">
        <f t="shared" si="54"/>
        <v>130658.06793042191</v>
      </c>
      <c r="I141" s="577">
        <f t="shared" si="55"/>
        <v>130658.06793042191</v>
      </c>
      <c r="J141" s="514">
        <f t="shared" si="38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</row>
    <row r="142" spans="2:16" ht="12.5">
      <c r="B142" s="195" t="str">
        <f t="shared" si="34"/>
        <v/>
      </c>
      <c r="C142" s="507">
        <f>IF(D93="","-",+C141+1)</f>
        <v>2050</v>
      </c>
      <c r="D142" s="374">
        <f>IF(F141+SUM(E$99:E141)=D$92,F141,D$92-SUM(E$99:E141))</f>
        <v>533837.28486641718</v>
      </c>
      <c r="E142" s="522">
        <f t="shared" si="51"/>
        <v>60419.36363636364</v>
      </c>
      <c r="F142" s="523">
        <f t="shared" si="52"/>
        <v>473417.92123005353</v>
      </c>
      <c r="G142" s="523">
        <f t="shared" si="53"/>
        <v>503627.60304823535</v>
      </c>
      <c r="H142" s="526">
        <f t="shared" si="54"/>
        <v>123134.26571757757</v>
      </c>
      <c r="I142" s="577">
        <f t="shared" si="55"/>
        <v>123134.26571757757</v>
      </c>
      <c r="J142" s="514">
        <f t="shared" si="38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</row>
    <row r="143" spans="2:16" ht="12.5">
      <c r="B143" s="195" t="str">
        <f t="shared" si="34"/>
        <v/>
      </c>
      <c r="C143" s="507">
        <f>IF(D93="","-",+C142+1)</f>
        <v>2051</v>
      </c>
      <c r="D143" s="374">
        <f>IF(F142+SUM(E$99:E142)=D$92,F142,D$92-SUM(E$99:E142))</f>
        <v>473417.92123005353</v>
      </c>
      <c r="E143" s="522">
        <f t="shared" si="51"/>
        <v>60419.36363636364</v>
      </c>
      <c r="F143" s="523">
        <f t="shared" si="52"/>
        <v>412998.55759368988</v>
      </c>
      <c r="G143" s="523">
        <f t="shared" si="53"/>
        <v>443208.23941187171</v>
      </c>
      <c r="H143" s="526">
        <f t="shared" si="54"/>
        <v>115610.46350473323</v>
      </c>
      <c r="I143" s="577">
        <f t="shared" si="55"/>
        <v>115610.46350473323</v>
      </c>
      <c r="J143" s="514">
        <f t="shared" si="38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</row>
    <row r="144" spans="2:16" ht="12.5">
      <c r="B144" s="195" t="str">
        <f t="shared" si="34"/>
        <v/>
      </c>
      <c r="C144" s="507">
        <f>IF(D93="","-",+C143+1)</f>
        <v>2052</v>
      </c>
      <c r="D144" s="374">
        <f>IF(F143+SUM(E$99:E143)=D$92,F143,D$92-SUM(E$99:E143))</f>
        <v>412998.55759368988</v>
      </c>
      <c r="E144" s="522">
        <f t="shared" si="51"/>
        <v>60419.36363636364</v>
      </c>
      <c r="F144" s="523">
        <f t="shared" si="52"/>
        <v>352579.19395732624</v>
      </c>
      <c r="G144" s="523">
        <f t="shared" si="53"/>
        <v>382788.87577550806</v>
      </c>
      <c r="H144" s="526">
        <f t="shared" si="54"/>
        <v>108086.66129188889</v>
      </c>
      <c r="I144" s="577">
        <f t="shared" si="55"/>
        <v>108086.66129188889</v>
      </c>
      <c r="J144" s="514">
        <f t="shared" si="38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</row>
    <row r="145" spans="2:16" ht="12.5">
      <c r="B145" s="195" t="str">
        <f t="shared" si="34"/>
        <v/>
      </c>
      <c r="C145" s="507">
        <f>IF(D93="","-",+C144+1)</f>
        <v>2053</v>
      </c>
      <c r="D145" s="374">
        <f>IF(F144+SUM(E$99:E144)=D$92,F144,D$92-SUM(E$99:E144))</f>
        <v>352579.19395732624</v>
      </c>
      <c r="E145" s="522">
        <f t="shared" si="51"/>
        <v>60419.36363636364</v>
      </c>
      <c r="F145" s="523">
        <f t="shared" si="52"/>
        <v>292159.83032096259</v>
      </c>
      <c r="G145" s="523">
        <f t="shared" si="53"/>
        <v>322369.51213914441</v>
      </c>
      <c r="H145" s="526">
        <f t="shared" si="54"/>
        <v>100562.85907904455</v>
      </c>
      <c r="I145" s="577">
        <f t="shared" si="55"/>
        <v>100562.85907904455</v>
      </c>
      <c r="J145" s="514">
        <f t="shared" si="38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</row>
    <row r="146" spans="2:16" ht="12.5">
      <c r="B146" s="195" t="str">
        <f t="shared" si="34"/>
        <v/>
      </c>
      <c r="C146" s="507">
        <f>IF(D93="","-",+C145+1)</f>
        <v>2054</v>
      </c>
      <c r="D146" s="374">
        <f>IF(F145+SUM(E$99:E145)=D$92,F145,D$92-SUM(E$99:E145))</f>
        <v>292159.83032096259</v>
      </c>
      <c r="E146" s="522">
        <f t="shared" si="51"/>
        <v>60419.36363636364</v>
      </c>
      <c r="F146" s="523">
        <f t="shared" si="52"/>
        <v>231740.46668459894</v>
      </c>
      <c r="G146" s="523">
        <f t="shared" si="53"/>
        <v>261950.14850278076</v>
      </c>
      <c r="H146" s="526">
        <f t="shared" si="54"/>
        <v>93039.056866200219</v>
      </c>
      <c r="I146" s="577">
        <f t="shared" si="55"/>
        <v>93039.056866200219</v>
      </c>
      <c r="J146" s="514">
        <f t="shared" si="38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</row>
    <row r="147" spans="2:16" ht="12.5">
      <c r="B147" s="195" t="str">
        <f t="shared" si="34"/>
        <v/>
      </c>
      <c r="C147" s="507">
        <f>IF(D93="","-",+C146+1)</f>
        <v>2055</v>
      </c>
      <c r="D147" s="374">
        <f>IF(F146+SUM(E$99:E146)=D$92,F146,D$92-SUM(E$99:E146))</f>
        <v>231740.46668459894</v>
      </c>
      <c r="E147" s="522">
        <f t="shared" si="51"/>
        <v>60419.36363636364</v>
      </c>
      <c r="F147" s="523">
        <f t="shared" si="52"/>
        <v>171321.10304823529</v>
      </c>
      <c r="G147" s="523">
        <f t="shared" si="53"/>
        <v>201530.78486641712</v>
      </c>
      <c r="H147" s="526">
        <f t="shared" si="54"/>
        <v>85515.254653355878</v>
      </c>
      <c r="I147" s="577">
        <f t="shared" si="55"/>
        <v>85515.254653355878</v>
      </c>
      <c r="J147" s="514">
        <f t="shared" si="38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</row>
    <row r="148" spans="2:16" ht="12.5">
      <c r="B148" s="195" t="str">
        <f t="shared" si="34"/>
        <v/>
      </c>
      <c r="C148" s="507">
        <f>IF(D93="","-",+C147+1)</f>
        <v>2056</v>
      </c>
      <c r="D148" s="374">
        <f>IF(F147+SUM(E$99:E147)=D$92,F147,D$92-SUM(E$99:E147))</f>
        <v>171321.10304823529</v>
      </c>
      <c r="E148" s="522">
        <f t="shared" si="51"/>
        <v>60419.36363636364</v>
      </c>
      <c r="F148" s="523">
        <f t="shared" si="52"/>
        <v>110901.73941187165</v>
      </c>
      <c r="G148" s="523">
        <f t="shared" si="53"/>
        <v>141111.42123005347</v>
      </c>
      <c r="H148" s="526">
        <f t="shared" si="54"/>
        <v>77991.452440511537</v>
      </c>
      <c r="I148" s="577">
        <f t="shared" si="55"/>
        <v>77991.452440511537</v>
      </c>
      <c r="J148" s="514">
        <f t="shared" si="38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</row>
    <row r="149" spans="2:16" ht="12.5">
      <c r="B149" s="195" t="str">
        <f t="shared" si="34"/>
        <v/>
      </c>
      <c r="C149" s="507">
        <f>IF(D93="","-",+C148+1)</f>
        <v>2057</v>
      </c>
      <c r="D149" s="374">
        <f>IF(F148+SUM(E$99:E148)=D$92,F148,D$92-SUM(E$99:E148))</f>
        <v>110901.73941187165</v>
      </c>
      <c r="E149" s="522">
        <f t="shared" si="51"/>
        <v>60419.36363636364</v>
      </c>
      <c r="F149" s="523">
        <f t="shared" si="52"/>
        <v>50482.375775508008</v>
      </c>
      <c r="G149" s="523">
        <f t="shared" si="53"/>
        <v>80692.057593689824</v>
      </c>
      <c r="H149" s="526">
        <f t="shared" si="54"/>
        <v>70467.650227667196</v>
      </c>
      <c r="I149" s="577">
        <f t="shared" si="55"/>
        <v>70467.650227667196</v>
      </c>
      <c r="J149" s="514">
        <f t="shared" si="38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</row>
    <row r="150" spans="2:16" ht="12.5">
      <c r="B150" s="195" t="str">
        <f t="shared" si="34"/>
        <v/>
      </c>
      <c r="C150" s="507">
        <f>IF(D93="","-",+C149+1)</f>
        <v>2058</v>
      </c>
      <c r="D150" s="374">
        <f>IF(F149+SUM(E$99:E149)=D$92,F149,D$92-SUM(E$99:E149))</f>
        <v>50482.375775508008</v>
      </c>
      <c r="E150" s="522">
        <f t="shared" si="51"/>
        <v>50482.375775508008</v>
      </c>
      <c r="F150" s="523">
        <f t="shared" si="52"/>
        <v>0</v>
      </c>
      <c r="G150" s="523">
        <f t="shared" si="53"/>
        <v>25241.187887754004</v>
      </c>
      <c r="H150" s="526">
        <f t="shared" si="54"/>
        <v>53625.568517948697</v>
      </c>
      <c r="I150" s="577">
        <f t="shared" si="55"/>
        <v>53625.568517948697</v>
      </c>
      <c r="J150" s="514">
        <f t="shared" si="38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</row>
    <row r="151" spans="2:16" ht="12.5">
      <c r="B151" s="195" t="str">
        <f t="shared" si="34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51"/>
        <v>0</v>
      </c>
      <c r="F151" s="523">
        <f t="shared" si="52"/>
        <v>0</v>
      </c>
      <c r="G151" s="523">
        <f t="shared" si="53"/>
        <v>0</v>
      </c>
      <c r="H151" s="526">
        <f t="shared" si="54"/>
        <v>0</v>
      </c>
      <c r="I151" s="577">
        <f t="shared" si="55"/>
        <v>0</v>
      </c>
      <c r="J151" s="514">
        <f t="shared" si="38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</row>
    <row r="152" spans="2:16" ht="12.5">
      <c r="B152" s="195" t="str">
        <f t="shared" si="34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51"/>
        <v>0</v>
      </c>
      <c r="F152" s="523">
        <f t="shared" si="52"/>
        <v>0</v>
      </c>
      <c r="G152" s="523">
        <f t="shared" si="53"/>
        <v>0</v>
      </c>
      <c r="H152" s="526">
        <f t="shared" si="54"/>
        <v>0</v>
      </c>
      <c r="I152" s="577">
        <f t="shared" si="55"/>
        <v>0</v>
      </c>
      <c r="J152" s="514">
        <f t="shared" si="38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</row>
    <row r="153" spans="2:16" ht="12.5">
      <c r="B153" s="195" t="str">
        <f t="shared" si="34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51"/>
        <v>0</v>
      </c>
      <c r="F153" s="523">
        <f t="shared" si="52"/>
        <v>0</v>
      </c>
      <c r="G153" s="523">
        <f t="shared" si="53"/>
        <v>0</v>
      </c>
      <c r="H153" s="526">
        <f t="shared" si="54"/>
        <v>0</v>
      </c>
      <c r="I153" s="577">
        <f t="shared" si="55"/>
        <v>0</v>
      </c>
      <c r="J153" s="514">
        <f t="shared" si="38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</row>
    <row r="154" spans="2:16" ht="13" thickBot="1">
      <c r="B154" s="195" t="str">
        <f t="shared" si="34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51"/>
        <v>0</v>
      </c>
      <c r="F154" s="523">
        <f t="shared" si="52"/>
        <v>0</v>
      </c>
      <c r="G154" s="523">
        <f t="shared" si="53"/>
        <v>0</v>
      </c>
      <c r="H154" s="526">
        <f t="shared" si="54"/>
        <v>0</v>
      </c>
      <c r="I154" s="577">
        <f t="shared" si="55"/>
        <v>0</v>
      </c>
      <c r="J154" s="514">
        <f t="shared" si="38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</row>
    <row r="155" spans="2:16" ht="12.5">
      <c r="C155" s="374" t="s">
        <v>78</v>
      </c>
      <c r="D155" s="375"/>
      <c r="E155" s="375">
        <f>SUM(E99:E154)</f>
        <v>2658452.0000000009</v>
      </c>
      <c r="F155" s="375"/>
      <c r="G155" s="375"/>
      <c r="H155" s="375">
        <f>SUM(H99:H154)</f>
        <v>9681120.4480625428</v>
      </c>
      <c r="I155" s="375">
        <f>SUM(I99:I154)</f>
        <v>9681120.4480625428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7" priority="1" stopIfTrue="1" operator="equal">
      <formula>$I$10</formula>
    </cfRule>
  </conditionalFormatting>
  <conditionalFormatting sqref="C99:C154">
    <cfRule type="cellIs" dxfId="6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46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1518648.5397270261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1518648.5397270261</v>
      </c>
      <c r="O6" s="269"/>
      <c r="P6" s="269"/>
    </row>
    <row r="7" spans="1:16" ht="13.5" thickBot="1">
      <c r="C7" s="467" t="s">
        <v>48</v>
      </c>
      <c r="D7" s="624" t="s">
        <v>336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335</v>
      </c>
      <c r="E9" s="637" t="s">
        <v>496</v>
      </c>
      <c r="F9" s="672">
        <v>117</v>
      </c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370882.81818181818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1974664.0430256741</v>
      </c>
      <c r="H27" s="639">
        <v>1974664.0430256741</v>
      </c>
      <c r="I27" s="511">
        <f t="shared" si="9"/>
        <v>0</v>
      </c>
      <c r="J27" s="511"/>
      <c r="K27" s="518">
        <f t="shared" si="6"/>
        <v>1974664.0430256741</v>
      </c>
      <c r="L27" s="519">
        <f t="shared" si="7"/>
        <v>0</v>
      </c>
      <c r="M27" s="518">
        <f t="shared" si="8"/>
        <v>1974664.0430256741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398020.58536585368</v>
      </c>
      <c r="F28" s="631">
        <v>11808292.980061941</v>
      </c>
      <c r="G28" s="630">
        <v>1924077.9753737026</v>
      </c>
      <c r="H28" s="639">
        <v>1924077.9753737026</v>
      </c>
      <c r="I28" s="511">
        <f t="shared" si="9"/>
        <v>0</v>
      </c>
      <c r="J28" s="511"/>
      <c r="K28" s="518">
        <f t="shared" si="6"/>
        <v>1924077.9753737026</v>
      </c>
      <c r="L28" s="519">
        <f t="shared" si="7"/>
        <v>0</v>
      </c>
      <c r="M28" s="518">
        <f t="shared" si="8"/>
        <v>1924077.9753737026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1586061.814731969</v>
      </c>
      <c r="H29" s="639">
        <v>1586061.814731969</v>
      </c>
      <c r="I29" s="511">
        <f t="shared" si="9"/>
        <v>0</v>
      </c>
      <c r="J29" s="511"/>
      <c r="K29" s="518">
        <f t="shared" si="6"/>
        <v>1586061.814731969</v>
      </c>
      <c r="L29" s="519">
        <f t="shared" si="7"/>
        <v>0</v>
      </c>
      <c r="M29" s="518">
        <f t="shared" si="8"/>
        <v>1586061.814731969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>IU</v>
      </c>
      <c r="C30" s="507">
        <f>IF(D11="","-",+C29+1)</f>
        <v>2021</v>
      </c>
      <c r="D30" s="631">
        <v>11428784.980061945</v>
      </c>
      <c r="E30" s="630">
        <v>388543.90476190473</v>
      </c>
      <c r="F30" s="631">
        <v>11040241.07530004</v>
      </c>
      <c r="G30" s="630">
        <v>1579453.3470366392</v>
      </c>
      <c r="H30" s="639">
        <v>1579453.3470366392</v>
      </c>
      <c r="I30" s="511">
        <f t="shared" si="9"/>
        <v>0</v>
      </c>
      <c r="J30" s="511"/>
      <c r="K30" s="518">
        <f t="shared" ref="K30" si="12">G30</f>
        <v>1579453.3470366392</v>
      </c>
      <c r="L30" s="519">
        <f t="shared" ref="L30" si="13">IF(K30&lt;&gt;0,+G30-K30,0)</f>
        <v>0</v>
      </c>
      <c r="M30" s="518">
        <f t="shared" ref="M30" si="14">H30</f>
        <v>1579453.3470366392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2022</v>
      </c>
      <c r="D31" s="631">
        <v>11021728.489934186</v>
      </c>
      <c r="E31" s="630">
        <v>388543.90476190473</v>
      </c>
      <c r="F31" s="631">
        <v>10633184.585172281</v>
      </c>
      <c r="G31" s="630">
        <v>1606027.4766677744</v>
      </c>
      <c r="H31" s="639">
        <v>1606027.4766677744</v>
      </c>
      <c r="I31" s="511">
        <f t="shared" si="9"/>
        <v>0</v>
      </c>
      <c r="J31" s="511"/>
      <c r="K31" s="518">
        <f t="shared" ref="K31" si="15">G31</f>
        <v>1606027.4766677744</v>
      </c>
      <c r="L31" s="519">
        <f t="shared" ref="L31" si="16">IF(K31&lt;&gt;0,+G31-K31,0)</f>
        <v>0</v>
      </c>
      <c r="M31" s="518">
        <f t="shared" ref="M31" si="17">H31</f>
        <v>1606027.4766677744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2023</v>
      </c>
      <c r="D32" s="631">
        <v>10633184.585172281</v>
      </c>
      <c r="E32" s="630">
        <v>388543.90476190473</v>
      </c>
      <c r="F32" s="631">
        <v>10244640.680410376</v>
      </c>
      <c r="G32" s="630">
        <v>1707258.207662385</v>
      </c>
      <c r="H32" s="639">
        <v>1707258.207662385</v>
      </c>
      <c r="I32" s="511">
        <f t="shared" si="9"/>
        <v>0</v>
      </c>
      <c r="J32" s="511"/>
      <c r="K32" s="518">
        <f t="shared" ref="K32" si="18">G32</f>
        <v>1707258.207662385</v>
      </c>
      <c r="L32" s="519">
        <f t="shared" ref="L32" si="19">IF(K32&lt;&gt;0,+G32-K32,0)</f>
        <v>0</v>
      </c>
      <c r="M32" s="518">
        <f t="shared" ref="M32" si="20">H32</f>
        <v>1707258.207662385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2024</v>
      </c>
      <c r="D33" s="631">
        <v>10244640.680410376</v>
      </c>
      <c r="E33" s="630">
        <v>388543.90476190473</v>
      </c>
      <c r="F33" s="631">
        <v>9856096.775648471</v>
      </c>
      <c r="G33" s="630">
        <v>1518648.5397270261</v>
      </c>
      <c r="H33" s="639">
        <v>1518648.5397270261</v>
      </c>
      <c r="I33" s="511">
        <f t="shared" si="9"/>
        <v>0</v>
      </c>
      <c r="J33" s="511"/>
      <c r="K33" s="518">
        <f t="shared" ref="K33" si="21">G33</f>
        <v>1518648.5397270261</v>
      </c>
      <c r="L33" s="519">
        <f t="shared" ref="L33" si="22">IF(K33&lt;&gt;0,+G33-K33,0)</f>
        <v>0</v>
      </c>
      <c r="M33" s="518">
        <f t="shared" ref="M33" si="23">H33</f>
        <v>1518648.5397270261</v>
      </c>
      <c r="N33" s="514">
        <f t="shared" ref="N33" si="24">IF(M33&lt;&gt;0,+H33-M33,0)</f>
        <v>0</v>
      </c>
      <c r="O33" s="514">
        <f t="shared" ref="O33" si="25">+N33-L33</f>
        <v>0</v>
      </c>
      <c r="P33" s="272"/>
    </row>
    <row r="34" spans="2:16" ht="12.5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9856096.775648471</v>
      </c>
      <c r="E34" s="522">
        <f>IF(+I14&lt;F33,I14,D34)</f>
        <v>370882.81818181818</v>
      </c>
      <c r="F34" s="523">
        <f t="shared" ref="F34:F72" si="26">+D34-E34</f>
        <v>9485213.9574666526</v>
      </c>
      <c r="G34" s="524">
        <f t="shared" ref="G34:G72" si="27">+I$12*((D34+F34)/2)+E34</f>
        <v>1526788.5153611482</v>
      </c>
      <c r="H34" s="491">
        <f t="shared" ref="H34:H72" si="28">+I$13*((D34+F34)/2)+E34</f>
        <v>1526788.5153611482</v>
      </c>
      <c r="I34" s="511">
        <f t="shared" ref="I34:I72" si="29">H34-G34</f>
        <v>0</v>
      </c>
      <c r="J34" s="511"/>
      <c r="K34" s="525"/>
      <c r="L34" s="514">
        <f t="shared" ref="L34:L72" si="30">IF(K34&lt;&gt;0,+G34-K34,0)</f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9485213.9574666526</v>
      </c>
      <c r="E35" s="522">
        <f>IF(+I14&lt;F34,I14,D35)</f>
        <v>370882.81818181818</v>
      </c>
      <c r="F35" s="523">
        <f t="shared" si="26"/>
        <v>9114331.1392848343</v>
      </c>
      <c r="G35" s="524">
        <f t="shared" si="27"/>
        <v>1482457.9559241105</v>
      </c>
      <c r="H35" s="491">
        <f t="shared" si="28"/>
        <v>1482457.9559241105</v>
      </c>
      <c r="I35" s="511">
        <f t="shared" si="29"/>
        <v>0</v>
      </c>
      <c r="J35" s="511"/>
      <c r="K35" s="525"/>
      <c r="L35" s="514">
        <f t="shared" si="30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9114331.1392848343</v>
      </c>
      <c r="E36" s="522">
        <f>IF(+I14&lt;F35,I14,D36)</f>
        <v>370882.81818181818</v>
      </c>
      <c r="F36" s="523">
        <f t="shared" si="26"/>
        <v>8743448.3211030159</v>
      </c>
      <c r="G36" s="524">
        <f t="shared" si="27"/>
        <v>1438127.3964870723</v>
      </c>
      <c r="H36" s="491">
        <f t="shared" si="28"/>
        <v>1438127.3964870723</v>
      </c>
      <c r="I36" s="511">
        <f t="shared" si="29"/>
        <v>0</v>
      </c>
      <c r="J36" s="511"/>
      <c r="K36" s="525"/>
      <c r="L36" s="514">
        <f t="shared" si="30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8743448.3211030159</v>
      </c>
      <c r="E37" s="522">
        <f>IF(+I14&lt;F36,I14,D37)</f>
        <v>370882.81818181818</v>
      </c>
      <c r="F37" s="523">
        <f t="shared" si="26"/>
        <v>8372565.5029211976</v>
      </c>
      <c r="G37" s="524">
        <f t="shared" si="27"/>
        <v>1393796.8370500347</v>
      </c>
      <c r="H37" s="491">
        <f t="shared" si="28"/>
        <v>1393796.8370500347</v>
      </c>
      <c r="I37" s="511">
        <f t="shared" si="29"/>
        <v>0</v>
      </c>
      <c r="J37" s="511"/>
      <c r="K37" s="525"/>
      <c r="L37" s="514">
        <f t="shared" si="30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8372565.5029211976</v>
      </c>
      <c r="E38" s="522">
        <f>IF(+I14&lt;F37,I14,D38)</f>
        <v>370882.81818181818</v>
      </c>
      <c r="F38" s="523">
        <f t="shared" si="26"/>
        <v>8001682.6847393792</v>
      </c>
      <c r="G38" s="524">
        <f t="shared" si="27"/>
        <v>1349466.2776129968</v>
      </c>
      <c r="H38" s="491">
        <f t="shared" si="28"/>
        <v>1349466.2776129968</v>
      </c>
      <c r="I38" s="511">
        <f t="shared" si="29"/>
        <v>0</v>
      </c>
      <c r="J38" s="511"/>
      <c r="K38" s="525"/>
      <c r="L38" s="514">
        <f t="shared" si="30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8001682.6847393792</v>
      </c>
      <c r="E39" s="522">
        <f>IF(+I14&lt;F38,I14,D39)</f>
        <v>370882.81818181818</v>
      </c>
      <c r="F39" s="523">
        <f t="shared" si="26"/>
        <v>7630799.8665575609</v>
      </c>
      <c r="G39" s="524">
        <f t="shared" si="27"/>
        <v>1305135.7181759588</v>
      </c>
      <c r="H39" s="491">
        <f t="shared" si="28"/>
        <v>1305135.7181759588</v>
      </c>
      <c r="I39" s="511">
        <f t="shared" si="29"/>
        <v>0</v>
      </c>
      <c r="J39" s="511"/>
      <c r="K39" s="525"/>
      <c r="L39" s="514">
        <f t="shared" si="30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7630799.8665575609</v>
      </c>
      <c r="E40" s="522">
        <f>IF(+I14&lt;F39,I14,D40)</f>
        <v>370882.81818181818</v>
      </c>
      <c r="F40" s="523">
        <f t="shared" si="26"/>
        <v>7259917.0483757425</v>
      </c>
      <c r="G40" s="524">
        <f t="shared" si="27"/>
        <v>1260805.1587389209</v>
      </c>
      <c r="H40" s="491">
        <f t="shared" si="28"/>
        <v>1260805.1587389209</v>
      </c>
      <c r="I40" s="511">
        <f t="shared" si="29"/>
        <v>0</v>
      </c>
      <c r="J40" s="511"/>
      <c r="K40" s="525"/>
      <c r="L40" s="514">
        <f t="shared" si="30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7259917.0483757425</v>
      </c>
      <c r="E41" s="522">
        <f>IF(+I14&lt;F40,I14,D41)</f>
        <v>370882.81818181818</v>
      </c>
      <c r="F41" s="523">
        <f t="shared" si="26"/>
        <v>6889034.2301939242</v>
      </c>
      <c r="G41" s="524">
        <f t="shared" si="27"/>
        <v>1216474.599301883</v>
      </c>
      <c r="H41" s="491">
        <f t="shared" si="28"/>
        <v>1216474.599301883</v>
      </c>
      <c r="I41" s="511">
        <f t="shared" si="29"/>
        <v>0</v>
      </c>
      <c r="J41" s="511"/>
      <c r="K41" s="525"/>
      <c r="L41" s="514">
        <f t="shared" si="30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6889034.2301939242</v>
      </c>
      <c r="E42" s="522">
        <f>IF(+I14&lt;F41,I14,D42)</f>
        <v>370882.81818181818</v>
      </c>
      <c r="F42" s="523">
        <f t="shared" si="26"/>
        <v>6518151.4120121058</v>
      </c>
      <c r="G42" s="524">
        <f t="shared" si="27"/>
        <v>1172144.0398648451</v>
      </c>
      <c r="H42" s="491">
        <f t="shared" si="28"/>
        <v>1172144.0398648451</v>
      </c>
      <c r="I42" s="511">
        <f t="shared" si="29"/>
        <v>0</v>
      </c>
      <c r="J42" s="511"/>
      <c r="K42" s="525"/>
      <c r="L42" s="514">
        <f t="shared" si="30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6518151.4120121058</v>
      </c>
      <c r="E43" s="522">
        <f>IF(+I14&lt;F42,I14,D43)</f>
        <v>370882.81818181818</v>
      </c>
      <c r="F43" s="523">
        <f t="shared" si="26"/>
        <v>6147268.5938302875</v>
      </c>
      <c r="G43" s="524">
        <f t="shared" si="27"/>
        <v>1127813.4804278072</v>
      </c>
      <c r="H43" s="491">
        <f t="shared" si="28"/>
        <v>1127813.4804278072</v>
      </c>
      <c r="I43" s="511">
        <f t="shared" si="29"/>
        <v>0</v>
      </c>
      <c r="J43" s="511"/>
      <c r="K43" s="525"/>
      <c r="L43" s="514">
        <f t="shared" si="30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6147268.5938302875</v>
      </c>
      <c r="E44" s="522">
        <f>IF(+I14&lt;F43,I14,D44)</f>
        <v>370882.81818181818</v>
      </c>
      <c r="F44" s="523">
        <f t="shared" si="26"/>
        <v>5776385.7756484691</v>
      </c>
      <c r="G44" s="524">
        <f t="shared" si="27"/>
        <v>1083482.9209907693</v>
      </c>
      <c r="H44" s="491">
        <f t="shared" si="28"/>
        <v>1083482.9209907693</v>
      </c>
      <c r="I44" s="511">
        <f t="shared" si="29"/>
        <v>0</v>
      </c>
      <c r="J44" s="511"/>
      <c r="K44" s="525"/>
      <c r="L44" s="514">
        <f t="shared" si="30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5776385.7756484691</v>
      </c>
      <c r="E45" s="522">
        <f>IF(+I14&lt;F44,I14,D45)</f>
        <v>370882.81818181818</v>
      </c>
      <c r="F45" s="523">
        <f t="shared" si="26"/>
        <v>5405502.9574666508</v>
      </c>
      <c r="G45" s="524">
        <f t="shared" si="27"/>
        <v>1039152.3615537314</v>
      </c>
      <c r="H45" s="491">
        <f t="shared" si="28"/>
        <v>1039152.3615537314</v>
      </c>
      <c r="I45" s="511">
        <f t="shared" si="29"/>
        <v>0</v>
      </c>
      <c r="J45" s="511"/>
      <c r="K45" s="525"/>
      <c r="L45" s="514">
        <f t="shared" si="30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5405502.9574666508</v>
      </c>
      <c r="E46" s="522">
        <f>IF(+I14&lt;F45,I14,D46)</f>
        <v>370882.81818181818</v>
      </c>
      <c r="F46" s="523">
        <f t="shared" si="26"/>
        <v>5034620.1392848324</v>
      </c>
      <c r="G46" s="524">
        <f t="shared" si="27"/>
        <v>994821.80211669346</v>
      </c>
      <c r="H46" s="491">
        <f t="shared" si="28"/>
        <v>994821.80211669346</v>
      </c>
      <c r="I46" s="511">
        <f t="shared" si="29"/>
        <v>0</v>
      </c>
      <c r="J46" s="511"/>
      <c r="K46" s="525"/>
      <c r="L46" s="514">
        <f t="shared" si="30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5034620.1392848324</v>
      </c>
      <c r="E47" s="522">
        <f>IF(+I14&lt;F46,I14,D47)</f>
        <v>370882.81818181818</v>
      </c>
      <c r="F47" s="523">
        <f t="shared" si="26"/>
        <v>4663737.3211030141</v>
      </c>
      <c r="G47" s="524">
        <f t="shared" si="27"/>
        <v>950491.24267965555</v>
      </c>
      <c r="H47" s="491">
        <f t="shared" si="28"/>
        <v>950491.24267965555</v>
      </c>
      <c r="I47" s="511">
        <f t="shared" si="29"/>
        <v>0</v>
      </c>
      <c r="J47" s="511"/>
      <c r="K47" s="525"/>
      <c r="L47" s="514">
        <f t="shared" si="30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4663737.3211030141</v>
      </c>
      <c r="E48" s="522">
        <f>IF(+I14&lt;F47,I14,D48)</f>
        <v>370882.81818181818</v>
      </c>
      <c r="F48" s="523">
        <f t="shared" si="26"/>
        <v>4292854.5029211957</v>
      </c>
      <c r="G48" s="524">
        <f t="shared" si="27"/>
        <v>906160.68324261787</v>
      </c>
      <c r="H48" s="491">
        <f t="shared" si="28"/>
        <v>906160.68324261787</v>
      </c>
      <c r="I48" s="511">
        <f t="shared" si="29"/>
        <v>0</v>
      </c>
      <c r="J48" s="511"/>
      <c r="K48" s="525"/>
      <c r="L48" s="514">
        <f t="shared" si="30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4292854.5029211957</v>
      </c>
      <c r="E49" s="522">
        <f>IF(+I14&lt;F48,I14,D49)</f>
        <v>370882.81818181818</v>
      </c>
      <c r="F49" s="523">
        <f t="shared" si="26"/>
        <v>3921971.6847393773</v>
      </c>
      <c r="G49" s="524">
        <f t="shared" si="27"/>
        <v>861830.12380557996</v>
      </c>
      <c r="H49" s="491">
        <f t="shared" si="28"/>
        <v>861830.12380557996</v>
      </c>
      <c r="I49" s="511">
        <f t="shared" si="29"/>
        <v>0</v>
      </c>
      <c r="J49" s="511"/>
      <c r="K49" s="525"/>
      <c r="L49" s="514">
        <f t="shared" si="30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3921971.6847393773</v>
      </c>
      <c r="E50" s="522">
        <f>IF(+I14&lt;F49,I14,D50)</f>
        <v>370882.81818181818</v>
      </c>
      <c r="F50" s="523">
        <f t="shared" si="26"/>
        <v>3551088.866557559</v>
      </c>
      <c r="G50" s="524">
        <f t="shared" si="27"/>
        <v>817499.56436854205</v>
      </c>
      <c r="H50" s="491">
        <f t="shared" si="28"/>
        <v>817499.56436854205</v>
      </c>
      <c r="I50" s="511">
        <f t="shared" si="29"/>
        <v>0</v>
      </c>
      <c r="J50" s="511"/>
      <c r="K50" s="525"/>
      <c r="L50" s="514">
        <f t="shared" si="30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3551088.866557559</v>
      </c>
      <c r="E51" s="522">
        <f>IF(+I14&lt;F50,I14,D51)</f>
        <v>370882.81818181818</v>
      </c>
      <c r="F51" s="523">
        <f t="shared" si="26"/>
        <v>3180206.0483757406</v>
      </c>
      <c r="G51" s="524">
        <f t="shared" si="27"/>
        <v>773169.00493150414</v>
      </c>
      <c r="H51" s="491">
        <f t="shared" si="28"/>
        <v>773169.00493150414</v>
      </c>
      <c r="I51" s="511">
        <f t="shared" si="29"/>
        <v>0</v>
      </c>
      <c r="J51" s="511"/>
      <c r="K51" s="525"/>
      <c r="L51" s="514">
        <f t="shared" si="30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3180206.0483757406</v>
      </c>
      <c r="E52" s="522">
        <f>IF(+I14&lt;F51,I14,D52)</f>
        <v>370882.81818181818</v>
      </c>
      <c r="F52" s="523">
        <f t="shared" si="26"/>
        <v>2809323.2301939223</v>
      </c>
      <c r="G52" s="524">
        <f t="shared" si="27"/>
        <v>728838.44549446623</v>
      </c>
      <c r="H52" s="491">
        <f t="shared" si="28"/>
        <v>728838.44549446623</v>
      </c>
      <c r="I52" s="511">
        <f t="shared" si="29"/>
        <v>0</v>
      </c>
      <c r="J52" s="511"/>
      <c r="K52" s="525"/>
      <c r="L52" s="514">
        <f t="shared" si="30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2809323.2301939223</v>
      </c>
      <c r="E53" s="522">
        <f>IF(+I14&lt;F52,I14,D53)</f>
        <v>370882.81818181818</v>
      </c>
      <c r="F53" s="523">
        <f t="shared" si="26"/>
        <v>2438440.4120121039</v>
      </c>
      <c r="G53" s="524">
        <f t="shared" si="27"/>
        <v>684507.88605742832</v>
      </c>
      <c r="H53" s="491">
        <f t="shared" si="28"/>
        <v>684507.88605742832</v>
      </c>
      <c r="I53" s="511">
        <f t="shared" si="29"/>
        <v>0</v>
      </c>
      <c r="J53" s="511"/>
      <c r="K53" s="525"/>
      <c r="L53" s="514">
        <f t="shared" si="30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2438440.4120121039</v>
      </c>
      <c r="E54" s="522">
        <f>IF(+I14&lt;F53,I14,D54)</f>
        <v>370882.81818181818</v>
      </c>
      <c r="F54" s="523">
        <f t="shared" si="26"/>
        <v>2067557.5938302858</v>
      </c>
      <c r="G54" s="524">
        <f t="shared" si="27"/>
        <v>640177.32662039041</v>
      </c>
      <c r="H54" s="491">
        <f t="shared" si="28"/>
        <v>640177.32662039041</v>
      </c>
      <c r="I54" s="511">
        <f t="shared" si="29"/>
        <v>0</v>
      </c>
      <c r="J54" s="511"/>
      <c r="K54" s="525"/>
      <c r="L54" s="514">
        <f t="shared" si="30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2067557.5938302858</v>
      </c>
      <c r="E55" s="522">
        <f>IF(+I14&lt;F54,I14,D55)</f>
        <v>370882.81818181818</v>
      </c>
      <c r="F55" s="523">
        <f t="shared" si="26"/>
        <v>1696674.7756484677</v>
      </c>
      <c r="G55" s="524">
        <f t="shared" si="27"/>
        <v>595846.76718335261</v>
      </c>
      <c r="H55" s="491">
        <f t="shared" si="28"/>
        <v>595846.76718335261</v>
      </c>
      <c r="I55" s="511">
        <f t="shared" si="29"/>
        <v>0</v>
      </c>
      <c r="J55" s="511"/>
      <c r="K55" s="525"/>
      <c r="L55" s="514">
        <f t="shared" si="30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1696674.7756484677</v>
      </c>
      <c r="E56" s="522">
        <f>IF(+I14&lt;F55,I14,D56)</f>
        <v>370882.81818181818</v>
      </c>
      <c r="F56" s="523">
        <f t="shared" si="26"/>
        <v>1325791.9574666496</v>
      </c>
      <c r="G56" s="524">
        <f t="shared" si="27"/>
        <v>551516.2077463147</v>
      </c>
      <c r="H56" s="491">
        <f t="shared" si="28"/>
        <v>551516.2077463147</v>
      </c>
      <c r="I56" s="511">
        <f t="shared" si="29"/>
        <v>0</v>
      </c>
      <c r="J56" s="511"/>
      <c r="K56" s="525"/>
      <c r="L56" s="514">
        <f t="shared" si="30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1325791.9574666496</v>
      </c>
      <c r="E57" s="522">
        <f>IF(+I14&lt;F56,I14,D57)</f>
        <v>370882.81818181818</v>
      </c>
      <c r="F57" s="523">
        <f t="shared" si="26"/>
        <v>954909.13928483147</v>
      </c>
      <c r="G57" s="524">
        <f t="shared" si="27"/>
        <v>507185.64830927685</v>
      </c>
      <c r="H57" s="491">
        <f t="shared" si="28"/>
        <v>507185.64830927685</v>
      </c>
      <c r="I57" s="511">
        <f t="shared" si="29"/>
        <v>0</v>
      </c>
      <c r="J57" s="511"/>
      <c r="K57" s="525"/>
      <c r="L57" s="514">
        <f t="shared" si="30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954909.13928483147</v>
      </c>
      <c r="E58" s="522">
        <f>IF(+I14&lt;F57,I14,D58)</f>
        <v>370882.81818181818</v>
      </c>
      <c r="F58" s="523">
        <f t="shared" si="26"/>
        <v>584026.32110301335</v>
      </c>
      <c r="G58" s="524">
        <f t="shared" si="27"/>
        <v>462855.08887223899</v>
      </c>
      <c r="H58" s="491">
        <f t="shared" si="28"/>
        <v>462855.08887223899</v>
      </c>
      <c r="I58" s="511">
        <f t="shared" si="29"/>
        <v>0</v>
      </c>
      <c r="J58" s="511"/>
      <c r="K58" s="525"/>
      <c r="L58" s="514">
        <f t="shared" si="30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584026.32110301335</v>
      </c>
      <c r="E59" s="522">
        <f>IF(+I14&lt;F58,I14,D59)</f>
        <v>370882.81818181818</v>
      </c>
      <c r="F59" s="523">
        <f t="shared" si="26"/>
        <v>213143.50292119518</v>
      </c>
      <c r="G59" s="524">
        <f t="shared" si="27"/>
        <v>418524.52943520108</v>
      </c>
      <c r="H59" s="491">
        <f t="shared" si="28"/>
        <v>418524.52943520108</v>
      </c>
      <c r="I59" s="511">
        <f t="shared" si="29"/>
        <v>0</v>
      </c>
      <c r="J59" s="511"/>
      <c r="K59" s="525"/>
      <c r="L59" s="514">
        <f t="shared" si="30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213143.50292119518</v>
      </c>
      <c r="E60" s="522">
        <f>IF(+I14&lt;F59,I14,D60)</f>
        <v>213143.50292119518</v>
      </c>
      <c r="F60" s="523">
        <f t="shared" si="26"/>
        <v>0</v>
      </c>
      <c r="G60" s="524">
        <f t="shared" si="27"/>
        <v>225881.71868862718</v>
      </c>
      <c r="H60" s="491">
        <f t="shared" si="28"/>
        <v>225881.71868862718</v>
      </c>
      <c r="I60" s="511">
        <f t="shared" si="29"/>
        <v>0</v>
      </c>
      <c r="J60" s="511"/>
      <c r="K60" s="525"/>
      <c r="L60" s="514">
        <f t="shared" si="30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4">
        <f t="shared" si="27"/>
        <v>0</v>
      </c>
      <c r="H61" s="491">
        <f t="shared" si="28"/>
        <v>0</v>
      </c>
      <c r="I61" s="511">
        <f t="shared" si="29"/>
        <v>0</v>
      </c>
      <c r="J61" s="511"/>
      <c r="K61" s="525"/>
      <c r="L61" s="514">
        <f t="shared" si="30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4">
        <f t="shared" si="27"/>
        <v>0</v>
      </c>
      <c r="H62" s="491">
        <f t="shared" si="28"/>
        <v>0</v>
      </c>
      <c r="I62" s="511">
        <f t="shared" si="29"/>
        <v>0</v>
      </c>
      <c r="J62" s="511"/>
      <c r="K62" s="525"/>
      <c r="L62" s="514">
        <f t="shared" si="30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4">
        <f t="shared" si="27"/>
        <v>0</v>
      </c>
      <c r="H63" s="491">
        <f t="shared" si="28"/>
        <v>0</v>
      </c>
      <c r="I63" s="511">
        <f t="shared" si="29"/>
        <v>0</v>
      </c>
      <c r="J63" s="511"/>
      <c r="K63" s="525"/>
      <c r="L63" s="514">
        <f t="shared" si="30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4">
        <f t="shared" si="27"/>
        <v>0</v>
      </c>
      <c r="H64" s="491">
        <f t="shared" si="28"/>
        <v>0</v>
      </c>
      <c r="I64" s="511">
        <f t="shared" si="29"/>
        <v>0</v>
      </c>
      <c r="J64" s="511"/>
      <c r="K64" s="525"/>
      <c r="L64" s="514">
        <f t="shared" si="30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4">
        <f t="shared" si="27"/>
        <v>0</v>
      </c>
      <c r="H65" s="491">
        <f t="shared" si="28"/>
        <v>0</v>
      </c>
      <c r="I65" s="511">
        <f t="shared" si="29"/>
        <v>0</v>
      </c>
      <c r="J65" s="511"/>
      <c r="K65" s="525"/>
      <c r="L65" s="514">
        <f t="shared" si="30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4">
        <f t="shared" si="27"/>
        <v>0</v>
      </c>
      <c r="H66" s="491">
        <f t="shared" si="28"/>
        <v>0</v>
      </c>
      <c r="I66" s="511">
        <f t="shared" si="29"/>
        <v>0</v>
      </c>
      <c r="J66" s="511"/>
      <c r="K66" s="525"/>
      <c r="L66" s="514">
        <f t="shared" si="30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4">
        <f t="shared" si="27"/>
        <v>0</v>
      </c>
      <c r="H67" s="491">
        <f t="shared" si="28"/>
        <v>0</v>
      </c>
      <c r="I67" s="511">
        <f t="shared" si="29"/>
        <v>0</v>
      </c>
      <c r="J67" s="511"/>
      <c r="K67" s="525"/>
      <c r="L67" s="514">
        <f t="shared" si="30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4">
        <f t="shared" si="27"/>
        <v>0</v>
      </c>
      <c r="H68" s="491">
        <f t="shared" si="28"/>
        <v>0</v>
      </c>
      <c r="I68" s="511">
        <f t="shared" si="29"/>
        <v>0</v>
      </c>
      <c r="J68" s="511"/>
      <c r="K68" s="525"/>
      <c r="L68" s="514">
        <f t="shared" si="30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4">
        <f t="shared" si="27"/>
        <v>0</v>
      </c>
      <c r="H69" s="491">
        <f t="shared" si="28"/>
        <v>0</v>
      </c>
      <c r="I69" s="511">
        <f t="shared" si="29"/>
        <v>0</v>
      </c>
      <c r="J69" s="511"/>
      <c r="K69" s="525"/>
      <c r="L69" s="514">
        <f t="shared" si="30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4">
        <f t="shared" si="27"/>
        <v>0</v>
      </c>
      <c r="H70" s="491">
        <f t="shared" si="28"/>
        <v>0</v>
      </c>
      <c r="I70" s="511">
        <f t="shared" si="29"/>
        <v>0</v>
      </c>
      <c r="J70" s="511"/>
      <c r="K70" s="525"/>
      <c r="L70" s="514">
        <f t="shared" si="30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4">
        <f t="shared" si="27"/>
        <v>0</v>
      </c>
      <c r="H71" s="491">
        <f t="shared" si="28"/>
        <v>0</v>
      </c>
      <c r="I71" s="511">
        <f t="shared" si="29"/>
        <v>0</v>
      </c>
      <c r="J71" s="511"/>
      <c r="K71" s="525"/>
      <c r="L71" s="514">
        <f t="shared" si="30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24">
        <f t="shared" si="27"/>
        <v>0</v>
      </c>
      <c r="H72" s="491">
        <f t="shared" si="28"/>
        <v>0</v>
      </c>
      <c r="I72" s="531">
        <f t="shared" si="29"/>
        <v>0</v>
      </c>
      <c r="J72" s="511"/>
      <c r="K72" s="532"/>
      <c r="L72" s="533">
        <f t="shared" si="30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16318844.000000002</v>
      </c>
      <c r="F73" s="375"/>
      <c r="G73" s="375">
        <f>SUM(G17:G72)</f>
        <v>60257140.011039615</v>
      </c>
      <c r="H73" s="375">
        <f>SUM(H17:H72)</f>
        <v>60257140.011039615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1518648.5397270261</v>
      </c>
      <c r="N87" s="546">
        <f>IF(J92&lt;D11,0,VLOOKUP(J92,C17:O72,11))</f>
        <v>1518648.5397270261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1955314.4224657249</v>
      </c>
      <c r="N88" s="550">
        <f>IF(J92&lt;D11,0,VLOOKUP(J92,C99:P154,7))</f>
        <v>1955314.4224657249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436665.88273869874</v>
      </c>
      <c r="N89" s="555">
        <f>+N88-N87</f>
        <v>436665.88273869874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 t="s">
        <v>496</v>
      </c>
      <c r="F91" s="674">
        <f>F9</f>
        <v>117</v>
      </c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16318844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370882.81818181818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31">IF(L99&lt;&gt;0,+H99-L99,0)</f>
        <v>0</v>
      </c>
      <c r="N99" s="512"/>
      <c r="O99" s="513">
        <f t="shared" ref="O99:O130" si="32">IF(N99&lt;&gt;0,+I99-N99,0)</f>
        <v>0</v>
      </c>
      <c r="P99" s="513">
        <f t="shared" ref="P99:P130" si="33">+O99-M99</f>
        <v>0</v>
      </c>
    </row>
    <row r="100" spans="1:16" ht="12.5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31"/>
        <v>0</v>
      </c>
      <c r="N100" s="518"/>
      <c r="O100" s="514">
        <f t="shared" si="32"/>
        <v>0</v>
      </c>
      <c r="P100" s="514">
        <f t="shared" si="33"/>
        <v>0</v>
      </c>
    </row>
    <row r="101" spans="1:16" ht="12.5">
      <c r="B101" s="195" t="str">
        <f t="shared" ref="B101:B154" si="34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31"/>
        <v>0</v>
      </c>
      <c r="N101" s="518"/>
      <c r="O101" s="514">
        <f t="shared" si="32"/>
        <v>0</v>
      </c>
      <c r="P101" s="514">
        <f t="shared" si="33"/>
        <v>0</v>
      </c>
    </row>
    <row r="102" spans="1:16" ht="12.5">
      <c r="B102" s="195" t="str">
        <f t="shared" si="34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31"/>
        <v>0</v>
      </c>
      <c r="N102" s="518"/>
      <c r="O102" s="514">
        <f t="shared" si="32"/>
        <v>0</v>
      </c>
      <c r="P102" s="514">
        <f t="shared" si="33"/>
        <v>0</v>
      </c>
    </row>
    <row r="103" spans="1:16" ht="12.5">
      <c r="B103" s="195" t="str">
        <f t="shared" si="34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31"/>
        <v>0</v>
      </c>
      <c r="N103" s="518"/>
      <c r="O103" s="514">
        <f t="shared" si="32"/>
        <v>0</v>
      </c>
      <c r="P103" s="514">
        <f t="shared" si="33"/>
        <v>0</v>
      </c>
    </row>
    <row r="104" spans="1:16" ht="12.5">
      <c r="B104" s="195" t="str">
        <f t="shared" si="34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31"/>
        <v>0</v>
      </c>
      <c r="N104" s="518"/>
      <c r="O104" s="514">
        <f t="shared" si="32"/>
        <v>0</v>
      </c>
      <c r="P104" s="514">
        <f t="shared" si="33"/>
        <v>0</v>
      </c>
    </row>
    <row r="105" spans="1:16" ht="12.5">
      <c r="B105" s="195" t="str">
        <f t="shared" si="34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31"/>
        <v>0</v>
      </c>
      <c r="N105" s="518"/>
      <c r="O105" s="514">
        <f t="shared" si="32"/>
        <v>0</v>
      </c>
      <c r="P105" s="514">
        <f t="shared" si="33"/>
        <v>0</v>
      </c>
    </row>
    <row r="106" spans="1:16" ht="12.5">
      <c r="B106" s="195" t="str">
        <f t="shared" si="34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 t="shared" ref="L106:L111" si="35">+H106</f>
        <v>2119317.0329736611</v>
      </c>
      <c r="M106" s="514">
        <f t="shared" si="31"/>
        <v>0</v>
      </c>
      <c r="N106" s="518">
        <f t="shared" ref="N106:N111" si="36">+I106</f>
        <v>2119317.0329736611</v>
      </c>
      <c r="O106" s="514">
        <f t="shared" si="32"/>
        <v>0</v>
      </c>
      <c r="P106" s="514">
        <f t="shared" si="33"/>
        <v>0</v>
      </c>
    </row>
    <row r="107" spans="1:16" ht="12.5">
      <c r="B107" s="195" t="str">
        <f t="shared" si="34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 t="shared" si="35"/>
        <v>2385501.7414281433</v>
      </c>
      <c r="M107" s="514">
        <f t="shared" ref="M107:M112" si="37">IF(L107&lt;&gt;0,+H107-L107,0)</f>
        <v>0</v>
      </c>
      <c r="N107" s="518">
        <f t="shared" si="36"/>
        <v>2385501.7414281433</v>
      </c>
      <c r="O107" s="514">
        <f>IF(N107&lt;&gt;0,+I107-N107,0)</f>
        <v>0</v>
      </c>
      <c r="P107" s="514">
        <f>+O107-M107</f>
        <v>0</v>
      </c>
    </row>
    <row r="108" spans="1:16" ht="12.5">
      <c r="B108" s="195" t="str">
        <f t="shared" si="34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38">+I108-H108</f>
        <v>0</v>
      </c>
      <c r="K108" s="514"/>
      <c r="L108" s="518">
        <f t="shared" si="35"/>
        <v>2261320.7330641602</v>
      </c>
      <c r="M108" s="514">
        <f t="shared" si="37"/>
        <v>0</v>
      </c>
      <c r="N108" s="518">
        <f t="shared" si="36"/>
        <v>2261320.7330641602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34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38"/>
        <v>0</v>
      </c>
      <c r="K109" s="514"/>
      <c r="L109" s="518">
        <f t="shared" si="35"/>
        <v>1975662.4419636219</v>
      </c>
      <c r="M109" s="514">
        <f t="shared" si="37"/>
        <v>0</v>
      </c>
      <c r="N109" s="518">
        <f t="shared" si="36"/>
        <v>1975662.4419636219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34"/>
        <v/>
      </c>
      <c r="C110" s="507">
        <f>IF(D93="","-",+C109+1)</f>
        <v>2019</v>
      </c>
      <c r="D110" s="629">
        <v>14834607.000944823</v>
      </c>
      <c r="E110" s="630">
        <v>379508</v>
      </c>
      <c r="F110" s="631">
        <v>14455099.000944823</v>
      </c>
      <c r="G110" s="631">
        <v>14644853.000944823</v>
      </c>
      <c r="H110" s="633">
        <v>1947101.0692492859</v>
      </c>
      <c r="I110" s="634">
        <v>1947101.0692492859</v>
      </c>
      <c r="J110" s="514">
        <f t="shared" si="38"/>
        <v>0</v>
      </c>
      <c r="K110" s="514"/>
      <c r="L110" s="518">
        <f t="shared" si="35"/>
        <v>1947101.0692492859</v>
      </c>
      <c r="M110" s="514">
        <f t="shared" si="37"/>
        <v>0</v>
      </c>
      <c r="N110" s="518">
        <f t="shared" si="36"/>
        <v>1947101.0692492859</v>
      </c>
      <c r="O110" s="514">
        <f t="shared" si="32"/>
        <v>0</v>
      </c>
      <c r="P110" s="514">
        <f t="shared" si="33"/>
        <v>0</v>
      </c>
    </row>
    <row r="111" spans="1:16" ht="12.5">
      <c r="B111" s="195" t="str">
        <f t="shared" si="34"/>
        <v/>
      </c>
      <c r="C111" s="507">
        <f>IF(D93="","-",+C110+1)</f>
        <v>2020</v>
      </c>
      <c r="D111" s="629">
        <v>14455099.000944823</v>
      </c>
      <c r="E111" s="630">
        <v>388543.90476190473</v>
      </c>
      <c r="F111" s="631">
        <v>14066555.096182918</v>
      </c>
      <c r="G111" s="631">
        <v>14260827.048563872</v>
      </c>
      <c r="H111" s="633">
        <v>1922635.7250061021</v>
      </c>
      <c r="I111" s="634">
        <v>1922635.7250061021</v>
      </c>
      <c r="J111" s="514">
        <f t="shared" si="38"/>
        <v>0</v>
      </c>
      <c r="K111" s="514"/>
      <c r="L111" s="518">
        <f t="shared" si="35"/>
        <v>1922635.7250061021</v>
      </c>
      <c r="M111" s="514">
        <f t="shared" si="37"/>
        <v>0</v>
      </c>
      <c r="N111" s="518">
        <f t="shared" si="36"/>
        <v>1922635.7250061021</v>
      </c>
      <c r="O111" s="514">
        <f t="shared" si="32"/>
        <v>0</v>
      </c>
      <c r="P111" s="514">
        <f t="shared" si="33"/>
        <v>0</v>
      </c>
    </row>
    <row r="112" spans="1:16" ht="12.5">
      <c r="B112" s="195" t="str">
        <f t="shared" si="34"/>
        <v/>
      </c>
      <c r="C112" s="507">
        <f>IF(D93="","-",+C111+1)</f>
        <v>2021</v>
      </c>
      <c r="D112" s="629">
        <v>14066555.096182918</v>
      </c>
      <c r="E112" s="630">
        <v>398020.58536585368</v>
      </c>
      <c r="F112" s="631">
        <v>13668534.510817064</v>
      </c>
      <c r="G112" s="631">
        <v>13867544.803499991</v>
      </c>
      <c r="H112" s="633">
        <v>1972184.2054114174</v>
      </c>
      <c r="I112" s="634">
        <v>1972184.2054114174</v>
      </c>
      <c r="J112" s="514">
        <f t="shared" si="38"/>
        <v>0</v>
      </c>
      <c r="K112" s="514"/>
      <c r="L112" s="518">
        <f t="shared" ref="L112" si="39">+H112</f>
        <v>1972184.2054114174</v>
      </c>
      <c r="M112" s="514">
        <f t="shared" si="37"/>
        <v>0</v>
      </c>
      <c r="N112" s="518">
        <f t="shared" ref="N112" si="40">+I112</f>
        <v>1972184.2054114174</v>
      </c>
      <c r="O112" s="514">
        <f t="shared" si="32"/>
        <v>0</v>
      </c>
      <c r="P112" s="514">
        <f t="shared" si="33"/>
        <v>0</v>
      </c>
    </row>
    <row r="113" spans="2:16" ht="12.5">
      <c r="B113" s="195" t="str">
        <f t="shared" si="34"/>
        <v/>
      </c>
      <c r="C113" s="507">
        <f>IF(D93="","-",+C112+1)</f>
        <v>2022</v>
      </c>
      <c r="D113" s="629">
        <v>13668534.510817064</v>
      </c>
      <c r="E113" s="630">
        <v>388543.90476190473</v>
      </c>
      <c r="F113" s="631">
        <v>13279990.606055159</v>
      </c>
      <c r="G113" s="631">
        <v>13474262.558436111</v>
      </c>
      <c r="H113" s="633">
        <v>1971201.7214629296</v>
      </c>
      <c r="I113" s="634">
        <v>1971201.7214629296</v>
      </c>
      <c r="J113" s="514">
        <f t="shared" si="38"/>
        <v>0</v>
      </c>
      <c r="K113" s="514"/>
      <c r="L113" s="518">
        <f t="shared" ref="L113" si="41">+H113</f>
        <v>1971201.7214629296</v>
      </c>
      <c r="M113" s="514">
        <f t="shared" ref="M113" si="42">IF(L113&lt;&gt;0,+H113-L113,0)</f>
        <v>0</v>
      </c>
      <c r="N113" s="518">
        <f t="shared" ref="N113" si="43">+I113</f>
        <v>1971201.7214629296</v>
      </c>
      <c r="O113" s="514">
        <f t="shared" ref="O113" si="44">IF(N113&lt;&gt;0,+I113-N113,0)</f>
        <v>0</v>
      </c>
      <c r="P113" s="514">
        <f t="shared" ref="P113" si="45">+O113-M113</f>
        <v>0</v>
      </c>
    </row>
    <row r="114" spans="2:16" ht="12.5">
      <c r="B114" s="195" t="str">
        <f t="shared" si="34"/>
        <v/>
      </c>
      <c r="C114" s="507">
        <f>IF(D93="","-",+C113+1)</f>
        <v>2023</v>
      </c>
      <c r="D114" s="629">
        <v>13279990.606055159</v>
      </c>
      <c r="E114" s="630">
        <v>370882.81818181818</v>
      </c>
      <c r="F114" s="631">
        <v>12909107.787873341</v>
      </c>
      <c r="G114" s="631">
        <v>13094549.196964249</v>
      </c>
      <c r="H114" s="633">
        <v>1986292.6159765224</v>
      </c>
      <c r="I114" s="634">
        <v>1986292.6159765224</v>
      </c>
      <c r="J114" s="514">
        <f t="shared" si="38"/>
        <v>0</v>
      </c>
      <c r="K114" s="514"/>
      <c r="L114" s="518">
        <f t="shared" ref="L114" si="46">+H114</f>
        <v>1986292.6159765224</v>
      </c>
      <c r="M114" s="514">
        <f t="shared" ref="M114" si="47">IF(L114&lt;&gt;0,+H114-L114,0)</f>
        <v>0</v>
      </c>
      <c r="N114" s="518">
        <f t="shared" ref="N114" si="48">+I114</f>
        <v>1986292.6159765224</v>
      </c>
      <c r="O114" s="514">
        <f t="shared" ref="O114" si="49">IF(N114&lt;&gt;0,+I114-N114,0)</f>
        <v>0</v>
      </c>
      <c r="P114" s="514">
        <f t="shared" si="33"/>
        <v>0</v>
      </c>
    </row>
    <row r="115" spans="2:16" ht="12.5">
      <c r="B115" s="195" t="str">
        <f t="shared" si="34"/>
        <v/>
      </c>
      <c r="C115" s="507">
        <f>IF(D93="","-",+C114+1)</f>
        <v>2024</v>
      </c>
      <c r="D115" s="374">
        <f>IF(F114+SUM(E$99:E114)=D$92,F114,D$92-SUM(E$99:E114))</f>
        <v>12909107.787873341</v>
      </c>
      <c r="E115" s="522">
        <f t="shared" ref="E115:E154" si="50">IF(+$J$96&lt;F114,$J$96,D115)</f>
        <v>370882.81818181818</v>
      </c>
      <c r="F115" s="523">
        <f t="shared" ref="F115:F154" si="51">+D115-E115</f>
        <v>12538224.969691522</v>
      </c>
      <c r="G115" s="523">
        <f t="shared" ref="G115:G154" si="52">+(F115+D115)/2</f>
        <v>12723666.378782433</v>
      </c>
      <c r="H115" s="526">
        <f t="shared" ref="H115:H154" si="53">+J$94*G115+E115</f>
        <v>1955314.4224657249</v>
      </c>
      <c r="I115" s="577">
        <f t="shared" ref="I115:I154" si="54">+J$95*G115+E115</f>
        <v>1955314.4224657249</v>
      </c>
      <c r="J115" s="514">
        <f t="shared" si="38"/>
        <v>0</v>
      </c>
      <c r="K115" s="514"/>
      <c r="L115" s="525"/>
      <c r="M115" s="514">
        <f t="shared" si="31"/>
        <v>0</v>
      </c>
      <c r="N115" s="525"/>
      <c r="O115" s="514">
        <f t="shared" si="32"/>
        <v>0</v>
      </c>
      <c r="P115" s="514">
        <f t="shared" si="33"/>
        <v>0</v>
      </c>
    </row>
    <row r="116" spans="2:16" ht="12.5">
      <c r="B116" s="195" t="str">
        <f t="shared" si="34"/>
        <v/>
      </c>
      <c r="C116" s="507">
        <f>IF(D93="","-",+C115+1)</f>
        <v>2025</v>
      </c>
      <c r="D116" s="374">
        <f>IF(F115+SUM(E$99:E115)=D$92,F115,D$92-SUM(E$99:E115))</f>
        <v>12538224.969691522</v>
      </c>
      <c r="E116" s="522">
        <f t="shared" si="50"/>
        <v>370882.81818181818</v>
      </c>
      <c r="F116" s="523">
        <f t="shared" si="51"/>
        <v>12167342.151509704</v>
      </c>
      <c r="G116" s="523">
        <f t="shared" si="52"/>
        <v>12352783.560600612</v>
      </c>
      <c r="H116" s="526">
        <f t="shared" si="53"/>
        <v>1909129.7425850041</v>
      </c>
      <c r="I116" s="577">
        <f t="shared" si="54"/>
        <v>1909129.7425850041</v>
      </c>
      <c r="J116" s="514">
        <f t="shared" si="38"/>
        <v>0</v>
      </c>
      <c r="K116" s="514"/>
      <c r="L116" s="525"/>
      <c r="M116" s="514">
        <f t="shared" si="31"/>
        <v>0</v>
      </c>
      <c r="N116" s="525"/>
      <c r="O116" s="514">
        <f t="shared" si="32"/>
        <v>0</v>
      </c>
      <c r="P116" s="514">
        <f t="shared" si="33"/>
        <v>0</v>
      </c>
    </row>
    <row r="117" spans="2:16" ht="12.5">
      <c r="B117" s="195" t="str">
        <f t="shared" si="34"/>
        <v/>
      </c>
      <c r="C117" s="507">
        <f>IF(D93="","-",+C116+1)</f>
        <v>2026</v>
      </c>
      <c r="D117" s="374">
        <f>IF(F116+SUM(E$99:E116)=D$92,F116,D$92-SUM(E$99:E116))</f>
        <v>12167342.151509704</v>
      </c>
      <c r="E117" s="522">
        <f t="shared" si="50"/>
        <v>370882.81818181818</v>
      </c>
      <c r="F117" s="523">
        <f t="shared" si="51"/>
        <v>11796459.333327886</v>
      </c>
      <c r="G117" s="523">
        <f t="shared" si="52"/>
        <v>11981900.742418796</v>
      </c>
      <c r="H117" s="526">
        <f t="shared" si="53"/>
        <v>1862945.0627042835</v>
      </c>
      <c r="I117" s="577">
        <f t="shared" si="54"/>
        <v>1862945.0627042835</v>
      </c>
      <c r="J117" s="514">
        <f t="shared" si="38"/>
        <v>0</v>
      </c>
      <c r="K117" s="514"/>
      <c r="L117" s="525"/>
      <c r="M117" s="514">
        <f t="shared" si="31"/>
        <v>0</v>
      </c>
      <c r="N117" s="525"/>
      <c r="O117" s="514">
        <f t="shared" si="32"/>
        <v>0</v>
      </c>
      <c r="P117" s="514">
        <f t="shared" si="33"/>
        <v>0</v>
      </c>
    </row>
    <row r="118" spans="2:16" ht="12.5">
      <c r="B118" s="195" t="str">
        <f t="shared" si="34"/>
        <v/>
      </c>
      <c r="C118" s="507">
        <f>IF(D93="","-",+C117+1)</f>
        <v>2027</v>
      </c>
      <c r="D118" s="374">
        <f>IF(F117+SUM(E$99:E117)=D$92,F117,D$92-SUM(E$99:E117))</f>
        <v>11796459.333327886</v>
      </c>
      <c r="E118" s="522">
        <f t="shared" si="50"/>
        <v>370882.81818181818</v>
      </c>
      <c r="F118" s="523">
        <f t="shared" si="51"/>
        <v>11425576.515146067</v>
      </c>
      <c r="G118" s="523">
        <f t="shared" si="52"/>
        <v>11611017.924236976</v>
      </c>
      <c r="H118" s="526">
        <f t="shared" si="53"/>
        <v>1816760.3828235627</v>
      </c>
      <c r="I118" s="577">
        <f t="shared" si="54"/>
        <v>1816760.3828235627</v>
      </c>
      <c r="J118" s="514">
        <f t="shared" si="38"/>
        <v>0</v>
      </c>
      <c r="K118" s="514"/>
      <c r="L118" s="525"/>
      <c r="M118" s="514">
        <f t="shared" si="31"/>
        <v>0</v>
      </c>
      <c r="N118" s="525"/>
      <c r="O118" s="514">
        <f t="shared" si="32"/>
        <v>0</v>
      </c>
      <c r="P118" s="514">
        <f t="shared" si="33"/>
        <v>0</v>
      </c>
    </row>
    <row r="119" spans="2:16" ht="12.5">
      <c r="B119" s="195" t="str">
        <f t="shared" si="34"/>
        <v/>
      </c>
      <c r="C119" s="507">
        <f>IF(D93="","-",+C118+1)</f>
        <v>2028</v>
      </c>
      <c r="D119" s="374">
        <f>IF(F118+SUM(E$99:E118)=D$92,F118,D$92-SUM(E$99:E118))</f>
        <v>11425576.515146067</v>
      </c>
      <c r="E119" s="522">
        <f t="shared" si="50"/>
        <v>370882.81818181818</v>
      </c>
      <c r="F119" s="523">
        <f t="shared" si="51"/>
        <v>11054693.696964249</v>
      </c>
      <c r="G119" s="523">
        <f t="shared" si="52"/>
        <v>11240135.106055159</v>
      </c>
      <c r="H119" s="526">
        <f t="shared" si="53"/>
        <v>1770575.7029428424</v>
      </c>
      <c r="I119" s="577">
        <f t="shared" si="54"/>
        <v>1770575.7029428424</v>
      </c>
      <c r="J119" s="514">
        <f t="shared" si="38"/>
        <v>0</v>
      </c>
      <c r="K119" s="514"/>
      <c r="L119" s="525"/>
      <c r="M119" s="514">
        <f t="shared" si="31"/>
        <v>0</v>
      </c>
      <c r="N119" s="525"/>
      <c r="O119" s="514">
        <f t="shared" si="32"/>
        <v>0</v>
      </c>
      <c r="P119" s="514">
        <f t="shared" si="33"/>
        <v>0</v>
      </c>
    </row>
    <row r="120" spans="2:16" ht="12.5">
      <c r="B120" s="195" t="str">
        <f t="shared" si="34"/>
        <v/>
      </c>
      <c r="C120" s="507">
        <f>IF(D93="","-",+C119+1)</f>
        <v>2029</v>
      </c>
      <c r="D120" s="374">
        <f>IF(F119+SUM(E$99:E119)=D$92,F119,D$92-SUM(E$99:E119))</f>
        <v>11054693.696964249</v>
      </c>
      <c r="E120" s="522">
        <f t="shared" si="50"/>
        <v>370882.81818181818</v>
      </c>
      <c r="F120" s="523">
        <f t="shared" si="51"/>
        <v>10683810.878782431</v>
      </c>
      <c r="G120" s="523">
        <f t="shared" si="52"/>
        <v>10869252.287873339</v>
      </c>
      <c r="H120" s="526">
        <f t="shared" si="53"/>
        <v>1724391.0230621214</v>
      </c>
      <c r="I120" s="577">
        <f t="shared" si="54"/>
        <v>1724391.0230621214</v>
      </c>
      <c r="J120" s="514">
        <f t="shared" si="38"/>
        <v>0</v>
      </c>
      <c r="K120" s="514"/>
      <c r="L120" s="525"/>
      <c r="M120" s="514">
        <f t="shared" si="31"/>
        <v>0</v>
      </c>
      <c r="N120" s="525"/>
      <c r="O120" s="514">
        <f t="shared" si="32"/>
        <v>0</v>
      </c>
      <c r="P120" s="514">
        <f t="shared" si="33"/>
        <v>0</v>
      </c>
    </row>
    <row r="121" spans="2:16" ht="12.5">
      <c r="B121" s="195" t="str">
        <f t="shared" si="34"/>
        <v/>
      </c>
      <c r="C121" s="507">
        <f>IF(D93="","-",+C120+1)</f>
        <v>2030</v>
      </c>
      <c r="D121" s="374">
        <f>IF(F120+SUM(E$99:E120)=D$92,F120,D$92-SUM(E$99:E120))</f>
        <v>10683810.878782431</v>
      </c>
      <c r="E121" s="522">
        <f t="shared" si="50"/>
        <v>370882.81818181818</v>
      </c>
      <c r="F121" s="523">
        <f t="shared" si="51"/>
        <v>10312928.060600612</v>
      </c>
      <c r="G121" s="523">
        <f t="shared" si="52"/>
        <v>10498369.469691522</v>
      </c>
      <c r="H121" s="526">
        <f t="shared" si="53"/>
        <v>1678206.343181401</v>
      </c>
      <c r="I121" s="577">
        <f t="shared" si="54"/>
        <v>1678206.343181401</v>
      </c>
      <c r="J121" s="514">
        <f t="shared" si="38"/>
        <v>0</v>
      </c>
      <c r="K121" s="514"/>
      <c r="L121" s="525"/>
      <c r="M121" s="514">
        <f t="shared" si="31"/>
        <v>0</v>
      </c>
      <c r="N121" s="525"/>
      <c r="O121" s="514">
        <f t="shared" si="32"/>
        <v>0</v>
      </c>
      <c r="P121" s="514">
        <f t="shared" si="33"/>
        <v>0</v>
      </c>
    </row>
    <row r="122" spans="2:16" ht="12.5">
      <c r="B122" s="195" t="str">
        <f t="shared" si="34"/>
        <v/>
      </c>
      <c r="C122" s="507">
        <f>IF(D93="","-",+C121+1)</f>
        <v>2031</v>
      </c>
      <c r="D122" s="374">
        <f>IF(F121+SUM(E$99:E121)=D$92,F121,D$92-SUM(E$99:E121))</f>
        <v>10312928.060600612</v>
      </c>
      <c r="E122" s="522">
        <f t="shared" si="50"/>
        <v>370882.81818181818</v>
      </c>
      <c r="F122" s="523">
        <f t="shared" si="51"/>
        <v>9942045.242418794</v>
      </c>
      <c r="G122" s="523">
        <f t="shared" si="52"/>
        <v>10127486.651509702</v>
      </c>
      <c r="H122" s="526">
        <f t="shared" si="53"/>
        <v>1632021.66330068</v>
      </c>
      <c r="I122" s="577">
        <f t="shared" si="54"/>
        <v>1632021.66330068</v>
      </c>
      <c r="J122" s="514">
        <f t="shared" si="38"/>
        <v>0</v>
      </c>
      <c r="K122" s="514"/>
      <c r="L122" s="525"/>
      <c r="M122" s="514">
        <f t="shared" si="31"/>
        <v>0</v>
      </c>
      <c r="N122" s="525"/>
      <c r="O122" s="514">
        <f t="shared" si="32"/>
        <v>0</v>
      </c>
      <c r="P122" s="514">
        <f t="shared" si="33"/>
        <v>0</v>
      </c>
    </row>
    <row r="123" spans="2:16" ht="12.5">
      <c r="B123" s="195" t="str">
        <f t="shared" si="34"/>
        <v/>
      </c>
      <c r="C123" s="507">
        <f>IF(D93="","-",+C122+1)</f>
        <v>2032</v>
      </c>
      <c r="D123" s="374">
        <f>IF(F122+SUM(E$99:E122)=D$92,F122,D$92-SUM(E$99:E122))</f>
        <v>9942045.242418794</v>
      </c>
      <c r="E123" s="522">
        <f t="shared" si="50"/>
        <v>370882.81818181818</v>
      </c>
      <c r="F123" s="523">
        <f t="shared" si="51"/>
        <v>9571162.4242369756</v>
      </c>
      <c r="G123" s="523">
        <f t="shared" si="52"/>
        <v>9756603.8333278857</v>
      </c>
      <c r="H123" s="526">
        <f t="shared" si="53"/>
        <v>1585836.9834199597</v>
      </c>
      <c r="I123" s="577">
        <f t="shared" si="54"/>
        <v>1585836.9834199597</v>
      </c>
      <c r="J123" s="514">
        <f t="shared" si="38"/>
        <v>0</v>
      </c>
      <c r="K123" s="514"/>
      <c r="L123" s="525"/>
      <c r="M123" s="514">
        <f t="shared" si="31"/>
        <v>0</v>
      </c>
      <c r="N123" s="525"/>
      <c r="O123" s="514">
        <f t="shared" si="32"/>
        <v>0</v>
      </c>
      <c r="P123" s="514">
        <f t="shared" si="33"/>
        <v>0</v>
      </c>
    </row>
    <row r="124" spans="2:16" ht="12.5">
      <c r="B124" s="195" t="str">
        <f t="shared" si="34"/>
        <v/>
      </c>
      <c r="C124" s="507">
        <f>IF(D93="","-",+C123+1)</f>
        <v>2033</v>
      </c>
      <c r="D124" s="374">
        <f>IF(F123+SUM(E$99:E123)=D$92,F123,D$92-SUM(E$99:E123))</f>
        <v>9571162.4242369756</v>
      </c>
      <c r="E124" s="522">
        <f t="shared" si="50"/>
        <v>370882.81818181818</v>
      </c>
      <c r="F124" s="523">
        <f t="shared" si="51"/>
        <v>9200279.6060551573</v>
      </c>
      <c r="G124" s="523">
        <f t="shared" si="52"/>
        <v>9385721.0151460655</v>
      </c>
      <c r="H124" s="526">
        <f t="shared" si="53"/>
        <v>1539652.3035392386</v>
      </c>
      <c r="I124" s="577">
        <f t="shared" si="54"/>
        <v>1539652.3035392386</v>
      </c>
      <c r="J124" s="514">
        <f t="shared" si="38"/>
        <v>0</v>
      </c>
      <c r="K124" s="514"/>
      <c r="L124" s="525"/>
      <c r="M124" s="514">
        <f t="shared" si="31"/>
        <v>0</v>
      </c>
      <c r="N124" s="525"/>
      <c r="O124" s="514">
        <f t="shared" si="32"/>
        <v>0</v>
      </c>
      <c r="P124" s="514">
        <f t="shared" si="33"/>
        <v>0</v>
      </c>
    </row>
    <row r="125" spans="2:16" ht="12.5">
      <c r="B125" s="195" t="str">
        <f t="shared" si="34"/>
        <v/>
      </c>
      <c r="C125" s="507">
        <f>IF(D93="","-",+C124+1)</f>
        <v>2034</v>
      </c>
      <c r="D125" s="374">
        <f>IF(F124+SUM(E$99:E124)=D$92,F124,D$92-SUM(E$99:E124))</f>
        <v>9200279.6060551573</v>
      </c>
      <c r="E125" s="522">
        <f t="shared" si="50"/>
        <v>370882.81818181818</v>
      </c>
      <c r="F125" s="523">
        <f t="shared" si="51"/>
        <v>8829396.7878733389</v>
      </c>
      <c r="G125" s="523">
        <f t="shared" si="52"/>
        <v>9014838.196964249</v>
      </c>
      <c r="H125" s="526">
        <f t="shared" si="53"/>
        <v>1493467.6236585183</v>
      </c>
      <c r="I125" s="577">
        <f t="shared" si="54"/>
        <v>1493467.6236585183</v>
      </c>
      <c r="J125" s="514">
        <f t="shared" si="38"/>
        <v>0</v>
      </c>
      <c r="K125" s="514"/>
      <c r="L125" s="525"/>
      <c r="M125" s="514">
        <f t="shared" si="31"/>
        <v>0</v>
      </c>
      <c r="N125" s="525"/>
      <c r="O125" s="514">
        <f t="shared" si="32"/>
        <v>0</v>
      </c>
      <c r="P125" s="514">
        <f t="shared" si="33"/>
        <v>0</v>
      </c>
    </row>
    <row r="126" spans="2:16" ht="12.5">
      <c r="B126" s="195" t="str">
        <f t="shared" si="34"/>
        <v/>
      </c>
      <c r="C126" s="507">
        <f>IF(D93="","-",+C125+1)</f>
        <v>2035</v>
      </c>
      <c r="D126" s="374">
        <f>IF(F125+SUM(E$99:E125)=D$92,F125,D$92-SUM(E$99:E125))</f>
        <v>8829396.7878733389</v>
      </c>
      <c r="E126" s="522">
        <f t="shared" si="50"/>
        <v>370882.81818181818</v>
      </c>
      <c r="F126" s="523">
        <f t="shared" si="51"/>
        <v>8458513.9696915206</v>
      </c>
      <c r="G126" s="523">
        <f t="shared" si="52"/>
        <v>8643955.3787824288</v>
      </c>
      <c r="H126" s="526">
        <f t="shared" si="53"/>
        <v>1447282.9437777973</v>
      </c>
      <c r="I126" s="577">
        <f t="shared" si="54"/>
        <v>1447282.9437777973</v>
      </c>
      <c r="J126" s="514">
        <f t="shared" si="38"/>
        <v>0</v>
      </c>
      <c r="K126" s="514"/>
      <c r="L126" s="525"/>
      <c r="M126" s="514">
        <f t="shared" si="31"/>
        <v>0</v>
      </c>
      <c r="N126" s="525"/>
      <c r="O126" s="514">
        <f t="shared" si="32"/>
        <v>0</v>
      </c>
      <c r="P126" s="514">
        <f t="shared" si="33"/>
        <v>0</v>
      </c>
    </row>
    <row r="127" spans="2:16" ht="12.5">
      <c r="B127" s="195" t="str">
        <f t="shared" si="34"/>
        <v/>
      </c>
      <c r="C127" s="507">
        <f>IF(D93="","-",+C126+1)</f>
        <v>2036</v>
      </c>
      <c r="D127" s="374">
        <f>IF(F126+SUM(E$99:E126)=D$92,F126,D$92-SUM(E$99:E126))</f>
        <v>8458513.9696915206</v>
      </c>
      <c r="E127" s="522">
        <f t="shared" si="50"/>
        <v>370882.81818181818</v>
      </c>
      <c r="F127" s="523">
        <f t="shared" si="51"/>
        <v>8087631.1515097022</v>
      </c>
      <c r="G127" s="523">
        <f t="shared" si="52"/>
        <v>8273072.5606006114</v>
      </c>
      <c r="H127" s="526">
        <f t="shared" si="53"/>
        <v>1401098.2638970769</v>
      </c>
      <c r="I127" s="577">
        <f t="shared" si="54"/>
        <v>1401098.2638970769</v>
      </c>
      <c r="J127" s="514">
        <f t="shared" si="38"/>
        <v>0</v>
      </c>
      <c r="K127" s="514"/>
      <c r="L127" s="525"/>
      <c r="M127" s="514">
        <f t="shared" si="31"/>
        <v>0</v>
      </c>
      <c r="N127" s="525"/>
      <c r="O127" s="514">
        <f t="shared" si="32"/>
        <v>0</v>
      </c>
      <c r="P127" s="514">
        <f t="shared" si="33"/>
        <v>0</v>
      </c>
    </row>
    <row r="128" spans="2:16" ht="12.5">
      <c r="B128" s="195" t="str">
        <f t="shared" si="34"/>
        <v/>
      </c>
      <c r="C128" s="507">
        <f>IF(D93="","-",+C127+1)</f>
        <v>2037</v>
      </c>
      <c r="D128" s="374">
        <f>IF(F127+SUM(E$99:E127)=D$92,F127,D$92-SUM(E$99:E127))</f>
        <v>8087631.1515097022</v>
      </c>
      <c r="E128" s="522">
        <f t="shared" si="50"/>
        <v>370882.81818181818</v>
      </c>
      <c r="F128" s="523">
        <f t="shared" si="51"/>
        <v>7716748.3333278839</v>
      </c>
      <c r="G128" s="523">
        <f t="shared" si="52"/>
        <v>7902189.742418793</v>
      </c>
      <c r="H128" s="526">
        <f t="shared" si="53"/>
        <v>1354913.5840163562</v>
      </c>
      <c r="I128" s="577">
        <f t="shared" si="54"/>
        <v>1354913.5840163562</v>
      </c>
      <c r="J128" s="514">
        <f t="shared" si="38"/>
        <v>0</v>
      </c>
      <c r="K128" s="514"/>
      <c r="L128" s="525"/>
      <c r="M128" s="514">
        <f t="shared" si="31"/>
        <v>0</v>
      </c>
      <c r="N128" s="525"/>
      <c r="O128" s="514">
        <f t="shared" si="32"/>
        <v>0</v>
      </c>
      <c r="P128" s="514">
        <f t="shared" si="33"/>
        <v>0</v>
      </c>
    </row>
    <row r="129" spans="2:16" ht="12.5">
      <c r="B129" s="195" t="str">
        <f t="shared" si="34"/>
        <v/>
      </c>
      <c r="C129" s="507">
        <f>IF(D93="","-",+C128+1)</f>
        <v>2038</v>
      </c>
      <c r="D129" s="374">
        <f>IF(F128+SUM(E$99:E128)=D$92,F128,D$92-SUM(E$99:E128))</f>
        <v>7716748.3333278839</v>
      </c>
      <c r="E129" s="522">
        <f t="shared" si="50"/>
        <v>370882.81818181818</v>
      </c>
      <c r="F129" s="523">
        <f t="shared" si="51"/>
        <v>7345865.5151460655</v>
      </c>
      <c r="G129" s="523">
        <f t="shared" si="52"/>
        <v>7531306.9242369747</v>
      </c>
      <c r="H129" s="526">
        <f t="shared" si="53"/>
        <v>1308728.9041356356</v>
      </c>
      <c r="I129" s="577">
        <f t="shared" si="54"/>
        <v>1308728.9041356356</v>
      </c>
      <c r="J129" s="514">
        <f t="shared" si="38"/>
        <v>0</v>
      </c>
      <c r="K129" s="514"/>
      <c r="L129" s="525"/>
      <c r="M129" s="514">
        <f t="shared" si="31"/>
        <v>0</v>
      </c>
      <c r="N129" s="525"/>
      <c r="O129" s="514">
        <f t="shared" si="32"/>
        <v>0</v>
      </c>
      <c r="P129" s="514">
        <f t="shared" si="33"/>
        <v>0</v>
      </c>
    </row>
    <row r="130" spans="2:16" ht="12.5">
      <c r="B130" s="195" t="str">
        <f t="shared" si="34"/>
        <v/>
      </c>
      <c r="C130" s="507">
        <f>IF(D93="","-",+C129+1)</f>
        <v>2039</v>
      </c>
      <c r="D130" s="374">
        <f>IF(F129+SUM(E$99:E129)=D$92,F129,D$92-SUM(E$99:E129))</f>
        <v>7345865.5151460655</v>
      </c>
      <c r="E130" s="522">
        <f t="shared" si="50"/>
        <v>370882.81818181818</v>
      </c>
      <c r="F130" s="523">
        <f t="shared" si="51"/>
        <v>6974982.6969642472</v>
      </c>
      <c r="G130" s="523">
        <f t="shared" si="52"/>
        <v>7160424.1060551563</v>
      </c>
      <c r="H130" s="526">
        <f t="shared" si="53"/>
        <v>1262544.2242549148</v>
      </c>
      <c r="I130" s="577">
        <f t="shared" si="54"/>
        <v>1262544.2242549148</v>
      </c>
      <c r="J130" s="514">
        <f t="shared" si="38"/>
        <v>0</v>
      </c>
      <c r="K130" s="514"/>
      <c r="L130" s="525"/>
      <c r="M130" s="514">
        <f t="shared" si="31"/>
        <v>0</v>
      </c>
      <c r="N130" s="525"/>
      <c r="O130" s="514">
        <f t="shared" si="32"/>
        <v>0</v>
      </c>
      <c r="P130" s="514">
        <f t="shared" si="33"/>
        <v>0</v>
      </c>
    </row>
    <row r="131" spans="2:16" ht="12.5">
      <c r="B131" s="195" t="str">
        <f t="shared" si="34"/>
        <v/>
      </c>
      <c r="C131" s="507">
        <f>IF(D93="","-",+C130+1)</f>
        <v>2040</v>
      </c>
      <c r="D131" s="374">
        <f>IF(F130+SUM(E$99:E130)=D$92,F130,D$92-SUM(E$99:E130))</f>
        <v>6974982.6969642472</v>
      </c>
      <c r="E131" s="522">
        <f t="shared" si="50"/>
        <v>370882.81818181818</v>
      </c>
      <c r="F131" s="523">
        <f t="shared" si="51"/>
        <v>6604099.8787824288</v>
      </c>
      <c r="G131" s="523">
        <f t="shared" si="52"/>
        <v>6789541.287873338</v>
      </c>
      <c r="H131" s="526">
        <f t="shared" si="53"/>
        <v>1216359.5443741942</v>
      </c>
      <c r="I131" s="577">
        <f t="shared" si="54"/>
        <v>1216359.5443741942</v>
      </c>
      <c r="J131" s="514">
        <f t="shared" si="38"/>
        <v>0</v>
      </c>
      <c r="K131" s="514"/>
      <c r="L131" s="525"/>
      <c r="M131" s="514">
        <f t="shared" ref="M131:M154" si="55">IF(L541&lt;&gt;0,+H541-L541,0)</f>
        <v>0</v>
      </c>
      <c r="N131" s="525"/>
      <c r="O131" s="514">
        <f t="shared" ref="O131:O154" si="56">IF(N541&lt;&gt;0,+I541-N541,0)</f>
        <v>0</v>
      </c>
      <c r="P131" s="514">
        <f t="shared" ref="P131:P154" si="57">+O541-M541</f>
        <v>0</v>
      </c>
    </row>
    <row r="132" spans="2:16" ht="12.5">
      <c r="B132" s="195" t="str">
        <f t="shared" si="34"/>
        <v/>
      </c>
      <c r="C132" s="507">
        <f>IF(D93="","-",+C131+1)</f>
        <v>2041</v>
      </c>
      <c r="D132" s="374">
        <f>IF(F131+SUM(E$99:E131)=D$92,F131,D$92-SUM(E$99:E131))</f>
        <v>6604099.8787824288</v>
      </c>
      <c r="E132" s="522">
        <f t="shared" si="50"/>
        <v>370882.81818181818</v>
      </c>
      <c r="F132" s="523">
        <f t="shared" si="51"/>
        <v>6233217.0606006104</v>
      </c>
      <c r="G132" s="523">
        <f t="shared" si="52"/>
        <v>6418658.4696915196</v>
      </c>
      <c r="H132" s="526">
        <f t="shared" si="53"/>
        <v>1170174.8644934737</v>
      </c>
      <c r="I132" s="577">
        <f t="shared" si="54"/>
        <v>1170174.8644934737</v>
      </c>
      <c r="J132" s="514">
        <f t="shared" si="38"/>
        <v>0</v>
      </c>
      <c r="K132" s="514"/>
      <c r="L132" s="525"/>
      <c r="M132" s="514">
        <f t="shared" si="55"/>
        <v>0</v>
      </c>
      <c r="N132" s="525"/>
      <c r="O132" s="514">
        <f t="shared" si="56"/>
        <v>0</v>
      </c>
      <c r="P132" s="514">
        <f t="shared" si="57"/>
        <v>0</v>
      </c>
    </row>
    <row r="133" spans="2:16" ht="12.5">
      <c r="B133" s="195" t="str">
        <f t="shared" si="34"/>
        <v/>
      </c>
      <c r="C133" s="507">
        <f>IF(D93="","-",+C132+1)</f>
        <v>2042</v>
      </c>
      <c r="D133" s="374">
        <f>IF(F132+SUM(E$99:E132)=D$92,F132,D$92-SUM(E$99:E132))</f>
        <v>6233217.0606006104</v>
      </c>
      <c r="E133" s="522">
        <f t="shared" si="50"/>
        <v>370882.81818181818</v>
      </c>
      <c r="F133" s="523">
        <f t="shared" si="51"/>
        <v>5862334.2424187921</v>
      </c>
      <c r="G133" s="523">
        <f t="shared" si="52"/>
        <v>6047775.6515097013</v>
      </c>
      <c r="H133" s="526">
        <f t="shared" si="53"/>
        <v>1123990.1846127529</v>
      </c>
      <c r="I133" s="577">
        <f t="shared" si="54"/>
        <v>1123990.1846127529</v>
      </c>
      <c r="J133" s="514">
        <f t="shared" si="38"/>
        <v>0</v>
      </c>
      <c r="K133" s="514"/>
      <c r="L133" s="525"/>
      <c r="M133" s="514">
        <f t="shared" si="55"/>
        <v>0</v>
      </c>
      <c r="N133" s="525"/>
      <c r="O133" s="514">
        <f t="shared" si="56"/>
        <v>0</v>
      </c>
      <c r="P133" s="514">
        <f t="shared" si="57"/>
        <v>0</v>
      </c>
    </row>
    <row r="134" spans="2:16" ht="12.5">
      <c r="B134" s="195" t="str">
        <f t="shared" si="34"/>
        <v/>
      </c>
      <c r="C134" s="507">
        <f>IF(D93="","-",+C133+1)</f>
        <v>2043</v>
      </c>
      <c r="D134" s="374">
        <f>IF(F133+SUM(E$99:E133)=D$92,F133,D$92-SUM(E$99:E133))</f>
        <v>5862334.2424187921</v>
      </c>
      <c r="E134" s="522">
        <f t="shared" si="50"/>
        <v>370882.81818181818</v>
      </c>
      <c r="F134" s="523">
        <f t="shared" si="51"/>
        <v>5491451.4242369737</v>
      </c>
      <c r="G134" s="523">
        <f t="shared" si="52"/>
        <v>5676892.8333278829</v>
      </c>
      <c r="H134" s="526">
        <f t="shared" si="53"/>
        <v>1077805.5047320323</v>
      </c>
      <c r="I134" s="577">
        <f t="shared" si="54"/>
        <v>1077805.5047320323</v>
      </c>
      <c r="J134" s="514">
        <f t="shared" si="38"/>
        <v>0</v>
      </c>
      <c r="K134" s="514"/>
      <c r="L134" s="525"/>
      <c r="M134" s="514">
        <f t="shared" si="55"/>
        <v>0</v>
      </c>
      <c r="N134" s="525"/>
      <c r="O134" s="514">
        <f t="shared" si="56"/>
        <v>0</v>
      </c>
      <c r="P134" s="514">
        <f t="shared" si="57"/>
        <v>0</v>
      </c>
    </row>
    <row r="135" spans="2:16" ht="12.5">
      <c r="B135" s="195" t="str">
        <f t="shared" si="34"/>
        <v/>
      </c>
      <c r="C135" s="507">
        <f>IF(D93="","-",+C134+1)</f>
        <v>2044</v>
      </c>
      <c r="D135" s="374">
        <f>IF(F134+SUM(E$99:E134)=D$92,F134,D$92-SUM(E$99:E134))</f>
        <v>5491451.4242369737</v>
      </c>
      <c r="E135" s="522">
        <f t="shared" si="50"/>
        <v>370882.81818181818</v>
      </c>
      <c r="F135" s="523">
        <f t="shared" si="51"/>
        <v>5120568.6060551554</v>
      </c>
      <c r="G135" s="523">
        <f t="shared" si="52"/>
        <v>5306010.0151460646</v>
      </c>
      <c r="H135" s="526">
        <f t="shared" si="53"/>
        <v>1031620.8248513115</v>
      </c>
      <c r="I135" s="577">
        <f t="shared" si="54"/>
        <v>1031620.8248513115</v>
      </c>
      <c r="J135" s="514">
        <f t="shared" si="38"/>
        <v>0</v>
      </c>
      <c r="K135" s="514"/>
      <c r="L135" s="525"/>
      <c r="M135" s="514">
        <f t="shared" si="55"/>
        <v>0</v>
      </c>
      <c r="N135" s="525"/>
      <c r="O135" s="514">
        <f t="shared" si="56"/>
        <v>0</v>
      </c>
      <c r="P135" s="514">
        <f t="shared" si="57"/>
        <v>0</v>
      </c>
    </row>
    <row r="136" spans="2:16" ht="12.5">
      <c r="B136" s="195" t="str">
        <f t="shared" si="34"/>
        <v/>
      </c>
      <c r="C136" s="507">
        <f>IF(D93="","-",+C135+1)</f>
        <v>2045</v>
      </c>
      <c r="D136" s="374">
        <f>IF(F135+SUM(E$99:E135)=D$92,F135,D$92-SUM(E$99:E135))</f>
        <v>5120568.6060551554</v>
      </c>
      <c r="E136" s="522">
        <f t="shared" si="50"/>
        <v>370882.81818181818</v>
      </c>
      <c r="F136" s="523">
        <f t="shared" si="51"/>
        <v>4749685.787873337</v>
      </c>
      <c r="G136" s="523">
        <f t="shared" si="52"/>
        <v>4935127.1969642462</v>
      </c>
      <c r="H136" s="526">
        <f t="shared" si="53"/>
        <v>985436.14497059095</v>
      </c>
      <c r="I136" s="577">
        <f t="shared" si="54"/>
        <v>985436.14497059095</v>
      </c>
      <c r="J136" s="514">
        <f t="shared" si="38"/>
        <v>0</v>
      </c>
      <c r="K136" s="514"/>
      <c r="L136" s="525"/>
      <c r="M136" s="514">
        <f t="shared" si="55"/>
        <v>0</v>
      </c>
      <c r="N136" s="525"/>
      <c r="O136" s="514">
        <f t="shared" si="56"/>
        <v>0</v>
      </c>
      <c r="P136" s="514">
        <f t="shared" si="57"/>
        <v>0</v>
      </c>
    </row>
    <row r="137" spans="2:16" ht="12.5">
      <c r="B137" s="195" t="str">
        <f t="shared" si="34"/>
        <v/>
      </c>
      <c r="C137" s="507">
        <f>IF(D93="","-",+C136+1)</f>
        <v>2046</v>
      </c>
      <c r="D137" s="374">
        <f>IF(F136+SUM(E$99:E136)=D$92,F136,D$92-SUM(E$99:E136))</f>
        <v>4749685.787873337</v>
      </c>
      <c r="E137" s="522">
        <f t="shared" si="50"/>
        <v>370882.81818181818</v>
      </c>
      <c r="F137" s="523">
        <f t="shared" si="51"/>
        <v>4378802.9696915187</v>
      </c>
      <c r="G137" s="523">
        <f t="shared" si="52"/>
        <v>4564244.3787824279</v>
      </c>
      <c r="H137" s="526">
        <f t="shared" si="53"/>
        <v>939251.46508987015</v>
      </c>
      <c r="I137" s="577">
        <f t="shared" si="54"/>
        <v>939251.46508987015</v>
      </c>
      <c r="J137" s="514">
        <f t="shared" si="38"/>
        <v>0</v>
      </c>
      <c r="K137" s="514"/>
      <c r="L137" s="525"/>
      <c r="M137" s="514">
        <f t="shared" si="55"/>
        <v>0</v>
      </c>
      <c r="N137" s="525"/>
      <c r="O137" s="514">
        <f t="shared" si="56"/>
        <v>0</v>
      </c>
      <c r="P137" s="514">
        <f t="shared" si="57"/>
        <v>0</v>
      </c>
    </row>
    <row r="138" spans="2:16" ht="12.5">
      <c r="B138" s="195" t="str">
        <f t="shared" si="34"/>
        <v/>
      </c>
      <c r="C138" s="507">
        <f>IF(D93="","-",+C137+1)</f>
        <v>2047</v>
      </c>
      <c r="D138" s="374">
        <f>IF(F137+SUM(E$99:E137)=D$92,F137,D$92-SUM(E$99:E137))</f>
        <v>4378802.9696915187</v>
      </c>
      <c r="E138" s="522">
        <f t="shared" si="50"/>
        <v>370882.81818181818</v>
      </c>
      <c r="F138" s="523">
        <f t="shared" si="51"/>
        <v>4007920.1515097003</v>
      </c>
      <c r="G138" s="523">
        <f t="shared" si="52"/>
        <v>4193361.5606006095</v>
      </c>
      <c r="H138" s="526">
        <f t="shared" si="53"/>
        <v>893066.78520914959</v>
      </c>
      <c r="I138" s="577">
        <f t="shared" si="54"/>
        <v>893066.78520914959</v>
      </c>
      <c r="J138" s="514">
        <f t="shared" si="38"/>
        <v>0</v>
      </c>
      <c r="K138" s="514"/>
      <c r="L138" s="525"/>
      <c r="M138" s="514">
        <f t="shared" si="55"/>
        <v>0</v>
      </c>
      <c r="N138" s="525"/>
      <c r="O138" s="514">
        <f t="shared" si="56"/>
        <v>0</v>
      </c>
      <c r="P138" s="514">
        <f t="shared" si="57"/>
        <v>0</v>
      </c>
    </row>
    <row r="139" spans="2:16" ht="12.5">
      <c r="B139" s="195" t="str">
        <f t="shared" si="34"/>
        <v/>
      </c>
      <c r="C139" s="507">
        <f>IF(D93="","-",+C138+1)</f>
        <v>2048</v>
      </c>
      <c r="D139" s="374">
        <f>IF(F138+SUM(E$99:E138)=D$92,F138,D$92-SUM(E$99:E138))</f>
        <v>4007920.1515097003</v>
      </c>
      <c r="E139" s="522">
        <f t="shared" si="50"/>
        <v>370882.81818181818</v>
      </c>
      <c r="F139" s="523">
        <f t="shared" si="51"/>
        <v>3637037.333327882</v>
      </c>
      <c r="G139" s="523">
        <f t="shared" si="52"/>
        <v>3822478.7424187912</v>
      </c>
      <c r="H139" s="526">
        <f t="shared" si="53"/>
        <v>846882.10532842891</v>
      </c>
      <c r="I139" s="577">
        <f t="shared" si="54"/>
        <v>846882.10532842891</v>
      </c>
      <c r="J139" s="514">
        <f t="shared" si="38"/>
        <v>0</v>
      </c>
      <c r="K139" s="514"/>
      <c r="L139" s="525"/>
      <c r="M139" s="514">
        <f t="shared" si="55"/>
        <v>0</v>
      </c>
      <c r="N139" s="525"/>
      <c r="O139" s="514">
        <f t="shared" si="56"/>
        <v>0</v>
      </c>
      <c r="P139" s="514">
        <f t="shared" si="57"/>
        <v>0</v>
      </c>
    </row>
    <row r="140" spans="2:16" ht="12.5">
      <c r="B140" s="195" t="str">
        <f t="shared" si="34"/>
        <v/>
      </c>
      <c r="C140" s="507">
        <f>IF(D93="","-",+C139+1)</f>
        <v>2049</v>
      </c>
      <c r="D140" s="374">
        <f>IF(F139+SUM(E$99:E139)=D$92,F139,D$92-SUM(E$99:E139))</f>
        <v>3637037.333327882</v>
      </c>
      <c r="E140" s="522">
        <f t="shared" si="50"/>
        <v>370882.81818181818</v>
      </c>
      <c r="F140" s="523">
        <f t="shared" si="51"/>
        <v>3266154.5151460636</v>
      </c>
      <c r="G140" s="523">
        <f t="shared" si="52"/>
        <v>3451595.9242369728</v>
      </c>
      <c r="H140" s="526">
        <f t="shared" si="53"/>
        <v>800697.42544770823</v>
      </c>
      <c r="I140" s="577">
        <f t="shared" si="54"/>
        <v>800697.42544770823</v>
      </c>
      <c r="J140" s="514">
        <f t="shared" si="38"/>
        <v>0</v>
      </c>
      <c r="K140" s="514"/>
      <c r="L140" s="525"/>
      <c r="M140" s="514">
        <f t="shared" si="55"/>
        <v>0</v>
      </c>
      <c r="N140" s="525"/>
      <c r="O140" s="514">
        <f t="shared" si="56"/>
        <v>0</v>
      </c>
      <c r="P140" s="514">
        <f t="shared" si="57"/>
        <v>0</v>
      </c>
    </row>
    <row r="141" spans="2:16" ht="12.5">
      <c r="B141" s="195" t="str">
        <f t="shared" si="34"/>
        <v/>
      </c>
      <c r="C141" s="507">
        <f>IF(D93="","-",+C140+1)</f>
        <v>2050</v>
      </c>
      <c r="D141" s="374">
        <f>IF(F140+SUM(E$99:E140)=D$92,F140,D$92-SUM(E$99:E140))</f>
        <v>3266154.5151460636</v>
      </c>
      <c r="E141" s="522">
        <f t="shared" si="50"/>
        <v>370882.81818181818</v>
      </c>
      <c r="F141" s="523">
        <f t="shared" si="51"/>
        <v>2895271.6969642453</v>
      </c>
      <c r="G141" s="523">
        <f t="shared" si="52"/>
        <v>3080713.1060551545</v>
      </c>
      <c r="H141" s="526">
        <f t="shared" si="53"/>
        <v>754512.74556698767</v>
      </c>
      <c r="I141" s="577">
        <f t="shared" si="54"/>
        <v>754512.74556698767</v>
      </c>
      <c r="J141" s="514">
        <f t="shared" si="38"/>
        <v>0</v>
      </c>
      <c r="K141" s="514"/>
      <c r="L141" s="525"/>
      <c r="M141" s="514">
        <f t="shared" si="55"/>
        <v>0</v>
      </c>
      <c r="N141" s="525"/>
      <c r="O141" s="514">
        <f t="shared" si="56"/>
        <v>0</v>
      </c>
      <c r="P141" s="514">
        <f t="shared" si="57"/>
        <v>0</v>
      </c>
    </row>
    <row r="142" spans="2:16" ht="12.5">
      <c r="B142" s="195" t="str">
        <f t="shared" si="34"/>
        <v/>
      </c>
      <c r="C142" s="507">
        <f>IF(D93="","-",+C141+1)</f>
        <v>2051</v>
      </c>
      <c r="D142" s="374">
        <f>IF(F141+SUM(E$99:E141)=D$92,F141,D$92-SUM(E$99:E141))</f>
        <v>2895271.6969642453</v>
      </c>
      <c r="E142" s="522">
        <f t="shared" si="50"/>
        <v>370882.81818181818</v>
      </c>
      <c r="F142" s="523">
        <f t="shared" si="51"/>
        <v>2524388.8787824269</v>
      </c>
      <c r="G142" s="523">
        <f t="shared" si="52"/>
        <v>2709830.2878733361</v>
      </c>
      <c r="H142" s="526">
        <f t="shared" si="53"/>
        <v>708328.06568626687</v>
      </c>
      <c r="I142" s="577">
        <f t="shared" si="54"/>
        <v>708328.06568626687</v>
      </c>
      <c r="J142" s="514">
        <f t="shared" si="38"/>
        <v>0</v>
      </c>
      <c r="K142" s="514"/>
      <c r="L142" s="525"/>
      <c r="M142" s="514">
        <f t="shared" si="55"/>
        <v>0</v>
      </c>
      <c r="N142" s="525"/>
      <c r="O142" s="514">
        <f t="shared" si="56"/>
        <v>0</v>
      </c>
      <c r="P142" s="514">
        <f t="shared" si="57"/>
        <v>0</v>
      </c>
    </row>
    <row r="143" spans="2:16" ht="12.5">
      <c r="B143" s="195" t="str">
        <f t="shared" si="34"/>
        <v/>
      </c>
      <c r="C143" s="507">
        <f>IF(D93="","-",+C142+1)</f>
        <v>2052</v>
      </c>
      <c r="D143" s="374">
        <f>IF(F142+SUM(E$99:E142)=D$92,F142,D$92-SUM(E$99:E142))</f>
        <v>2524388.8787824269</v>
      </c>
      <c r="E143" s="522">
        <f t="shared" si="50"/>
        <v>370882.81818181818</v>
      </c>
      <c r="F143" s="523">
        <f t="shared" si="51"/>
        <v>2153506.0606006086</v>
      </c>
      <c r="G143" s="523">
        <f t="shared" si="52"/>
        <v>2338947.4696915178</v>
      </c>
      <c r="H143" s="526">
        <f t="shared" si="53"/>
        <v>662143.38580554631</v>
      </c>
      <c r="I143" s="577">
        <f t="shared" si="54"/>
        <v>662143.38580554631</v>
      </c>
      <c r="J143" s="514">
        <f t="shared" si="38"/>
        <v>0</v>
      </c>
      <c r="K143" s="514"/>
      <c r="L143" s="525"/>
      <c r="M143" s="514">
        <f t="shared" si="55"/>
        <v>0</v>
      </c>
      <c r="N143" s="525"/>
      <c r="O143" s="514">
        <f t="shared" si="56"/>
        <v>0</v>
      </c>
      <c r="P143" s="514">
        <f t="shared" si="57"/>
        <v>0</v>
      </c>
    </row>
    <row r="144" spans="2:16" ht="12.5">
      <c r="B144" s="195" t="str">
        <f t="shared" si="34"/>
        <v/>
      </c>
      <c r="C144" s="507">
        <f>IF(D93="","-",+C143+1)</f>
        <v>2053</v>
      </c>
      <c r="D144" s="374">
        <f>IF(F143+SUM(E$99:E143)=D$92,F143,D$92-SUM(E$99:E143))</f>
        <v>2153506.0606006086</v>
      </c>
      <c r="E144" s="522">
        <f t="shared" si="50"/>
        <v>370882.81818181818</v>
      </c>
      <c r="F144" s="523">
        <f t="shared" si="51"/>
        <v>1782623.2424187905</v>
      </c>
      <c r="G144" s="523">
        <f t="shared" si="52"/>
        <v>1968064.6515096994</v>
      </c>
      <c r="H144" s="526">
        <f t="shared" si="53"/>
        <v>615958.70592482563</v>
      </c>
      <c r="I144" s="577">
        <f t="shared" si="54"/>
        <v>615958.70592482563</v>
      </c>
      <c r="J144" s="514">
        <f t="shared" si="38"/>
        <v>0</v>
      </c>
      <c r="K144" s="514"/>
      <c r="L144" s="525"/>
      <c r="M144" s="514">
        <f t="shared" si="55"/>
        <v>0</v>
      </c>
      <c r="N144" s="525"/>
      <c r="O144" s="514">
        <f t="shared" si="56"/>
        <v>0</v>
      </c>
      <c r="P144" s="514">
        <f t="shared" si="57"/>
        <v>0</v>
      </c>
    </row>
    <row r="145" spans="2:16" ht="12.5">
      <c r="B145" s="195" t="str">
        <f t="shared" si="34"/>
        <v/>
      </c>
      <c r="C145" s="507">
        <f>IF(D93="","-",+C144+1)</f>
        <v>2054</v>
      </c>
      <c r="D145" s="374">
        <f>IF(F144+SUM(E$99:E144)=D$92,F144,D$92-SUM(E$99:E144))</f>
        <v>1782623.2424187905</v>
      </c>
      <c r="E145" s="522">
        <f t="shared" si="50"/>
        <v>370882.81818181818</v>
      </c>
      <c r="F145" s="523">
        <f t="shared" si="51"/>
        <v>1411740.4242369724</v>
      </c>
      <c r="G145" s="523">
        <f t="shared" si="52"/>
        <v>1597181.8333278815</v>
      </c>
      <c r="H145" s="526">
        <f t="shared" si="53"/>
        <v>569774.02604410495</v>
      </c>
      <c r="I145" s="577">
        <f t="shared" si="54"/>
        <v>569774.02604410495</v>
      </c>
      <c r="J145" s="514">
        <f t="shared" si="38"/>
        <v>0</v>
      </c>
      <c r="K145" s="514"/>
      <c r="L145" s="525"/>
      <c r="M145" s="514">
        <f t="shared" si="55"/>
        <v>0</v>
      </c>
      <c r="N145" s="525"/>
      <c r="O145" s="514">
        <f t="shared" si="56"/>
        <v>0</v>
      </c>
      <c r="P145" s="514">
        <f t="shared" si="57"/>
        <v>0</v>
      </c>
    </row>
    <row r="146" spans="2:16" ht="12.5">
      <c r="B146" s="195" t="str">
        <f t="shared" si="34"/>
        <v/>
      </c>
      <c r="C146" s="507">
        <f>IF(D93="","-",+C145+1)</f>
        <v>2055</v>
      </c>
      <c r="D146" s="374">
        <f>IF(F145+SUM(E$99:E145)=D$92,F145,D$92-SUM(E$99:E145))</f>
        <v>1411740.4242369724</v>
      </c>
      <c r="E146" s="522">
        <f t="shared" si="50"/>
        <v>370882.81818181818</v>
      </c>
      <c r="F146" s="523">
        <f t="shared" si="51"/>
        <v>1040857.6060551542</v>
      </c>
      <c r="G146" s="523">
        <f t="shared" si="52"/>
        <v>1226299.0151460632</v>
      </c>
      <c r="H146" s="526">
        <f t="shared" si="53"/>
        <v>523589.34616338433</v>
      </c>
      <c r="I146" s="577">
        <f t="shared" si="54"/>
        <v>523589.34616338433</v>
      </c>
      <c r="J146" s="514">
        <f t="shared" si="38"/>
        <v>0</v>
      </c>
      <c r="K146" s="514"/>
      <c r="L146" s="525"/>
      <c r="M146" s="514">
        <f t="shared" si="55"/>
        <v>0</v>
      </c>
      <c r="N146" s="525"/>
      <c r="O146" s="514">
        <f t="shared" si="56"/>
        <v>0</v>
      </c>
      <c r="P146" s="514">
        <f t="shared" si="57"/>
        <v>0</v>
      </c>
    </row>
    <row r="147" spans="2:16" ht="12.5">
      <c r="B147" s="195" t="str">
        <f t="shared" si="34"/>
        <v/>
      </c>
      <c r="C147" s="507">
        <f>IF(D93="","-",+C146+1)</f>
        <v>2056</v>
      </c>
      <c r="D147" s="374">
        <f>IF(F146+SUM(E$99:E146)=D$92,F146,D$92-SUM(E$99:E146))</f>
        <v>1040857.6060551542</v>
      </c>
      <c r="E147" s="522">
        <f t="shared" si="50"/>
        <v>370882.81818181818</v>
      </c>
      <c r="F147" s="523">
        <f t="shared" si="51"/>
        <v>669974.78787333611</v>
      </c>
      <c r="G147" s="523">
        <f t="shared" si="52"/>
        <v>855416.19696424517</v>
      </c>
      <c r="H147" s="526">
        <f t="shared" si="53"/>
        <v>477404.6662826637</v>
      </c>
      <c r="I147" s="577">
        <f t="shared" si="54"/>
        <v>477404.6662826637</v>
      </c>
      <c r="J147" s="514">
        <f t="shared" si="38"/>
        <v>0</v>
      </c>
      <c r="K147" s="514"/>
      <c r="L147" s="525"/>
      <c r="M147" s="514">
        <f t="shared" si="55"/>
        <v>0</v>
      </c>
      <c r="N147" s="525"/>
      <c r="O147" s="514">
        <f t="shared" si="56"/>
        <v>0</v>
      </c>
      <c r="P147" s="514">
        <f t="shared" si="57"/>
        <v>0</v>
      </c>
    </row>
    <row r="148" spans="2:16" ht="12.5">
      <c r="B148" s="195" t="str">
        <f t="shared" si="34"/>
        <v/>
      </c>
      <c r="C148" s="507">
        <f>IF(D93="","-",+C147+1)</f>
        <v>2057</v>
      </c>
      <c r="D148" s="374">
        <f>IF(F147+SUM(E$99:E147)=D$92,F147,D$92-SUM(E$99:E147))</f>
        <v>669974.78787333611</v>
      </c>
      <c r="E148" s="522">
        <f t="shared" si="50"/>
        <v>370882.81818181818</v>
      </c>
      <c r="F148" s="523">
        <f t="shared" si="51"/>
        <v>299091.96969151794</v>
      </c>
      <c r="G148" s="523">
        <f t="shared" si="52"/>
        <v>484533.37878242705</v>
      </c>
      <c r="H148" s="526">
        <f t="shared" si="53"/>
        <v>431219.98640194302</v>
      </c>
      <c r="I148" s="577">
        <f t="shared" si="54"/>
        <v>431219.98640194302</v>
      </c>
      <c r="J148" s="514">
        <f t="shared" si="38"/>
        <v>0</v>
      </c>
      <c r="K148" s="514"/>
      <c r="L148" s="525"/>
      <c r="M148" s="514">
        <f t="shared" si="55"/>
        <v>0</v>
      </c>
      <c r="N148" s="525"/>
      <c r="O148" s="514">
        <f t="shared" si="56"/>
        <v>0</v>
      </c>
      <c r="P148" s="514">
        <f t="shared" si="57"/>
        <v>0</v>
      </c>
    </row>
    <row r="149" spans="2:16" ht="12.5">
      <c r="B149" s="195" t="str">
        <f t="shared" si="34"/>
        <v/>
      </c>
      <c r="C149" s="507">
        <f>IF(D93="","-",+C148+1)</f>
        <v>2058</v>
      </c>
      <c r="D149" s="374">
        <f>IF(F148+SUM(E$99:E148)=D$92,F148,D$92-SUM(E$99:E148))</f>
        <v>299091.96969151794</v>
      </c>
      <c r="E149" s="522">
        <f t="shared" si="50"/>
        <v>299091.96969151794</v>
      </c>
      <c r="F149" s="523">
        <f t="shared" si="51"/>
        <v>0</v>
      </c>
      <c r="G149" s="523">
        <f t="shared" si="52"/>
        <v>149545.98484575897</v>
      </c>
      <c r="H149" s="526">
        <f t="shared" si="53"/>
        <v>317714.38383140019</v>
      </c>
      <c r="I149" s="577">
        <f t="shared" si="54"/>
        <v>317714.38383140019</v>
      </c>
      <c r="J149" s="514">
        <f t="shared" si="38"/>
        <v>0</v>
      </c>
      <c r="K149" s="514"/>
      <c r="L149" s="525"/>
      <c r="M149" s="514">
        <f t="shared" si="55"/>
        <v>0</v>
      </c>
      <c r="N149" s="525"/>
      <c r="O149" s="514">
        <f t="shared" si="56"/>
        <v>0</v>
      </c>
      <c r="P149" s="514">
        <f t="shared" si="57"/>
        <v>0</v>
      </c>
    </row>
    <row r="150" spans="2:16" ht="12.5">
      <c r="B150" s="195" t="str">
        <f t="shared" si="34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50"/>
        <v>0</v>
      </c>
      <c r="F150" s="523">
        <f t="shared" si="51"/>
        <v>0</v>
      </c>
      <c r="G150" s="523">
        <f t="shared" si="52"/>
        <v>0</v>
      </c>
      <c r="H150" s="526">
        <f t="shared" si="53"/>
        <v>0</v>
      </c>
      <c r="I150" s="577">
        <f t="shared" si="54"/>
        <v>0</v>
      </c>
      <c r="J150" s="514">
        <f t="shared" si="38"/>
        <v>0</v>
      </c>
      <c r="K150" s="514"/>
      <c r="L150" s="525"/>
      <c r="M150" s="514">
        <f t="shared" si="55"/>
        <v>0</v>
      </c>
      <c r="N150" s="525"/>
      <c r="O150" s="514">
        <f t="shared" si="56"/>
        <v>0</v>
      </c>
      <c r="P150" s="514">
        <f t="shared" si="57"/>
        <v>0</v>
      </c>
    </row>
    <row r="151" spans="2:16" ht="12.5">
      <c r="B151" s="195" t="str">
        <f t="shared" si="34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50"/>
        <v>0</v>
      </c>
      <c r="F151" s="523">
        <f t="shared" si="51"/>
        <v>0</v>
      </c>
      <c r="G151" s="523">
        <f t="shared" si="52"/>
        <v>0</v>
      </c>
      <c r="H151" s="526">
        <f t="shared" si="53"/>
        <v>0</v>
      </c>
      <c r="I151" s="577">
        <f t="shared" si="54"/>
        <v>0</v>
      </c>
      <c r="J151" s="514">
        <f t="shared" si="38"/>
        <v>0</v>
      </c>
      <c r="K151" s="514"/>
      <c r="L151" s="525"/>
      <c r="M151" s="514">
        <f t="shared" si="55"/>
        <v>0</v>
      </c>
      <c r="N151" s="525"/>
      <c r="O151" s="514">
        <f t="shared" si="56"/>
        <v>0</v>
      </c>
      <c r="P151" s="514">
        <f t="shared" si="57"/>
        <v>0</v>
      </c>
    </row>
    <row r="152" spans="2:16" ht="12.5">
      <c r="B152" s="195" t="str">
        <f t="shared" si="34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50"/>
        <v>0</v>
      </c>
      <c r="F152" s="523">
        <f t="shared" si="51"/>
        <v>0</v>
      </c>
      <c r="G152" s="523">
        <f t="shared" si="52"/>
        <v>0</v>
      </c>
      <c r="H152" s="526">
        <f t="shared" si="53"/>
        <v>0</v>
      </c>
      <c r="I152" s="577">
        <f t="shared" si="54"/>
        <v>0</v>
      </c>
      <c r="J152" s="514">
        <f t="shared" si="38"/>
        <v>0</v>
      </c>
      <c r="K152" s="514"/>
      <c r="L152" s="525"/>
      <c r="M152" s="514">
        <f t="shared" si="55"/>
        <v>0</v>
      </c>
      <c r="N152" s="525"/>
      <c r="O152" s="514">
        <f t="shared" si="56"/>
        <v>0</v>
      </c>
      <c r="P152" s="514">
        <f t="shared" si="57"/>
        <v>0</v>
      </c>
    </row>
    <row r="153" spans="2:16" ht="12.5">
      <c r="B153" s="195" t="str">
        <f t="shared" si="34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50"/>
        <v>0</v>
      </c>
      <c r="F153" s="523">
        <f t="shared" si="51"/>
        <v>0</v>
      </c>
      <c r="G153" s="523">
        <f t="shared" si="52"/>
        <v>0</v>
      </c>
      <c r="H153" s="526">
        <f t="shared" si="53"/>
        <v>0</v>
      </c>
      <c r="I153" s="577">
        <f t="shared" si="54"/>
        <v>0</v>
      </c>
      <c r="J153" s="514">
        <f t="shared" si="38"/>
        <v>0</v>
      </c>
      <c r="K153" s="514"/>
      <c r="L153" s="525"/>
      <c r="M153" s="514">
        <f t="shared" si="55"/>
        <v>0</v>
      </c>
      <c r="N153" s="525"/>
      <c r="O153" s="514">
        <f t="shared" si="56"/>
        <v>0</v>
      </c>
      <c r="P153" s="514">
        <f t="shared" si="57"/>
        <v>0</v>
      </c>
    </row>
    <row r="154" spans="2:16" ht="13" thickBot="1">
      <c r="B154" s="195" t="str">
        <f t="shared" si="34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50"/>
        <v>0</v>
      </c>
      <c r="F154" s="523">
        <f t="shared" si="51"/>
        <v>0</v>
      </c>
      <c r="G154" s="523">
        <f t="shared" si="52"/>
        <v>0</v>
      </c>
      <c r="H154" s="526">
        <f t="shared" si="53"/>
        <v>0</v>
      </c>
      <c r="I154" s="577">
        <f t="shared" si="54"/>
        <v>0</v>
      </c>
      <c r="J154" s="514">
        <f t="shared" si="38"/>
        <v>0</v>
      </c>
      <c r="K154" s="514"/>
      <c r="L154" s="532"/>
      <c r="M154" s="533">
        <f t="shared" si="55"/>
        <v>0</v>
      </c>
      <c r="N154" s="532"/>
      <c r="O154" s="533">
        <f t="shared" si="56"/>
        <v>0</v>
      </c>
      <c r="P154" s="533">
        <f t="shared" si="57"/>
        <v>0</v>
      </c>
    </row>
    <row r="155" spans="2:16" ht="12.5">
      <c r="C155" s="374" t="s">
        <v>78</v>
      </c>
      <c r="D155" s="375"/>
      <c r="E155" s="375">
        <f>SUM(E99:E154)</f>
        <v>16318844.000000002</v>
      </c>
      <c r="F155" s="375"/>
      <c r="G155" s="375"/>
      <c r="H155" s="375">
        <f>SUM(H99:H154)</f>
        <v>59430016.621117599</v>
      </c>
      <c r="I155" s="375">
        <f>SUM(I99:I154)</f>
        <v>59430016.621117599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5" priority="1" stopIfTrue="1" operator="equal">
      <formula>$I$10</formula>
    </cfRule>
  </conditionalFormatting>
  <conditionalFormatting sqref="C99:C154">
    <cfRule type="cellIs" dxfId="6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"&amp;COUNT(S.001:S.077!$P$3)</f>
        <v>SWEPCO Project 2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781292.6176424236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781292.6176424236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478" t="s">
        <v>496</v>
      </c>
      <c r="F9" s="478" t="s">
        <v>497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8402687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190970.15909090909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 ht="12.5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 ht="12.5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 ht="12.5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 ht="12.5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 t="shared" ref="K24:K29" si="11">G24</f>
        <v>1068934.7345413081</v>
      </c>
      <c r="L24" s="519">
        <f t="shared" si="8"/>
        <v>0</v>
      </c>
      <c r="M24" s="518">
        <f t="shared" ref="M24:M29" si="12"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 ht="12.5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 t="shared" si="11"/>
        <v>1010847.9921071748</v>
      </c>
      <c r="L25" s="519">
        <f t="shared" si="8"/>
        <v>0</v>
      </c>
      <c r="M25" s="518">
        <f t="shared" si="12"/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 ht="12.5">
      <c r="B26" s="195" t="str">
        <f t="shared" si="5"/>
        <v/>
      </c>
      <c r="C26" s="507">
        <f t="shared" si="6"/>
        <v>2018</v>
      </c>
      <c r="D26" s="159">
        <v>6484100.6080874037</v>
      </c>
      <c r="E26" s="516">
        <v>204943.59707317073</v>
      </c>
      <c r="F26" s="159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 t="shared" si="11"/>
        <v>1016010.9603176524</v>
      </c>
      <c r="L26" s="519">
        <f t="shared" si="8"/>
        <v>0</v>
      </c>
      <c r="M26" s="518">
        <f t="shared" si="12"/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 ht="12.5">
      <c r="B27" s="195" t="str">
        <f t="shared" si="5"/>
        <v/>
      </c>
      <c r="C27" s="507">
        <f t="shared" si="6"/>
        <v>2019</v>
      </c>
      <c r="D27" s="159">
        <v>6279157.0110142333</v>
      </c>
      <c r="E27" s="516">
        <v>204943.59707317073</v>
      </c>
      <c r="F27" s="159">
        <v>6074213.413941063</v>
      </c>
      <c r="G27" s="516">
        <v>989963.83851652173</v>
      </c>
      <c r="H27" s="510">
        <v>989963.83851652173</v>
      </c>
      <c r="I27" s="511">
        <f t="shared" si="7"/>
        <v>0</v>
      </c>
      <c r="J27" s="511"/>
      <c r="K27" s="518">
        <f t="shared" si="11"/>
        <v>989963.83851652173</v>
      </c>
      <c r="L27" s="519">
        <f t="shared" ref="L27" si="13">IF(K27&lt;&gt;0,+G27-K27,0)</f>
        <v>0</v>
      </c>
      <c r="M27" s="518">
        <f t="shared" si="12"/>
        <v>989963.83851652173</v>
      </c>
      <c r="N27" s="514">
        <f t="shared" si="1"/>
        <v>0</v>
      </c>
      <c r="O27" s="514">
        <f t="shared" si="2"/>
        <v>0</v>
      </c>
      <c r="P27" s="272"/>
    </row>
    <row r="28" spans="2:16" ht="12.5">
      <c r="B28" s="195" t="str">
        <f t="shared" si="5"/>
        <v/>
      </c>
      <c r="C28" s="507">
        <f t="shared" si="6"/>
        <v>2020</v>
      </c>
      <c r="D28" s="159">
        <v>6074213.413941063</v>
      </c>
      <c r="E28" s="516">
        <v>204943.59707317073</v>
      </c>
      <c r="F28" s="159">
        <v>5869269.8168678926</v>
      </c>
      <c r="G28" s="516">
        <v>816064.49414072814</v>
      </c>
      <c r="H28" s="510">
        <v>816064.49414072814</v>
      </c>
      <c r="I28" s="511">
        <f t="shared" si="7"/>
        <v>0</v>
      </c>
      <c r="J28" s="511"/>
      <c r="K28" s="518">
        <f t="shared" si="11"/>
        <v>816064.49414072814</v>
      </c>
      <c r="L28" s="519">
        <f t="shared" ref="L28" si="14">IF(K28&lt;&gt;0,+G28-K28,0)</f>
        <v>0</v>
      </c>
      <c r="M28" s="518">
        <f t="shared" si="12"/>
        <v>816064.49414072814</v>
      </c>
      <c r="N28" s="514">
        <f t="shared" si="1"/>
        <v>0</v>
      </c>
      <c r="O28" s="514">
        <f t="shared" si="2"/>
        <v>0</v>
      </c>
      <c r="P28" s="272"/>
    </row>
    <row r="29" spans="2:16" ht="12.5">
      <c r="B29" s="195" t="str">
        <f t="shared" si="5"/>
        <v>IU</v>
      </c>
      <c r="C29" s="507">
        <f t="shared" si="6"/>
        <v>2021</v>
      </c>
      <c r="D29" s="159">
        <v>5878802.0771968784</v>
      </c>
      <c r="E29" s="516">
        <v>200063.98761904764</v>
      </c>
      <c r="F29" s="159">
        <v>5678738.0895778304</v>
      </c>
      <c r="G29" s="516">
        <v>812639.88121443952</v>
      </c>
      <c r="H29" s="510">
        <v>812639.88121443952</v>
      </c>
      <c r="I29" s="511">
        <f t="shared" si="7"/>
        <v>0</v>
      </c>
      <c r="J29" s="511"/>
      <c r="K29" s="518">
        <f t="shared" si="11"/>
        <v>812639.88121443952</v>
      </c>
      <c r="L29" s="519">
        <f t="shared" ref="L29" si="15">IF(K29&lt;&gt;0,+G29-K29,0)</f>
        <v>0</v>
      </c>
      <c r="M29" s="518">
        <f t="shared" si="12"/>
        <v>812639.88121443952</v>
      </c>
      <c r="N29" s="514">
        <f t="shared" si="1"/>
        <v>0</v>
      </c>
      <c r="O29" s="514">
        <f t="shared" si="2"/>
        <v>0</v>
      </c>
      <c r="P29" s="272"/>
    </row>
    <row r="30" spans="2:16" ht="12.5">
      <c r="B30" s="195" t="str">
        <f t="shared" si="5"/>
        <v>IU</v>
      </c>
      <c r="C30" s="507">
        <f t="shared" si="6"/>
        <v>2022</v>
      </c>
      <c r="D30" s="159">
        <v>5669205.8292488456</v>
      </c>
      <c r="E30" s="516">
        <v>200063.98761904764</v>
      </c>
      <c r="F30" s="159">
        <v>5469141.8416297976</v>
      </c>
      <c r="G30" s="516">
        <v>826284.70992984762</v>
      </c>
      <c r="H30" s="510">
        <v>826284.70992984762</v>
      </c>
      <c r="I30" s="511">
        <f t="shared" si="7"/>
        <v>0</v>
      </c>
      <c r="J30" s="511"/>
      <c r="K30" s="518">
        <f t="shared" ref="K30" si="16">G30</f>
        <v>826284.70992984762</v>
      </c>
      <c r="L30" s="519">
        <f t="shared" ref="L30" si="17">IF(K30&lt;&gt;0,+G30-K30,0)</f>
        <v>0</v>
      </c>
      <c r="M30" s="518">
        <f t="shared" ref="M30" si="18">H30</f>
        <v>826284.70992984762</v>
      </c>
      <c r="N30" s="514">
        <f t="shared" si="1"/>
        <v>0</v>
      </c>
      <c r="O30" s="514">
        <f t="shared" si="2"/>
        <v>0</v>
      </c>
      <c r="P30" s="272"/>
    </row>
    <row r="31" spans="2:16" ht="12.5">
      <c r="B31" s="195"/>
      <c r="C31" s="507">
        <f t="shared" si="6"/>
        <v>2023</v>
      </c>
      <c r="D31" s="159">
        <v>5469141.3616297981</v>
      </c>
      <c r="E31" s="516">
        <v>200063.97619047618</v>
      </c>
      <c r="F31" s="159">
        <v>5269077.3854393223</v>
      </c>
      <c r="G31" s="516">
        <v>878326.3176604046</v>
      </c>
      <c r="H31" s="510">
        <v>878326.3176604046</v>
      </c>
      <c r="I31" s="511">
        <f t="shared" si="7"/>
        <v>0</v>
      </c>
      <c r="J31" s="511"/>
      <c r="K31" s="518">
        <f t="shared" ref="K31" si="19">G31</f>
        <v>878326.3176604046</v>
      </c>
      <c r="L31" s="519">
        <f t="shared" ref="L31" si="20">IF(K31&lt;&gt;0,+G31-K31,0)</f>
        <v>0</v>
      </c>
      <c r="M31" s="518">
        <f t="shared" ref="M31" si="21">H31</f>
        <v>878326.3176604046</v>
      </c>
      <c r="N31" s="514">
        <f t="shared" si="1"/>
        <v>0</v>
      </c>
      <c r="O31" s="514">
        <f t="shared" si="2"/>
        <v>0</v>
      </c>
      <c r="P31" s="272"/>
    </row>
    <row r="32" spans="2:16" ht="12.5">
      <c r="B32" s="582" t="str">
        <f t="shared" si="5"/>
        <v/>
      </c>
      <c r="C32" s="507">
        <f t="shared" si="6"/>
        <v>2024</v>
      </c>
      <c r="D32" s="159">
        <v>5269077.3854393223</v>
      </c>
      <c r="E32" s="516">
        <v>200063.97619047618</v>
      </c>
      <c r="F32" s="159">
        <v>5069013.4092488466</v>
      </c>
      <c r="G32" s="516">
        <v>781292.6176424236</v>
      </c>
      <c r="H32" s="510">
        <v>781292.6176424236</v>
      </c>
      <c r="I32" s="511">
        <f t="shared" si="7"/>
        <v>0</v>
      </c>
      <c r="J32" s="511"/>
      <c r="K32" s="518">
        <f t="shared" ref="K32" si="22">G32</f>
        <v>781292.6176424236</v>
      </c>
      <c r="L32" s="519">
        <f t="shared" ref="L32" si="23">IF(K32&lt;&gt;0,+G32-K32,0)</f>
        <v>0</v>
      </c>
      <c r="M32" s="518">
        <f t="shared" ref="M32" si="24">H32</f>
        <v>781292.6176424236</v>
      </c>
      <c r="N32" s="514">
        <f t="shared" ref="N32" si="25">IF(M32&lt;&gt;0,+H32-M32,0)</f>
        <v>0</v>
      </c>
      <c r="O32" s="514">
        <f t="shared" ref="O32" si="26">+N32-L32</f>
        <v>0</v>
      </c>
      <c r="P32" s="272"/>
    </row>
    <row r="33" spans="2:16" ht="12.5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5069013.4092488466</v>
      </c>
      <c r="E33" s="522">
        <f t="shared" ref="E33:E72" si="27">IF(+I$14&lt;F32,I$14,D33)</f>
        <v>190970.15909090909</v>
      </c>
      <c r="F33" s="523">
        <f t="shared" ref="F33:F72" si="28">+D33-E33</f>
        <v>4878043.2501579374</v>
      </c>
      <c r="G33" s="524">
        <f t="shared" ref="G33:G72" si="29">+I$12*((D33+F33)/2)+E33</f>
        <v>785441.73454044142</v>
      </c>
      <c r="H33" s="491">
        <f t="shared" ref="H33:H72" si="30">+I$13*((D33+F33)/2)+E33</f>
        <v>785441.73454044142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 ht="12.5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4878043.2501579374</v>
      </c>
      <c r="E34" s="522">
        <f t="shared" si="27"/>
        <v>190970.15909090909</v>
      </c>
      <c r="F34" s="523">
        <f t="shared" si="28"/>
        <v>4687073.0910670282</v>
      </c>
      <c r="G34" s="524">
        <f t="shared" si="29"/>
        <v>762615.61919279012</v>
      </c>
      <c r="H34" s="491">
        <f t="shared" si="30"/>
        <v>762615.61919279012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 ht="12.5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4687073.0910670282</v>
      </c>
      <c r="E35" s="522">
        <f t="shared" si="27"/>
        <v>190970.15909090909</v>
      </c>
      <c r="F35" s="523">
        <f t="shared" si="28"/>
        <v>4496102.9319761191</v>
      </c>
      <c r="G35" s="524">
        <f t="shared" si="29"/>
        <v>739789.50384513906</v>
      </c>
      <c r="H35" s="491">
        <f t="shared" si="30"/>
        <v>739789.50384513906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 ht="12.5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4496102.9319761191</v>
      </c>
      <c r="E36" s="522">
        <f t="shared" si="27"/>
        <v>190970.15909090909</v>
      </c>
      <c r="F36" s="523">
        <f t="shared" si="28"/>
        <v>4305132.7728852099</v>
      </c>
      <c r="G36" s="524">
        <f t="shared" si="29"/>
        <v>716963.38849748776</v>
      </c>
      <c r="H36" s="491">
        <f t="shared" si="30"/>
        <v>716963.38849748776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 ht="12.5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4305132.7728852099</v>
      </c>
      <c r="E37" s="522">
        <f t="shared" si="27"/>
        <v>190970.15909090909</v>
      </c>
      <c r="F37" s="523">
        <f t="shared" si="28"/>
        <v>4114162.6137943007</v>
      </c>
      <c r="G37" s="524">
        <f t="shared" si="29"/>
        <v>694137.27314983669</v>
      </c>
      <c r="H37" s="491">
        <f t="shared" si="30"/>
        <v>694137.27314983669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 ht="12.5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4114162.6137943007</v>
      </c>
      <c r="E38" s="522">
        <f t="shared" si="27"/>
        <v>190970.15909090909</v>
      </c>
      <c r="F38" s="523">
        <f t="shared" si="28"/>
        <v>3923192.4547033915</v>
      </c>
      <c r="G38" s="524">
        <f t="shared" si="29"/>
        <v>671311.15780218551</v>
      </c>
      <c r="H38" s="491">
        <f t="shared" si="30"/>
        <v>671311.15780218551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 ht="12.5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3923192.4547033915</v>
      </c>
      <c r="E39" s="522">
        <f t="shared" si="27"/>
        <v>190970.15909090909</v>
      </c>
      <c r="F39" s="523">
        <f t="shared" si="28"/>
        <v>3732222.2956124824</v>
      </c>
      <c r="G39" s="524">
        <f t="shared" si="29"/>
        <v>648485.04245453421</v>
      </c>
      <c r="H39" s="491">
        <f t="shared" si="30"/>
        <v>648485.04245453421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 ht="12.5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3732222.2956124824</v>
      </c>
      <c r="E40" s="522">
        <f t="shared" si="27"/>
        <v>190970.15909090909</v>
      </c>
      <c r="F40" s="523">
        <f t="shared" si="28"/>
        <v>3541252.1365215732</v>
      </c>
      <c r="G40" s="524">
        <f t="shared" si="29"/>
        <v>625658.92710688303</v>
      </c>
      <c r="H40" s="491">
        <f t="shared" si="30"/>
        <v>625658.92710688303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 ht="12.5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3541252.1365215732</v>
      </c>
      <c r="E41" s="522">
        <f t="shared" si="27"/>
        <v>190970.15909090909</v>
      </c>
      <c r="F41" s="523">
        <f t="shared" si="28"/>
        <v>3350281.977430664</v>
      </c>
      <c r="G41" s="524">
        <f t="shared" si="29"/>
        <v>602832.81175923184</v>
      </c>
      <c r="H41" s="491">
        <f t="shared" si="30"/>
        <v>602832.81175923184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 ht="12.5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3350281.977430664</v>
      </c>
      <c r="E42" s="522">
        <f t="shared" si="27"/>
        <v>190970.15909090909</v>
      </c>
      <c r="F42" s="523">
        <f t="shared" si="28"/>
        <v>3159311.8183397548</v>
      </c>
      <c r="G42" s="524">
        <f t="shared" si="29"/>
        <v>580006.69641158066</v>
      </c>
      <c r="H42" s="491">
        <f t="shared" si="30"/>
        <v>580006.69641158066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 ht="12.5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3159311.8183397548</v>
      </c>
      <c r="E43" s="522">
        <f t="shared" si="27"/>
        <v>190970.15909090909</v>
      </c>
      <c r="F43" s="523">
        <f t="shared" si="28"/>
        <v>2968341.6592488457</v>
      </c>
      <c r="G43" s="524">
        <f t="shared" si="29"/>
        <v>557180.58106392948</v>
      </c>
      <c r="H43" s="491">
        <f t="shared" si="30"/>
        <v>557180.58106392948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 ht="12.5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2968341.6592488457</v>
      </c>
      <c r="E44" s="522">
        <f t="shared" si="27"/>
        <v>190970.15909090909</v>
      </c>
      <c r="F44" s="523">
        <f t="shared" si="28"/>
        <v>2777371.5001579365</v>
      </c>
      <c r="G44" s="524">
        <f t="shared" si="29"/>
        <v>534354.4657162783</v>
      </c>
      <c r="H44" s="491">
        <f t="shared" si="30"/>
        <v>534354.4657162783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 ht="12.5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2777371.5001579365</v>
      </c>
      <c r="E45" s="522">
        <f t="shared" si="27"/>
        <v>190970.15909090909</v>
      </c>
      <c r="F45" s="523">
        <f t="shared" si="28"/>
        <v>2586401.3410670273</v>
      </c>
      <c r="G45" s="524">
        <f t="shared" si="29"/>
        <v>511528.35036862711</v>
      </c>
      <c r="H45" s="491">
        <f t="shared" si="30"/>
        <v>511528.35036862711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 ht="12.5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2586401.3410670273</v>
      </c>
      <c r="E46" s="522">
        <f t="shared" si="27"/>
        <v>190970.15909090909</v>
      </c>
      <c r="F46" s="523">
        <f t="shared" si="28"/>
        <v>2395431.1819761181</v>
      </c>
      <c r="G46" s="524">
        <f t="shared" si="29"/>
        <v>488702.23502097593</v>
      </c>
      <c r="H46" s="491">
        <f t="shared" si="30"/>
        <v>488702.23502097593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 ht="12.5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2395431.1819761181</v>
      </c>
      <c r="E47" s="522">
        <f t="shared" si="27"/>
        <v>190970.15909090909</v>
      </c>
      <c r="F47" s="523">
        <f t="shared" si="28"/>
        <v>2204461.0228852089</v>
      </c>
      <c r="G47" s="524">
        <f t="shared" si="29"/>
        <v>465876.11967332475</v>
      </c>
      <c r="H47" s="491">
        <f t="shared" si="30"/>
        <v>465876.11967332475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 ht="12.5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2204461.0228852089</v>
      </c>
      <c r="E48" s="522">
        <f t="shared" si="27"/>
        <v>190970.15909090909</v>
      </c>
      <c r="F48" s="523">
        <f t="shared" si="28"/>
        <v>2013490.8637942998</v>
      </c>
      <c r="G48" s="524">
        <f t="shared" si="29"/>
        <v>443050.00432567351</v>
      </c>
      <c r="H48" s="491">
        <f t="shared" si="30"/>
        <v>443050.00432567351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 ht="12.5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2013490.8637942998</v>
      </c>
      <c r="E49" s="522">
        <f t="shared" si="27"/>
        <v>190970.15909090909</v>
      </c>
      <c r="F49" s="523">
        <f t="shared" si="28"/>
        <v>1822520.7047033906</v>
      </c>
      <c r="G49" s="524">
        <f t="shared" si="29"/>
        <v>420223.88897802233</v>
      </c>
      <c r="H49" s="491">
        <f t="shared" si="30"/>
        <v>420223.88897802233</v>
      </c>
      <c r="I49" s="511">
        <f t="shared" si="7"/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1822520.7047033906</v>
      </c>
      <c r="E50" s="522">
        <f t="shared" si="27"/>
        <v>190970.15909090909</v>
      </c>
      <c r="F50" s="523">
        <f t="shared" si="28"/>
        <v>1631550.5456124814</v>
      </c>
      <c r="G50" s="524">
        <f t="shared" si="29"/>
        <v>397397.77363037108</v>
      </c>
      <c r="H50" s="491">
        <f t="shared" si="30"/>
        <v>397397.77363037108</v>
      </c>
      <c r="I50" s="511">
        <f t="shared" si="7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1631550.5456124814</v>
      </c>
      <c r="E51" s="522">
        <f t="shared" si="27"/>
        <v>190970.15909090909</v>
      </c>
      <c r="F51" s="523">
        <f t="shared" si="28"/>
        <v>1440580.3865215722</v>
      </c>
      <c r="G51" s="524">
        <f t="shared" si="29"/>
        <v>374571.6582827199</v>
      </c>
      <c r="H51" s="491">
        <f t="shared" si="30"/>
        <v>374571.6582827199</v>
      </c>
      <c r="I51" s="511">
        <f t="shared" si="7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1440580.3865215722</v>
      </c>
      <c r="E52" s="522">
        <f t="shared" si="27"/>
        <v>190970.15909090909</v>
      </c>
      <c r="F52" s="523">
        <f t="shared" si="28"/>
        <v>1249610.2274306631</v>
      </c>
      <c r="G52" s="524">
        <f t="shared" si="29"/>
        <v>351745.54293506872</v>
      </c>
      <c r="H52" s="491">
        <f t="shared" si="30"/>
        <v>351745.54293506872</v>
      </c>
      <c r="I52" s="511">
        <f t="shared" si="7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1249610.2274306631</v>
      </c>
      <c r="E53" s="522">
        <f t="shared" si="27"/>
        <v>190970.15909090909</v>
      </c>
      <c r="F53" s="523">
        <f t="shared" si="28"/>
        <v>1058640.0683397539</v>
      </c>
      <c r="G53" s="524">
        <f t="shared" si="29"/>
        <v>328919.42758741754</v>
      </c>
      <c r="H53" s="491">
        <f t="shared" si="30"/>
        <v>328919.42758741754</v>
      </c>
      <c r="I53" s="511">
        <f t="shared" si="7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582" t="str">
        <f t="shared" si="5"/>
        <v/>
      </c>
      <c r="C54" s="507">
        <f t="shared" si="6"/>
        <v>2046</v>
      </c>
      <c r="D54" s="523">
        <f>IF(F53+SUM(E$17:E53)=D$10,F53,D$10-SUM(E$17:E53))</f>
        <v>1058640.0683397539</v>
      </c>
      <c r="E54" s="522">
        <f t="shared" si="27"/>
        <v>190970.15909090909</v>
      </c>
      <c r="F54" s="523">
        <f t="shared" si="28"/>
        <v>867669.90924884484</v>
      </c>
      <c r="G54" s="524">
        <f t="shared" si="29"/>
        <v>306093.31223976635</v>
      </c>
      <c r="H54" s="491">
        <f t="shared" si="30"/>
        <v>306093.31223976635</v>
      </c>
      <c r="I54" s="511">
        <f t="shared" si="7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867669.90924884484</v>
      </c>
      <c r="E55" s="522">
        <f t="shared" si="27"/>
        <v>190970.15909090909</v>
      </c>
      <c r="F55" s="523">
        <f t="shared" si="28"/>
        <v>676699.75015793578</v>
      </c>
      <c r="G55" s="524">
        <f t="shared" si="29"/>
        <v>283267.19689211517</v>
      </c>
      <c r="H55" s="491">
        <f t="shared" si="30"/>
        <v>283267.19689211517</v>
      </c>
      <c r="I55" s="511">
        <f t="shared" si="7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5"/>
        <v/>
      </c>
      <c r="C56" s="507">
        <f t="shared" si="6"/>
        <v>2048</v>
      </c>
      <c r="D56" s="523">
        <f>IF(F55+SUM(E$17:E55)=D$10,F55,D$10-SUM(E$17:E55))</f>
        <v>676699.75015793578</v>
      </c>
      <c r="E56" s="522">
        <f t="shared" si="27"/>
        <v>190970.15909090909</v>
      </c>
      <c r="F56" s="523">
        <f t="shared" si="28"/>
        <v>485729.59106702672</v>
      </c>
      <c r="G56" s="524">
        <f t="shared" si="29"/>
        <v>260441.08154446399</v>
      </c>
      <c r="H56" s="491">
        <f t="shared" si="30"/>
        <v>260441.08154446399</v>
      </c>
      <c r="I56" s="511">
        <f t="shared" si="7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485729.59106702672</v>
      </c>
      <c r="E57" s="522">
        <f t="shared" si="27"/>
        <v>190970.15909090909</v>
      </c>
      <c r="F57" s="523">
        <f t="shared" si="28"/>
        <v>294759.43197611766</v>
      </c>
      <c r="G57" s="524">
        <f t="shared" si="29"/>
        <v>237614.96619681281</v>
      </c>
      <c r="H57" s="491">
        <f t="shared" si="30"/>
        <v>237614.96619681281</v>
      </c>
      <c r="I57" s="511">
        <f t="shared" si="7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5"/>
        <v/>
      </c>
      <c r="C58" s="507">
        <f t="shared" si="6"/>
        <v>2050</v>
      </c>
      <c r="D58" s="523">
        <f>IF(F57+SUM(E$17:E57)=D$10,F57,D$10-SUM(E$17:E57))</f>
        <v>294759.43197611766</v>
      </c>
      <c r="E58" s="522">
        <f t="shared" si="27"/>
        <v>190970.15909090909</v>
      </c>
      <c r="F58" s="523">
        <f t="shared" si="28"/>
        <v>103789.27288520857</v>
      </c>
      <c r="G58" s="524">
        <f t="shared" si="29"/>
        <v>214788.85084916162</v>
      </c>
      <c r="H58" s="491">
        <f t="shared" si="30"/>
        <v>214788.85084916162</v>
      </c>
      <c r="I58" s="511">
        <f t="shared" si="7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103789.27288520857</v>
      </c>
      <c r="E59" s="522">
        <f t="shared" si="27"/>
        <v>103789.27288520857</v>
      </c>
      <c r="F59" s="523">
        <f t="shared" si="28"/>
        <v>0</v>
      </c>
      <c r="G59" s="524">
        <f t="shared" si="29"/>
        <v>109992.08992742204</v>
      </c>
      <c r="H59" s="491">
        <f t="shared" si="30"/>
        <v>109992.08992742204</v>
      </c>
      <c r="I59" s="511">
        <f t="shared" si="7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27"/>
        <v>0</v>
      </c>
      <c r="F60" s="523">
        <f t="shared" si="28"/>
        <v>0</v>
      </c>
      <c r="G60" s="524">
        <f t="shared" si="29"/>
        <v>0</v>
      </c>
      <c r="H60" s="491">
        <f t="shared" si="30"/>
        <v>0</v>
      </c>
      <c r="I60" s="511">
        <f t="shared" si="7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27"/>
        <v>0</v>
      </c>
      <c r="F61" s="523">
        <f t="shared" si="28"/>
        <v>0</v>
      </c>
      <c r="G61" s="526">
        <f t="shared" si="29"/>
        <v>0</v>
      </c>
      <c r="H61" s="491">
        <f t="shared" si="30"/>
        <v>0</v>
      </c>
      <c r="I61" s="511">
        <f t="shared" si="7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27"/>
        <v>0</v>
      </c>
      <c r="F62" s="523">
        <f t="shared" si="28"/>
        <v>0</v>
      </c>
      <c r="G62" s="526">
        <f t="shared" si="29"/>
        <v>0</v>
      </c>
      <c r="H62" s="491">
        <f t="shared" si="30"/>
        <v>0</v>
      </c>
      <c r="I62" s="511">
        <f t="shared" si="7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27"/>
        <v>0</v>
      </c>
      <c r="F63" s="523">
        <f t="shared" si="28"/>
        <v>0</v>
      </c>
      <c r="G63" s="526">
        <f t="shared" si="29"/>
        <v>0</v>
      </c>
      <c r="H63" s="491">
        <f t="shared" si="30"/>
        <v>0</v>
      </c>
      <c r="I63" s="511">
        <f t="shared" si="7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27"/>
        <v>0</v>
      </c>
      <c r="F64" s="523">
        <f t="shared" si="28"/>
        <v>0</v>
      </c>
      <c r="G64" s="526">
        <f t="shared" si="29"/>
        <v>0</v>
      </c>
      <c r="H64" s="491">
        <f t="shared" si="30"/>
        <v>0</v>
      </c>
      <c r="I64" s="511">
        <f t="shared" si="7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27"/>
        <v>0</v>
      </c>
      <c r="F65" s="523">
        <f t="shared" si="28"/>
        <v>0</v>
      </c>
      <c r="G65" s="526">
        <f t="shared" si="29"/>
        <v>0</v>
      </c>
      <c r="H65" s="491">
        <f t="shared" si="30"/>
        <v>0</v>
      </c>
      <c r="I65" s="511">
        <f t="shared" si="7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27"/>
        <v>0</v>
      </c>
      <c r="F66" s="523">
        <f t="shared" si="28"/>
        <v>0</v>
      </c>
      <c r="G66" s="526">
        <f t="shared" si="29"/>
        <v>0</v>
      </c>
      <c r="H66" s="491">
        <f t="shared" si="30"/>
        <v>0</v>
      </c>
      <c r="I66" s="511">
        <f t="shared" si="7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27"/>
        <v>0</v>
      </c>
      <c r="F67" s="523">
        <f t="shared" si="28"/>
        <v>0</v>
      </c>
      <c r="G67" s="526">
        <f t="shared" si="29"/>
        <v>0</v>
      </c>
      <c r="H67" s="491">
        <f t="shared" si="30"/>
        <v>0</v>
      </c>
      <c r="I67" s="511">
        <f t="shared" si="7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27"/>
        <v>0</v>
      </c>
      <c r="F68" s="523">
        <f t="shared" si="28"/>
        <v>0</v>
      </c>
      <c r="G68" s="526">
        <f t="shared" si="29"/>
        <v>0</v>
      </c>
      <c r="H68" s="491">
        <f t="shared" si="30"/>
        <v>0</v>
      </c>
      <c r="I68" s="511">
        <f t="shared" si="7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27"/>
        <v>0</v>
      </c>
      <c r="F69" s="523">
        <f t="shared" si="28"/>
        <v>0</v>
      </c>
      <c r="G69" s="526">
        <f t="shared" si="29"/>
        <v>0</v>
      </c>
      <c r="H69" s="491">
        <f t="shared" si="30"/>
        <v>0</v>
      </c>
      <c r="I69" s="511">
        <f t="shared" si="7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27"/>
        <v>0</v>
      </c>
      <c r="F70" s="523">
        <f t="shared" si="28"/>
        <v>0</v>
      </c>
      <c r="G70" s="526">
        <f t="shared" si="29"/>
        <v>0</v>
      </c>
      <c r="H70" s="491">
        <f t="shared" si="30"/>
        <v>0</v>
      </c>
      <c r="I70" s="511">
        <f t="shared" si="7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27"/>
        <v>0</v>
      </c>
      <c r="F71" s="523">
        <f t="shared" si="28"/>
        <v>0</v>
      </c>
      <c r="G71" s="526">
        <f t="shared" si="29"/>
        <v>0</v>
      </c>
      <c r="H71" s="491">
        <f t="shared" si="30"/>
        <v>0</v>
      </c>
      <c r="I71" s="511">
        <f t="shared" si="7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27"/>
        <v>0</v>
      </c>
      <c r="F72" s="528">
        <f t="shared" si="28"/>
        <v>0</v>
      </c>
      <c r="G72" s="530">
        <f t="shared" si="29"/>
        <v>0</v>
      </c>
      <c r="H72" s="471">
        <f t="shared" si="30"/>
        <v>0</v>
      </c>
      <c r="I72" s="531">
        <f t="shared" si="7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8402687.0000000019</v>
      </c>
      <c r="F73" s="375"/>
      <c r="G73" s="375">
        <f>SUM(G17:G72)</f>
        <v>30952720.147470996</v>
      </c>
      <c r="H73" s="375">
        <f>SUM(H17:H72)</f>
        <v>30952720.147470996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781292.6176424236</v>
      </c>
      <c r="N87" s="546">
        <f>IF(J92&lt;D11,0,VLOOKUP(J92,C17:O72,11))</f>
        <v>781292.6176424236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852485.2088775509</v>
      </c>
      <c r="N88" s="550">
        <f>IF(J92&lt;D11,0,VLOOKUP(J92,C99:P154,7))</f>
        <v>852485.2088775509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71192.5912351273</v>
      </c>
      <c r="N89" s="555">
        <f>+N88-N87</f>
        <v>71192.5912351273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 t="str">
        <f>E9</f>
        <v>SPP Project ID =</v>
      </c>
      <c r="F91" s="560" t="str">
        <f>F9</f>
        <v>224 &amp; 581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8402687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190970.15909090909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34">+I99-H99</f>
        <v>0</v>
      </c>
      <c r="K99" s="514"/>
      <c r="L99" s="512">
        <f t="shared" ref="L99:L104" si="35">H99</f>
        <v>796120</v>
      </c>
      <c r="M99" s="513">
        <f t="shared" ref="M99:M130" si="36">IF(L99&lt;&gt;0,+H99-L99,0)</f>
        <v>0</v>
      </c>
      <c r="N99" s="512">
        <f t="shared" ref="N99:N104" si="37">I99</f>
        <v>796120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34"/>
        <v>0</v>
      </c>
      <c r="K100" s="514"/>
      <c r="L100" s="518">
        <f t="shared" si="35"/>
        <v>1541731.3961161568</v>
      </c>
      <c r="M100" s="519">
        <f t="shared" si="36"/>
        <v>0</v>
      </c>
      <c r="N100" s="518">
        <f t="shared" si="37"/>
        <v>1541731.3961161568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0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34"/>
        <v>0</v>
      </c>
      <c r="K101" s="514"/>
      <c r="L101" s="518">
        <f t="shared" si="35"/>
        <v>1387315.6975317788</v>
      </c>
      <c r="M101" s="519">
        <f t="shared" si="36"/>
        <v>0</v>
      </c>
      <c r="N101" s="518">
        <f t="shared" si="37"/>
        <v>1387315.6975317788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34"/>
        <v>0</v>
      </c>
      <c r="K102" s="514"/>
      <c r="L102" s="518">
        <f t="shared" si="35"/>
        <v>1332406.4149067886</v>
      </c>
      <c r="M102" s="519">
        <f t="shared" si="36"/>
        <v>0</v>
      </c>
      <c r="N102" s="518">
        <f t="shared" si="37"/>
        <v>1332406.4149067886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35"/>
        <v>1214060.1321062704</v>
      </c>
      <c r="M103" s="519">
        <f t="shared" ref="M103:M108" si="41">IF(L103&lt;&gt;0,+H103-L103,0)</f>
        <v>0</v>
      </c>
      <c r="N103" s="518">
        <f t="shared" si="37"/>
        <v>1214060.1321062704</v>
      </c>
      <c r="O103" s="514">
        <f t="shared" ref="O103:O108" si="42">IF(N103&lt;&gt;0,+I103-N103,0)</f>
        <v>0</v>
      </c>
      <c r="P103" s="514">
        <f t="shared" ref="P103:P108" si="43">+O103-M103</f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35"/>
        <v>1191601.6940490135</v>
      </c>
      <c r="M104" s="519">
        <f t="shared" si="41"/>
        <v>0</v>
      </c>
      <c r="N104" s="518">
        <f t="shared" si="37"/>
        <v>1191601.6940490135</v>
      </c>
      <c r="O104" s="514">
        <f t="shared" si="42"/>
        <v>0</v>
      </c>
      <c r="P104" s="514">
        <f t="shared" si="43"/>
        <v>0</v>
      </c>
      <c r="Q104" s="269"/>
    </row>
    <row r="105" spans="1:17" ht="12.5">
      <c r="B105" s="195" t="str">
        <f t="shared" si="40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34"/>
        <v>0</v>
      </c>
      <c r="K105" s="514"/>
      <c r="L105" s="518">
        <f t="shared" ref="L105:L110" si="44">H105</f>
        <v>1134932.5435262297</v>
      </c>
      <c r="M105" s="519">
        <f t="shared" si="41"/>
        <v>0</v>
      </c>
      <c r="N105" s="518">
        <f t="shared" ref="N105:N110" si="45">I105</f>
        <v>1134932.5435262297</v>
      </c>
      <c r="O105" s="514">
        <f t="shared" si="42"/>
        <v>0</v>
      </c>
      <c r="P105" s="514">
        <f t="shared" si="43"/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34"/>
        <v>0</v>
      </c>
      <c r="K106" s="514"/>
      <c r="L106" s="518">
        <f t="shared" si="44"/>
        <v>1070988.2339652905</v>
      </c>
      <c r="M106" s="519">
        <f t="shared" si="41"/>
        <v>0</v>
      </c>
      <c r="N106" s="518">
        <f t="shared" si="45"/>
        <v>1070988.2339652905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34"/>
        <v>0</v>
      </c>
      <c r="K107" s="514"/>
      <c r="L107" s="518">
        <f t="shared" si="44"/>
        <v>1013835.8551552552</v>
      </c>
      <c r="M107" s="519">
        <f t="shared" si="41"/>
        <v>0</v>
      </c>
      <c r="N107" s="518">
        <f t="shared" si="45"/>
        <v>1013835.8551552552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34"/>
        <v>0</v>
      </c>
      <c r="K108" s="514"/>
      <c r="L108" s="518">
        <f t="shared" si="44"/>
        <v>886411.49004878511</v>
      </c>
      <c r="M108" s="519">
        <f t="shared" si="41"/>
        <v>0</v>
      </c>
      <c r="N108" s="518">
        <f t="shared" si="45"/>
        <v>886411.49004878511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2019</v>
      </c>
      <c r="D109" s="508">
        <v>6399188.6328493077</v>
      </c>
      <c r="E109" s="516">
        <v>195411.33674418606</v>
      </c>
      <c r="F109" s="515">
        <v>6203777.2961051213</v>
      </c>
      <c r="G109" s="515">
        <v>6301482.964477215</v>
      </c>
      <c r="H109" s="516">
        <v>869925.51728731813</v>
      </c>
      <c r="I109" s="510">
        <v>869925.51728731813</v>
      </c>
      <c r="J109" s="514">
        <f t="shared" si="34"/>
        <v>0</v>
      </c>
      <c r="K109" s="514"/>
      <c r="L109" s="518">
        <f t="shared" si="44"/>
        <v>869925.51728731813</v>
      </c>
      <c r="M109" s="519">
        <f t="shared" ref="M109" si="46">IF(L109&lt;&gt;0,+H109-L109,0)</f>
        <v>0</v>
      </c>
      <c r="N109" s="518">
        <f t="shared" si="45"/>
        <v>869925.51728731813</v>
      </c>
      <c r="O109" s="514">
        <f t="shared" si="38"/>
        <v>0</v>
      </c>
      <c r="P109" s="514">
        <f t="shared" si="39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2020</v>
      </c>
      <c r="D110" s="508">
        <v>6203777.2961051213</v>
      </c>
      <c r="E110" s="516">
        <v>200063.98761904764</v>
      </c>
      <c r="F110" s="515">
        <v>6003713.3084860733</v>
      </c>
      <c r="G110" s="515">
        <v>6103745.3022955973</v>
      </c>
      <c r="H110" s="516">
        <v>856667.26239535783</v>
      </c>
      <c r="I110" s="510">
        <v>856667.26239535783</v>
      </c>
      <c r="J110" s="514">
        <f t="shared" si="34"/>
        <v>0</v>
      </c>
      <c r="K110" s="514"/>
      <c r="L110" s="518">
        <f t="shared" si="44"/>
        <v>856667.26239535783</v>
      </c>
      <c r="M110" s="519">
        <f t="shared" ref="M110" si="47">IF(L110&lt;&gt;0,+H110-L110,0)</f>
        <v>0</v>
      </c>
      <c r="N110" s="518">
        <f t="shared" si="45"/>
        <v>856667.26239535783</v>
      </c>
      <c r="O110" s="514">
        <f t="shared" si="38"/>
        <v>0</v>
      </c>
      <c r="P110" s="514">
        <f t="shared" si="39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2021</v>
      </c>
      <c r="D111" s="508">
        <v>6003713.3084860733</v>
      </c>
      <c r="E111" s="516">
        <v>204943.59707317073</v>
      </c>
      <c r="F111" s="515">
        <v>5798769.7114129029</v>
      </c>
      <c r="G111" s="515">
        <v>5901241.5099494886</v>
      </c>
      <c r="H111" s="516">
        <v>874818.46170823427</v>
      </c>
      <c r="I111" s="510">
        <v>874818.46170823427</v>
      </c>
      <c r="J111" s="514">
        <f t="shared" si="34"/>
        <v>0</v>
      </c>
      <c r="K111" s="514"/>
      <c r="L111" s="518">
        <f t="shared" ref="L111" si="48">H111</f>
        <v>874818.46170823427</v>
      </c>
      <c r="M111" s="519">
        <f t="shared" ref="M111" si="49">IF(L111&lt;&gt;0,+H111-L111,0)</f>
        <v>0</v>
      </c>
      <c r="N111" s="518">
        <f t="shared" ref="N111" si="50">I111</f>
        <v>874818.46170823427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/>
      <c r="C112" s="507">
        <f>IF(D93="","-",+C111+1)</f>
        <v>2022</v>
      </c>
      <c r="D112" s="508">
        <v>5798769.7114129029</v>
      </c>
      <c r="E112" s="516">
        <v>200063.98761904764</v>
      </c>
      <c r="F112" s="515">
        <v>5598705.7237938549</v>
      </c>
      <c r="G112" s="515">
        <v>5698737.7176033789</v>
      </c>
      <c r="H112" s="516">
        <v>869425.42799317313</v>
      </c>
      <c r="I112" s="510">
        <v>869425.42799317313</v>
      </c>
      <c r="J112" s="514">
        <f t="shared" si="34"/>
        <v>0</v>
      </c>
      <c r="K112" s="514"/>
      <c r="L112" s="518">
        <f t="shared" ref="L112" si="51">H112</f>
        <v>869425.42799317313</v>
      </c>
      <c r="M112" s="519">
        <f t="shared" ref="M112" si="52">IF(L112&lt;&gt;0,+H112-L112,0)</f>
        <v>0</v>
      </c>
      <c r="N112" s="518">
        <f t="shared" ref="N112" si="53">I112</f>
        <v>869425.42799317313</v>
      </c>
      <c r="O112" s="514">
        <f t="shared" ref="O112" si="54">IF(N112&lt;&gt;0,+I112-N112,0)</f>
        <v>0</v>
      </c>
      <c r="P112" s="514">
        <f t="shared" ref="P112" si="55">+O112-M112</f>
        <v>0</v>
      </c>
      <c r="Q112" s="269"/>
    </row>
    <row r="113" spans="2:17" ht="12.5">
      <c r="B113" s="195" t="str">
        <f t="shared" si="40"/>
        <v>IU</v>
      </c>
      <c r="C113" s="507">
        <f>IF(D93="","-",+C112+1)</f>
        <v>2023</v>
      </c>
      <c r="D113" s="508">
        <v>5598705.2437938582</v>
      </c>
      <c r="E113" s="516">
        <v>190970.15909090909</v>
      </c>
      <c r="F113" s="515">
        <v>5407735.084702949</v>
      </c>
      <c r="G113" s="515">
        <v>5503220.1642484032</v>
      </c>
      <c r="H113" s="516">
        <v>869875.22401740833</v>
      </c>
      <c r="I113" s="510">
        <v>869875.22401740833</v>
      </c>
      <c r="J113" s="514">
        <f t="shared" si="34"/>
        <v>0</v>
      </c>
      <c r="K113" s="514"/>
      <c r="L113" s="518">
        <f t="shared" ref="L113" si="56">H113</f>
        <v>869875.22401740833</v>
      </c>
      <c r="M113" s="519">
        <f t="shared" ref="M113" si="57">IF(L113&lt;&gt;0,+H113-L113,0)</f>
        <v>0</v>
      </c>
      <c r="N113" s="518">
        <f t="shared" ref="N113" si="58">I113</f>
        <v>869875.22401740833</v>
      </c>
      <c r="O113" s="514">
        <f t="shared" ref="O113" si="59">IF(N113&lt;&gt;0,+I113-N113,0)</f>
        <v>0</v>
      </c>
      <c r="P113" s="514">
        <f t="shared" ref="P113" si="60">+O113-M113</f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2024</v>
      </c>
      <c r="D114" s="374">
        <f>IF(F113+SUM(E$99:E113)=D$92,F113,D$92-SUM(E$99:E113))</f>
        <v>5407735.084702949</v>
      </c>
      <c r="E114" s="522">
        <f>IF(+J96&lt;F113,J96,D114)</f>
        <v>190970.15909090909</v>
      </c>
      <c r="F114" s="523">
        <f t="shared" ref="F114:F130" si="61">+D114-E114</f>
        <v>5216764.9256120399</v>
      </c>
      <c r="G114" s="523">
        <f t="shared" ref="G114:G130" si="62">+(F114+D114)/2</f>
        <v>5312250.0051574949</v>
      </c>
      <c r="H114" s="526">
        <f t="shared" ref="H114:H154" si="63">+J$94*G114+E114</f>
        <v>852485.2088775509</v>
      </c>
      <c r="I114" s="577">
        <f t="shared" ref="I114:I154" si="64">+J$95*G114+E114</f>
        <v>852485.2088775509</v>
      </c>
      <c r="J114" s="514">
        <f t="shared" si="34"/>
        <v>0</v>
      </c>
      <c r="K114" s="514"/>
      <c r="L114" s="525"/>
      <c r="M114" s="514">
        <f t="shared" si="36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2025</v>
      </c>
      <c r="D115" s="374">
        <f>IF(F114+SUM(E$99:E114)=D$92,F114,D$92-SUM(E$99:E114))</f>
        <v>5216764.9256120399</v>
      </c>
      <c r="E115" s="522">
        <f>IF(+J96&lt;F114,J96,D115)</f>
        <v>190970.15909090909</v>
      </c>
      <c r="F115" s="523">
        <f t="shared" si="61"/>
        <v>5025794.7665211307</v>
      </c>
      <c r="G115" s="523">
        <f t="shared" si="62"/>
        <v>5121279.8460665848</v>
      </c>
      <c r="H115" s="526">
        <f t="shared" si="63"/>
        <v>828704.39393545734</v>
      </c>
      <c r="I115" s="577">
        <f t="shared" si="64"/>
        <v>828704.39393545734</v>
      </c>
      <c r="J115" s="514">
        <f t="shared" si="34"/>
        <v>0</v>
      </c>
      <c r="K115" s="514"/>
      <c r="L115" s="525"/>
      <c r="M115" s="514">
        <f t="shared" si="36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2026</v>
      </c>
      <c r="D116" s="374">
        <f>IF(F115+SUM(E$99:E115)=D$92,F115,D$92-SUM(E$99:E115))</f>
        <v>5025794.7665211307</v>
      </c>
      <c r="E116" s="522">
        <f>IF(+J96&lt;F115,J96,D116)</f>
        <v>190970.15909090909</v>
      </c>
      <c r="F116" s="523">
        <f t="shared" si="61"/>
        <v>4834824.6074302215</v>
      </c>
      <c r="G116" s="523">
        <f t="shared" si="62"/>
        <v>4930309.6869756766</v>
      </c>
      <c r="H116" s="526">
        <f t="shared" si="63"/>
        <v>804923.57899336389</v>
      </c>
      <c r="I116" s="577">
        <f t="shared" si="64"/>
        <v>804923.57899336389</v>
      </c>
      <c r="J116" s="514">
        <f t="shared" si="34"/>
        <v>0</v>
      </c>
      <c r="K116" s="514"/>
      <c r="L116" s="525"/>
      <c r="M116" s="514">
        <f t="shared" si="36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2027</v>
      </c>
      <c r="D117" s="374">
        <f>IF(F116+SUM(E$99:E116)=D$92,F116,D$92-SUM(E$99:E116))</f>
        <v>4834824.6074302215</v>
      </c>
      <c r="E117" s="522">
        <f>IF(+J96&lt;F116,J96,D117)</f>
        <v>190970.15909090909</v>
      </c>
      <c r="F117" s="523">
        <f t="shared" si="61"/>
        <v>4643854.4483393123</v>
      </c>
      <c r="G117" s="523">
        <f t="shared" si="62"/>
        <v>4739339.5278847665</v>
      </c>
      <c r="H117" s="526">
        <f t="shared" si="63"/>
        <v>781142.76405127021</v>
      </c>
      <c r="I117" s="577">
        <f t="shared" si="64"/>
        <v>781142.76405127021</v>
      </c>
      <c r="J117" s="514">
        <f t="shared" si="34"/>
        <v>0</v>
      </c>
      <c r="K117" s="514"/>
      <c r="L117" s="525"/>
      <c r="M117" s="514">
        <f t="shared" si="36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2028</v>
      </c>
      <c r="D118" s="374">
        <f>IF(F117+SUM(E$99:E117)=D$92,F117,D$92-SUM(E$99:E117))</f>
        <v>4643854.4483393123</v>
      </c>
      <c r="E118" s="522">
        <f>IF(+J96&lt;F117,J96,D118)</f>
        <v>190970.15909090909</v>
      </c>
      <c r="F118" s="523">
        <f t="shared" si="61"/>
        <v>4452884.2892484032</v>
      </c>
      <c r="G118" s="523">
        <f t="shared" si="62"/>
        <v>4548369.3687938582</v>
      </c>
      <c r="H118" s="526">
        <f t="shared" si="63"/>
        <v>757361.94910917687</v>
      </c>
      <c r="I118" s="577">
        <f t="shared" si="64"/>
        <v>757361.94910917687</v>
      </c>
      <c r="J118" s="514">
        <f t="shared" si="34"/>
        <v>0</v>
      </c>
      <c r="K118" s="514"/>
      <c r="L118" s="525"/>
      <c r="M118" s="514">
        <f t="shared" si="36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2029</v>
      </c>
      <c r="D119" s="374">
        <f>IF(F118+SUM(E$99:E118)=D$92,F118,D$92-SUM(E$99:E118))</f>
        <v>4452884.2892484032</v>
      </c>
      <c r="E119" s="522">
        <f>IF(+J96&lt;F118,J96,D119)</f>
        <v>190970.15909090909</v>
      </c>
      <c r="F119" s="523">
        <f t="shared" si="61"/>
        <v>4261914.130157494</v>
      </c>
      <c r="G119" s="523">
        <f t="shared" si="62"/>
        <v>4357399.2097029481</v>
      </c>
      <c r="H119" s="526">
        <f t="shared" si="63"/>
        <v>733581.13416708319</v>
      </c>
      <c r="I119" s="577">
        <f t="shared" si="64"/>
        <v>733581.13416708319</v>
      </c>
      <c r="J119" s="514">
        <f t="shared" si="34"/>
        <v>0</v>
      </c>
      <c r="K119" s="514"/>
      <c r="L119" s="525"/>
      <c r="M119" s="514">
        <f t="shared" si="36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2030</v>
      </c>
      <c r="D120" s="374">
        <f>IF(F119+SUM(E$99:E119)=D$92,F119,D$92-SUM(E$99:E119))</f>
        <v>4261914.130157494</v>
      </c>
      <c r="E120" s="522">
        <f>IF(+J96&lt;F119,J96,D120)</f>
        <v>190970.15909090909</v>
      </c>
      <c r="F120" s="523">
        <f t="shared" si="61"/>
        <v>4070943.9710665848</v>
      </c>
      <c r="G120" s="523">
        <f t="shared" si="62"/>
        <v>4166429.0506120394</v>
      </c>
      <c r="H120" s="526">
        <f t="shared" si="63"/>
        <v>709800.31922498986</v>
      </c>
      <c r="I120" s="577">
        <f t="shared" si="64"/>
        <v>709800.31922498986</v>
      </c>
      <c r="J120" s="514">
        <f t="shared" si="34"/>
        <v>0</v>
      </c>
      <c r="K120" s="514"/>
      <c r="L120" s="525"/>
      <c r="M120" s="514">
        <f t="shared" si="36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2031</v>
      </c>
      <c r="D121" s="374">
        <f>IF(F120+SUM(E$99:E120)=D$92,F120,D$92-SUM(E$99:E120))</f>
        <v>4070943.9710665848</v>
      </c>
      <c r="E121" s="522">
        <f>IF(+J96&lt;F120,J96,D121)</f>
        <v>190970.15909090909</v>
      </c>
      <c r="F121" s="523">
        <f t="shared" si="61"/>
        <v>3879973.8119756756</v>
      </c>
      <c r="G121" s="523">
        <f t="shared" si="62"/>
        <v>3975458.8915211302</v>
      </c>
      <c r="H121" s="526">
        <f t="shared" si="63"/>
        <v>686019.50428289629</v>
      </c>
      <c r="I121" s="577">
        <f t="shared" si="64"/>
        <v>686019.50428289629</v>
      </c>
      <c r="J121" s="514">
        <f t="shared" si="34"/>
        <v>0</v>
      </c>
      <c r="K121" s="514"/>
      <c r="L121" s="525"/>
      <c r="M121" s="514">
        <f t="shared" si="36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2032</v>
      </c>
      <c r="D122" s="374">
        <f>IF(F121+SUM(E$99:E121)=D$92,F121,D$92-SUM(E$99:E121))</f>
        <v>3879973.8119756756</v>
      </c>
      <c r="E122" s="522">
        <f>IF(+J96&lt;F121,J96,D122)</f>
        <v>190970.15909090909</v>
      </c>
      <c r="F122" s="523">
        <f t="shared" si="61"/>
        <v>3689003.6528847665</v>
      </c>
      <c r="G122" s="523">
        <f t="shared" si="62"/>
        <v>3784488.732430221</v>
      </c>
      <c r="H122" s="526">
        <f t="shared" si="63"/>
        <v>662238.68934080272</v>
      </c>
      <c r="I122" s="577">
        <f t="shared" si="64"/>
        <v>662238.68934080272</v>
      </c>
      <c r="J122" s="514">
        <f t="shared" si="34"/>
        <v>0</v>
      </c>
      <c r="K122" s="514"/>
      <c r="L122" s="525"/>
      <c r="M122" s="514">
        <f t="shared" si="36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2033</v>
      </c>
      <c r="D123" s="374">
        <f>IF(F122+SUM(E$99:E122)=D$92,F122,D$92-SUM(E$99:E122))</f>
        <v>3689003.6528847665</v>
      </c>
      <c r="E123" s="522">
        <f>IF(+J96&lt;F122,J96,D123)</f>
        <v>190970.15909090909</v>
      </c>
      <c r="F123" s="523">
        <f t="shared" si="61"/>
        <v>3498033.4937938573</v>
      </c>
      <c r="G123" s="523">
        <f t="shared" si="62"/>
        <v>3593518.5733393119</v>
      </c>
      <c r="H123" s="526">
        <f t="shared" si="63"/>
        <v>638457.87439870927</v>
      </c>
      <c r="I123" s="577">
        <f t="shared" si="64"/>
        <v>638457.87439870927</v>
      </c>
      <c r="J123" s="514">
        <f t="shared" si="34"/>
        <v>0</v>
      </c>
      <c r="K123" s="514"/>
      <c r="L123" s="525"/>
      <c r="M123" s="514">
        <f t="shared" si="36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2034</v>
      </c>
      <c r="D124" s="374">
        <f>IF(F123+SUM(E$99:E123)=D$92,F123,D$92-SUM(E$99:E123))</f>
        <v>3498033.4937938573</v>
      </c>
      <c r="E124" s="522">
        <f>IF(+J96&lt;F123,J96,D124)</f>
        <v>190970.15909090909</v>
      </c>
      <c r="F124" s="523">
        <f t="shared" si="61"/>
        <v>3307063.3347029481</v>
      </c>
      <c r="G124" s="523">
        <f t="shared" si="62"/>
        <v>3402548.4142484027</v>
      </c>
      <c r="H124" s="526">
        <f t="shared" si="63"/>
        <v>614677.05945661571</v>
      </c>
      <c r="I124" s="577">
        <f t="shared" si="64"/>
        <v>614677.05945661571</v>
      </c>
      <c r="J124" s="514">
        <f t="shared" si="34"/>
        <v>0</v>
      </c>
      <c r="K124" s="514"/>
      <c r="L124" s="525"/>
      <c r="M124" s="514">
        <f t="shared" si="36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2035</v>
      </c>
      <c r="D125" s="374">
        <f>IF(F124+SUM(E$99:E124)=D$92,F124,D$92-SUM(E$99:E124))</f>
        <v>3307063.3347029481</v>
      </c>
      <c r="E125" s="522">
        <f>IF(+J96&lt;F124,J96,D125)</f>
        <v>190970.15909090909</v>
      </c>
      <c r="F125" s="523">
        <f t="shared" si="61"/>
        <v>3116093.1756120389</v>
      </c>
      <c r="G125" s="523">
        <f t="shared" si="62"/>
        <v>3211578.2551574935</v>
      </c>
      <c r="H125" s="526">
        <f t="shared" si="63"/>
        <v>590896.24451452226</v>
      </c>
      <c r="I125" s="577">
        <f t="shared" si="64"/>
        <v>590896.24451452226</v>
      </c>
      <c r="J125" s="514">
        <f t="shared" si="34"/>
        <v>0</v>
      </c>
      <c r="K125" s="514"/>
      <c r="L125" s="525"/>
      <c r="M125" s="514">
        <f t="shared" si="36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2036</v>
      </c>
      <c r="D126" s="374">
        <f>IF(F125+SUM(E$99:E125)=D$92,F125,D$92-SUM(E$99:E125))</f>
        <v>3116093.1756120389</v>
      </c>
      <c r="E126" s="522">
        <f>IF(+J96&lt;F125,J96,D126)</f>
        <v>190970.15909090909</v>
      </c>
      <c r="F126" s="523">
        <f t="shared" si="61"/>
        <v>2925123.0165211298</v>
      </c>
      <c r="G126" s="523">
        <f t="shared" si="62"/>
        <v>3020608.0960665843</v>
      </c>
      <c r="H126" s="526">
        <f t="shared" si="63"/>
        <v>567115.42957242869</v>
      </c>
      <c r="I126" s="577">
        <f t="shared" si="64"/>
        <v>567115.42957242869</v>
      </c>
      <c r="J126" s="514">
        <f t="shared" si="34"/>
        <v>0</v>
      </c>
      <c r="K126" s="514"/>
      <c r="L126" s="525"/>
      <c r="M126" s="514">
        <f t="shared" si="36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2037</v>
      </c>
      <c r="D127" s="374">
        <f>IF(F126+SUM(E$99:E126)=D$92,F126,D$92-SUM(E$99:E126))</f>
        <v>2925123.0165211298</v>
      </c>
      <c r="E127" s="522">
        <f>IF(+J96&lt;F126,J96,D127)</f>
        <v>190970.15909090909</v>
      </c>
      <c r="F127" s="523">
        <f t="shared" si="61"/>
        <v>2734152.8574302206</v>
      </c>
      <c r="G127" s="523">
        <f t="shared" si="62"/>
        <v>2829637.9369756752</v>
      </c>
      <c r="H127" s="526">
        <f t="shared" si="63"/>
        <v>543334.61463033524</v>
      </c>
      <c r="I127" s="577">
        <f t="shared" si="64"/>
        <v>543334.61463033524</v>
      </c>
      <c r="J127" s="514">
        <f t="shared" si="34"/>
        <v>0</v>
      </c>
      <c r="K127" s="514"/>
      <c r="L127" s="525"/>
      <c r="M127" s="514">
        <f t="shared" si="36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2038</v>
      </c>
      <c r="D128" s="374">
        <f>IF(F127+SUM(E$99:E127)=D$92,F127,D$92-SUM(E$99:E127))</f>
        <v>2734152.8574302206</v>
      </c>
      <c r="E128" s="522">
        <f>IF(+J96&lt;F127,J96,D128)</f>
        <v>190970.15909090909</v>
      </c>
      <c r="F128" s="523">
        <f t="shared" si="61"/>
        <v>2543182.6983393114</v>
      </c>
      <c r="G128" s="523">
        <f t="shared" si="62"/>
        <v>2638667.777884766</v>
      </c>
      <c r="H128" s="526">
        <f t="shared" si="63"/>
        <v>519553.79968824168</v>
      </c>
      <c r="I128" s="577">
        <f t="shared" si="64"/>
        <v>519553.79968824168</v>
      </c>
      <c r="J128" s="514">
        <f t="shared" si="34"/>
        <v>0</v>
      </c>
      <c r="K128" s="514"/>
      <c r="L128" s="525"/>
      <c r="M128" s="514">
        <f t="shared" si="36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2039</v>
      </c>
      <c r="D129" s="374">
        <f>IF(F128+SUM(E$99:E128)=D$92,F128,D$92-SUM(E$99:E128))</f>
        <v>2543182.6983393114</v>
      </c>
      <c r="E129" s="522">
        <f>IF(+J96&lt;F128,J96,D129)</f>
        <v>190970.15909090909</v>
      </c>
      <c r="F129" s="523">
        <f t="shared" si="61"/>
        <v>2352212.5392484022</v>
      </c>
      <c r="G129" s="523">
        <f t="shared" si="62"/>
        <v>2447697.6187938568</v>
      </c>
      <c r="H129" s="526">
        <f t="shared" si="63"/>
        <v>495772.98474614823</v>
      </c>
      <c r="I129" s="577">
        <f t="shared" si="64"/>
        <v>495772.98474614823</v>
      </c>
      <c r="J129" s="514">
        <f t="shared" si="34"/>
        <v>0</v>
      </c>
      <c r="K129" s="514"/>
      <c r="L129" s="525"/>
      <c r="M129" s="514">
        <f t="shared" si="36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2040</v>
      </c>
      <c r="D130" s="374">
        <f>IF(F129+SUM(E$99:E129)=D$92,F129,D$92-SUM(E$99:E129))</f>
        <v>2352212.5392484022</v>
      </c>
      <c r="E130" s="522">
        <f>IF(+J96&lt;F129,J96,D130)</f>
        <v>190970.15909090909</v>
      </c>
      <c r="F130" s="523">
        <f t="shared" si="61"/>
        <v>2161242.3801574931</v>
      </c>
      <c r="G130" s="523">
        <f t="shared" si="62"/>
        <v>2256727.4597029476</v>
      </c>
      <c r="H130" s="526">
        <f t="shared" si="63"/>
        <v>471992.16980405466</v>
      </c>
      <c r="I130" s="577">
        <f t="shared" si="64"/>
        <v>471992.16980405466</v>
      </c>
      <c r="J130" s="514">
        <f t="shared" si="34"/>
        <v>0</v>
      </c>
      <c r="K130" s="514"/>
      <c r="L130" s="525"/>
      <c r="M130" s="514">
        <f t="shared" si="36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2041</v>
      </c>
      <c r="D131" s="374">
        <f>IF(F130+SUM(E$99:E130)=D$92,F130,D$92-SUM(E$99:E130))</f>
        <v>2161242.3801574931</v>
      </c>
      <c r="E131" s="522">
        <f>IF(+J96&lt;F130,J96,D131)</f>
        <v>190970.15909090909</v>
      </c>
      <c r="F131" s="523">
        <f t="shared" ref="F131:F154" si="65">+D131-E131</f>
        <v>1970272.2210665839</v>
      </c>
      <c r="G131" s="523">
        <f t="shared" ref="G131:G154" si="66">+(F131+D131)/2</f>
        <v>2065757.3006120385</v>
      </c>
      <c r="H131" s="526">
        <f t="shared" si="63"/>
        <v>448211.35486196115</v>
      </c>
      <c r="I131" s="577">
        <f t="shared" si="64"/>
        <v>448211.35486196115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2042</v>
      </c>
      <c r="D132" s="374">
        <f>IF(F131+SUM(E$99:E131)=D$92,F131,D$92-SUM(E$99:E131))</f>
        <v>1970272.2210665839</v>
      </c>
      <c r="E132" s="522">
        <f>IF(+J96&lt;F131,J96,D132)</f>
        <v>190970.15909090909</v>
      </c>
      <c r="F132" s="523">
        <f t="shared" si="65"/>
        <v>1779302.0619756747</v>
      </c>
      <c r="G132" s="523">
        <f t="shared" si="66"/>
        <v>1874787.1415211293</v>
      </c>
      <c r="H132" s="526">
        <f t="shared" si="63"/>
        <v>424430.53991986765</v>
      </c>
      <c r="I132" s="577">
        <f t="shared" si="64"/>
        <v>424430.53991986765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2043</v>
      </c>
      <c r="D133" s="374">
        <f>IF(F132+SUM(E$99:E132)=D$92,F132,D$92-SUM(E$99:E132))</f>
        <v>1779302.0619756747</v>
      </c>
      <c r="E133" s="522">
        <f>IF(+J96&lt;F132,J96,D133)</f>
        <v>190970.15909090909</v>
      </c>
      <c r="F133" s="523">
        <f t="shared" si="65"/>
        <v>1588331.9028847655</v>
      </c>
      <c r="G133" s="523">
        <f t="shared" si="66"/>
        <v>1683816.9824302201</v>
      </c>
      <c r="H133" s="526">
        <f t="shared" si="63"/>
        <v>400649.72497777414</v>
      </c>
      <c r="I133" s="577">
        <f t="shared" si="64"/>
        <v>400649.72497777414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2044</v>
      </c>
      <c r="D134" s="374">
        <f>IF(F133+SUM(E$99:E133)=D$92,F133,D$92-SUM(E$99:E133))</f>
        <v>1588331.9028847655</v>
      </c>
      <c r="E134" s="522">
        <f>IF(+J96&lt;F133,J96,D134)</f>
        <v>190970.15909090909</v>
      </c>
      <c r="F134" s="523">
        <f t="shared" si="65"/>
        <v>1397361.7437938564</v>
      </c>
      <c r="G134" s="523">
        <f t="shared" si="66"/>
        <v>1492846.8233393109</v>
      </c>
      <c r="H134" s="526">
        <f t="shared" si="63"/>
        <v>376868.91003568063</v>
      </c>
      <c r="I134" s="577">
        <f t="shared" si="64"/>
        <v>376868.91003568063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2045</v>
      </c>
      <c r="D135" s="374">
        <f>IF(F134+SUM(E$99:E134)=D$92,F134,D$92-SUM(E$99:E134))</f>
        <v>1397361.7437938564</v>
      </c>
      <c r="E135" s="522">
        <f>IF(+J96&lt;F134,J96,D135)</f>
        <v>190970.15909090909</v>
      </c>
      <c r="F135" s="523">
        <f t="shared" si="65"/>
        <v>1206391.5847029472</v>
      </c>
      <c r="G135" s="523">
        <f t="shared" si="66"/>
        <v>1301876.6642484018</v>
      </c>
      <c r="H135" s="526">
        <f t="shared" si="63"/>
        <v>353088.09509358706</v>
      </c>
      <c r="I135" s="577">
        <f t="shared" si="64"/>
        <v>353088.09509358706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/>
      <c r="C136" s="507">
        <f>IF(D93="","-",+C135+1)</f>
        <v>2046</v>
      </c>
      <c r="D136" s="374">
        <f>IF(F135+SUM(E$99:E135)=D$92,F135,D$92-SUM(E$99:E135))</f>
        <v>1206391.5847029472</v>
      </c>
      <c r="E136" s="522">
        <f>IF(+J96&lt;F135,J96,D136)</f>
        <v>190970.15909090909</v>
      </c>
      <c r="F136" s="523">
        <f t="shared" si="65"/>
        <v>1015421.4256120381</v>
      </c>
      <c r="G136" s="523">
        <f t="shared" si="66"/>
        <v>1110906.5051574926</v>
      </c>
      <c r="H136" s="526">
        <f t="shared" si="63"/>
        <v>329307.28015149361</v>
      </c>
      <c r="I136" s="577">
        <f t="shared" si="64"/>
        <v>329307.28015149361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2047</v>
      </c>
      <c r="D137" s="374">
        <f>IF(F136+SUM(E$99:E136)=D$92,F136,D$92-SUM(E$99:E136))</f>
        <v>1015421.4256120381</v>
      </c>
      <c r="E137" s="522">
        <f>IF(+J96&lt;F136,J96,D137)</f>
        <v>190970.15909090909</v>
      </c>
      <c r="F137" s="523">
        <f t="shared" si="65"/>
        <v>824451.26652112906</v>
      </c>
      <c r="G137" s="523">
        <f t="shared" si="66"/>
        <v>919936.34606658365</v>
      </c>
      <c r="H137" s="526">
        <f t="shared" si="63"/>
        <v>305526.46520940011</v>
      </c>
      <c r="I137" s="577">
        <f t="shared" si="64"/>
        <v>305526.46520940011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2048</v>
      </c>
      <c r="D138" s="374">
        <f>IF(F137+SUM(E$99:E137)=D$92,F137,D$92-SUM(E$99:E137))</f>
        <v>824451.26652112906</v>
      </c>
      <c r="E138" s="522">
        <f>IF(+J96&lt;F137,J96,D138)</f>
        <v>190970.15909090909</v>
      </c>
      <c r="F138" s="523">
        <f t="shared" si="65"/>
        <v>633481.10743022</v>
      </c>
      <c r="G138" s="523">
        <f t="shared" si="66"/>
        <v>728966.18697567447</v>
      </c>
      <c r="H138" s="526">
        <f t="shared" si="63"/>
        <v>281745.6502673066</v>
      </c>
      <c r="I138" s="577">
        <f t="shared" si="64"/>
        <v>281745.6502673066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2049</v>
      </c>
      <c r="D139" s="374">
        <f>IF(F138+SUM(E$99:E138)=D$92,F138,D$92-SUM(E$99:E138))</f>
        <v>633481.10743022</v>
      </c>
      <c r="E139" s="522">
        <f>IF(+J96&lt;F138,J96,D139)</f>
        <v>190970.15909090909</v>
      </c>
      <c r="F139" s="523">
        <f t="shared" si="65"/>
        <v>442510.94833931094</v>
      </c>
      <c r="G139" s="523">
        <f t="shared" si="66"/>
        <v>537996.02788476553</v>
      </c>
      <c r="H139" s="526">
        <f t="shared" si="63"/>
        <v>257964.83532521309</v>
      </c>
      <c r="I139" s="577">
        <f t="shared" si="64"/>
        <v>257964.83532521309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2050</v>
      </c>
      <c r="D140" s="374">
        <f>IF(F139+SUM(E$99:E139)=D$92,F139,D$92-SUM(E$99:E139))</f>
        <v>442510.94833931094</v>
      </c>
      <c r="E140" s="522">
        <f>IF(+J96&lt;F139,J96,D140)</f>
        <v>190970.15909090909</v>
      </c>
      <c r="F140" s="523">
        <f t="shared" si="65"/>
        <v>251540.78924840185</v>
      </c>
      <c r="G140" s="523">
        <f t="shared" si="66"/>
        <v>347025.86879385641</v>
      </c>
      <c r="H140" s="526">
        <f t="shared" si="63"/>
        <v>234184.02038311958</v>
      </c>
      <c r="I140" s="577">
        <f t="shared" si="64"/>
        <v>234184.02038311958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2051</v>
      </c>
      <c r="D141" s="374">
        <f>IF(F140+SUM(E$99:E140)=D$92,F140,D$92-SUM(E$99:E140))</f>
        <v>251540.78924840185</v>
      </c>
      <c r="E141" s="522">
        <f>IF(+J96&lt;F140,J96,D141)</f>
        <v>190970.15909090909</v>
      </c>
      <c r="F141" s="523">
        <f t="shared" si="65"/>
        <v>60570.630157492764</v>
      </c>
      <c r="G141" s="523">
        <f t="shared" si="66"/>
        <v>156055.70970294729</v>
      </c>
      <c r="H141" s="526">
        <f t="shared" si="63"/>
        <v>210403.2054410261</v>
      </c>
      <c r="I141" s="577">
        <f t="shared" si="64"/>
        <v>210403.2054410261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2052</v>
      </c>
      <c r="D142" s="374">
        <f>IF(F141+SUM(E$99:E141)=D$92,F141,D$92-SUM(E$99:E141))</f>
        <v>60570.630157492764</v>
      </c>
      <c r="E142" s="522">
        <f>IF(+J96&lt;F141,J96,D142)</f>
        <v>60570.630157492764</v>
      </c>
      <c r="F142" s="523">
        <f t="shared" si="65"/>
        <v>0</v>
      </c>
      <c r="G142" s="523">
        <f t="shared" si="66"/>
        <v>30285.315078746382</v>
      </c>
      <c r="H142" s="526">
        <f t="shared" si="63"/>
        <v>64341.949597027895</v>
      </c>
      <c r="I142" s="577">
        <f t="shared" si="64"/>
        <v>64341.949597027895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5"/>
        <v>0</v>
      </c>
      <c r="G143" s="523">
        <f t="shared" si="66"/>
        <v>0</v>
      </c>
      <c r="H143" s="526">
        <f t="shared" si="63"/>
        <v>0</v>
      </c>
      <c r="I143" s="577">
        <f t="shared" si="64"/>
        <v>0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66"/>
        <v>0</v>
      </c>
      <c r="H144" s="526">
        <f t="shared" si="63"/>
        <v>0</v>
      </c>
      <c r="I144" s="577">
        <f t="shared" si="64"/>
        <v>0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8402687</v>
      </c>
      <c r="F155" s="375"/>
      <c r="G155" s="375"/>
      <c r="H155" s="375">
        <f>SUM(H99:H154)</f>
        <v>30854895.100864161</v>
      </c>
      <c r="I155" s="375">
        <f>SUM(I99:I154)</f>
        <v>30854895.100864161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47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81230.970193064742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81230.970193064742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17906.363636363636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104278.14759460979</v>
      </c>
      <c r="H23" s="639">
        <v>104278.14759460979</v>
      </c>
      <c r="I23" s="511">
        <f t="shared" si="6"/>
        <v>0</v>
      </c>
      <c r="J23" s="511"/>
      <c r="K23" s="518">
        <f t="shared" ref="K23:K28" si="7">G23</f>
        <v>104278.14759460979</v>
      </c>
      <c r="L23" s="519">
        <f t="shared" ref="L23:L28" si="8">IF(K23&lt;&gt;0,+G23-K23,0)</f>
        <v>0</v>
      </c>
      <c r="M23" s="518">
        <f t="shared" ref="M23:M28" si="9">H23</f>
        <v>104278.14759460979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19216.585365853658</v>
      </c>
      <c r="F24" s="631">
        <v>640455.30841188843</v>
      </c>
      <c r="G24" s="630">
        <v>101835.83299305863</v>
      </c>
      <c r="H24" s="639">
        <v>101835.83299305863</v>
      </c>
      <c r="I24" s="511">
        <f t="shared" si="6"/>
        <v>0</v>
      </c>
      <c r="J24" s="511"/>
      <c r="K24" s="518">
        <f t="shared" si="7"/>
        <v>101835.83299305863</v>
      </c>
      <c r="L24" s="519">
        <f t="shared" si="8"/>
        <v>0</v>
      </c>
      <c r="M24" s="518">
        <f t="shared" si="9"/>
        <v>101835.83299305863</v>
      </c>
      <c r="N24" s="514">
        <f t="shared" ref="N24:N72" si="10">IF(M24&lt;&gt;0,+H24-M24,0)</f>
        <v>0</v>
      </c>
      <c r="O24" s="514">
        <f t="shared" ref="O24:O72" si="11"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83774.601936797058</v>
      </c>
      <c r="H25" s="639">
        <v>83774.601936797058</v>
      </c>
      <c r="I25" s="511">
        <f t="shared" si="6"/>
        <v>0</v>
      </c>
      <c r="J25" s="511"/>
      <c r="K25" s="518">
        <f t="shared" si="7"/>
        <v>83774.601936797058</v>
      </c>
      <c r="L25" s="519">
        <f t="shared" si="8"/>
        <v>0</v>
      </c>
      <c r="M25" s="518">
        <f t="shared" si="9"/>
        <v>83774.601936797058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31">
        <v>622132.5177142137</v>
      </c>
      <c r="E26" s="630">
        <v>18759.047619047618</v>
      </c>
      <c r="F26" s="631">
        <v>603373.47009516612</v>
      </c>
      <c r="G26" s="630">
        <v>83713.649961418851</v>
      </c>
      <c r="H26" s="639">
        <v>83713.649961418851</v>
      </c>
      <c r="I26" s="511">
        <f t="shared" si="6"/>
        <v>0</v>
      </c>
      <c r="J26" s="511"/>
      <c r="K26" s="518">
        <f t="shared" si="7"/>
        <v>83713.649961418851</v>
      </c>
      <c r="L26" s="519">
        <f t="shared" si="8"/>
        <v>0</v>
      </c>
      <c r="M26" s="518">
        <f t="shared" si="9"/>
        <v>83713.649961418851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31">
        <v>602479.67542698677</v>
      </c>
      <c r="E27" s="630">
        <v>18759.047619047618</v>
      </c>
      <c r="F27" s="631">
        <v>583720.62780793919</v>
      </c>
      <c r="G27" s="630">
        <v>85449.658528885382</v>
      </c>
      <c r="H27" s="639">
        <v>85449.658528885382</v>
      </c>
      <c r="I27" s="511">
        <f t="shared" si="6"/>
        <v>0</v>
      </c>
      <c r="J27" s="511"/>
      <c r="K27" s="518">
        <f t="shared" si="7"/>
        <v>85449.658528885382</v>
      </c>
      <c r="L27" s="519">
        <f t="shared" si="8"/>
        <v>0</v>
      </c>
      <c r="M27" s="518">
        <f t="shared" si="9"/>
        <v>85449.658528885382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31">
        <v>583720.62780793919</v>
      </c>
      <c r="E28" s="630">
        <v>18759.047619047618</v>
      </c>
      <c r="F28" s="631">
        <v>564961.58018889162</v>
      </c>
      <c r="G28" s="630">
        <v>91313.71449184035</v>
      </c>
      <c r="H28" s="639">
        <v>91313.71449184035</v>
      </c>
      <c r="I28" s="511">
        <f t="shared" si="6"/>
        <v>0</v>
      </c>
      <c r="J28" s="511"/>
      <c r="K28" s="518">
        <f t="shared" si="7"/>
        <v>91313.71449184035</v>
      </c>
      <c r="L28" s="519">
        <f t="shared" si="8"/>
        <v>0</v>
      </c>
      <c r="M28" s="518">
        <f t="shared" si="9"/>
        <v>91313.71449184035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631">
        <v>564961.58018889162</v>
      </c>
      <c r="E29" s="630">
        <v>18759.047619047618</v>
      </c>
      <c r="F29" s="631">
        <v>546202.53256984404</v>
      </c>
      <c r="G29" s="630">
        <v>81230.970193064742</v>
      </c>
      <c r="H29" s="639">
        <v>81230.970193064742</v>
      </c>
      <c r="I29" s="511">
        <f t="shared" si="6"/>
        <v>0</v>
      </c>
      <c r="J29" s="511"/>
      <c r="K29" s="518">
        <f t="shared" ref="K29" si="12">G29</f>
        <v>81230.970193064742</v>
      </c>
      <c r="L29" s="519">
        <f t="shared" ref="L29" si="13">IF(K29&lt;&gt;0,+G29-K29,0)</f>
        <v>0</v>
      </c>
      <c r="M29" s="518">
        <f t="shared" ref="M29" si="14">H29</f>
        <v>81230.970193064742</v>
      </c>
      <c r="N29" s="514">
        <f t="shared" ref="N29" si="15">IF(M29&lt;&gt;0,+H29-M29,0)</f>
        <v>0</v>
      </c>
      <c r="O29" s="514">
        <f t="shared" ref="O29" si="16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546202.53256984404</v>
      </c>
      <c r="E30" s="522">
        <f>IF(+I14&lt;F29,I14,D30)</f>
        <v>17906.363636363636</v>
      </c>
      <c r="F30" s="523">
        <f t="shared" ref="F30:F33" si="17">+D30-E30</f>
        <v>528296.1689334804</v>
      </c>
      <c r="G30" s="524">
        <f t="shared" ref="G30:G53" si="18">+I$12*((D30+F30)/2)+E30</f>
        <v>82122.237514702632</v>
      </c>
      <c r="H30" s="491">
        <f t="shared" ref="H30:H53" si="19">+I$13*((D30+F30)/2)+E30</f>
        <v>82122.237514702632</v>
      </c>
      <c r="I30" s="511">
        <f t="shared" si="6"/>
        <v>0</v>
      </c>
      <c r="J30" s="511"/>
      <c r="K30" s="525"/>
      <c r="L30" s="514">
        <f t="shared" ref="L30:L72" si="20">IF(K30&lt;&gt;0,+G30-K30,0)</f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528296.1689334804</v>
      </c>
      <c r="E31" s="522">
        <f>IF(+I14&lt;F30,I14,D31)</f>
        <v>17906.363636363636</v>
      </c>
      <c r="F31" s="523">
        <f t="shared" si="17"/>
        <v>510389.80529711675</v>
      </c>
      <c r="G31" s="524">
        <f t="shared" si="18"/>
        <v>79981.941230893965</v>
      </c>
      <c r="H31" s="491">
        <f t="shared" si="19"/>
        <v>79981.941230893965</v>
      </c>
      <c r="I31" s="511">
        <f t="shared" si="6"/>
        <v>0</v>
      </c>
      <c r="J31" s="511"/>
      <c r="K31" s="525"/>
      <c r="L31" s="514">
        <f t="shared" si="20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510389.80529711675</v>
      </c>
      <c r="E32" s="522">
        <f>IF(+I14&lt;F31,I14,D32)</f>
        <v>17906.363636363636</v>
      </c>
      <c r="F32" s="523">
        <f t="shared" si="17"/>
        <v>492483.4416607531</v>
      </c>
      <c r="G32" s="524">
        <f t="shared" si="18"/>
        <v>77841.644947085297</v>
      </c>
      <c r="H32" s="491">
        <f t="shared" si="19"/>
        <v>77841.644947085297</v>
      </c>
      <c r="I32" s="511">
        <f t="shared" si="6"/>
        <v>0</v>
      </c>
      <c r="J32" s="511"/>
      <c r="K32" s="525"/>
      <c r="L32" s="514">
        <f t="shared" si="20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492483.4416607531</v>
      </c>
      <c r="E33" s="522">
        <f>IF(+I14&lt;F32,I14,D33)</f>
        <v>17906.363636363636</v>
      </c>
      <c r="F33" s="523">
        <f t="shared" si="17"/>
        <v>474577.07802438946</v>
      </c>
      <c r="G33" s="524">
        <f t="shared" si="18"/>
        <v>75701.348663276614</v>
      </c>
      <c r="H33" s="491">
        <f t="shared" si="19"/>
        <v>75701.348663276614</v>
      </c>
      <c r="I33" s="511">
        <f t="shared" si="6"/>
        <v>0</v>
      </c>
      <c r="J33" s="511"/>
      <c r="K33" s="525"/>
      <c r="L33" s="514">
        <f t="shared" si="20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474577.07802438946</v>
      </c>
      <c r="E34" s="522">
        <f>IF(+I14&lt;F33,I14,D34)</f>
        <v>17906.363636363636</v>
      </c>
      <c r="F34" s="523">
        <f t="shared" ref="F34:F72" si="21">+D34-E34</f>
        <v>456670.71438802581</v>
      </c>
      <c r="G34" s="524">
        <f t="shared" si="18"/>
        <v>73561.052379467947</v>
      </c>
      <c r="H34" s="491">
        <f t="shared" si="19"/>
        <v>73561.052379467947</v>
      </c>
      <c r="I34" s="511">
        <f t="shared" ref="I34:I72" si="22">H34-G34</f>
        <v>0</v>
      </c>
      <c r="J34" s="511"/>
      <c r="K34" s="525"/>
      <c r="L34" s="514">
        <f t="shared" si="20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456670.71438802581</v>
      </c>
      <c r="E35" s="522">
        <f>IF(+I14&lt;F34,I14,D35)</f>
        <v>17906.363636363636</v>
      </c>
      <c r="F35" s="523">
        <f t="shared" si="21"/>
        <v>438764.35075166216</v>
      </c>
      <c r="G35" s="524">
        <f t="shared" si="18"/>
        <v>71420.756095659279</v>
      </c>
      <c r="H35" s="491">
        <f t="shared" si="19"/>
        <v>71420.756095659279</v>
      </c>
      <c r="I35" s="511">
        <f t="shared" si="22"/>
        <v>0</v>
      </c>
      <c r="J35" s="511"/>
      <c r="K35" s="525"/>
      <c r="L35" s="514">
        <f t="shared" si="20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438764.35075166216</v>
      </c>
      <c r="E36" s="522">
        <f>IF(+I14&lt;F35,I14,D36)</f>
        <v>17906.363636363636</v>
      </c>
      <c r="F36" s="523">
        <f t="shared" si="21"/>
        <v>420857.98711529851</v>
      </c>
      <c r="G36" s="524">
        <f t="shared" si="18"/>
        <v>69280.459811850611</v>
      </c>
      <c r="H36" s="491">
        <f t="shared" si="19"/>
        <v>69280.459811850611</v>
      </c>
      <c r="I36" s="511">
        <f t="shared" si="22"/>
        <v>0</v>
      </c>
      <c r="J36" s="511"/>
      <c r="K36" s="525"/>
      <c r="L36" s="514">
        <f t="shared" si="20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420857.98711529851</v>
      </c>
      <c r="E37" s="522">
        <f>IF(+I14&lt;F36,I14,D37)</f>
        <v>17906.363636363636</v>
      </c>
      <c r="F37" s="523">
        <f t="shared" si="21"/>
        <v>402951.62347893487</v>
      </c>
      <c r="G37" s="524">
        <f t="shared" si="18"/>
        <v>67140.163528041943</v>
      </c>
      <c r="H37" s="491">
        <f t="shared" si="19"/>
        <v>67140.163528041943</v>
      </c>
      <c r="I37" s="511">
        <f t="shared" si="22"/>
        <v>0</v>
      </c>
      <c r="J37" s="511"/>
      <c r="K37" s="525"/>
      <c r="L37" s="514">
        <f t="shared" si="20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402951.62347893487</v>
      </c>
      <c r="E38" s="522">
        <f>IF(+I14&lt;F37,I14,D38)</f>
        <v>17906.363636363636</v>
      </c>
      <c r="F38" s="523">
        <f t="shared" si="21"/>
        <v>385045.25984257122</v>
      </c>
      <c r="G38" s="524">
        <f t="shared" si="18"/>
        <v>64999.867244233275</v>
      </c>
      <c r="H38" s="491">
        <f t="shared" si="19"/>
        <v>64999.867244233275</v>
      </c>
      <c r="I38" s="511">
        <f t="shared" si="22"/>
        <v>0</v>
      </c>
      <c r="J38" s="511"/>
      <c r="K38" s="525"/>
      <c r="L38" s="514">
        <f t="shared" si="20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385045.25984257122</v>
      </c>
      <c r="E39" s="522">
        <f>IF(+I14&lt;F38,I14,D39)</f>
        <v>17906.363636363636</v>
      </c>
      <c r="F39" s="523">
        <f t="shared" si="21"/>
        <v>367138.89620620757</v>
      </c>
      <c r="G39" s="524">
        <f t="shared" si="18"/>
        <v>62859.570960424593</v>
      </c>
      <c r="H39" s="491">
        <f t="shared" si="19"/>
        <v>62859.570960424593</v>
      </c>
      <c r="I39" s="511">
        <f t="shared" si="22"/>
        <v>0</v>
      </c>
      <c r="J39" s="511"/>
      <c r="K39" s="525"/>
      <c r="L39" s="514">
        <f t="shared" si="20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367138.89620620757</v>
      </c>
      <c r="E40" s="522">
        <f>IF(+I14&lt;F39,I14,D40)</f>
        <v>17906.363636363636</v>
      </c>
      <c r="F40" s="523">
        <f t="shared" si="21"/>
        <v>349232.53256984393</v>
      </c>
      <c r="G40" s="524">
        <f t="shared" si="18"/>
        <v>60719.274676615925</v>
      </c>
      <c r="H40" s="491">
        <f t="shared" si="19"/>
        <v>60719.274676615925</v>
      </c>
      <c r="I40" s="511">
        <f t="shared" si="22"/>
        <v>0</v>
      </c>
      <c r="J40" s="511"/>
      <c r="K40" s="525"/>
      <c r="L40" s="514">
        <f t="shared" si="20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349232.53256984393</v>
      </c>
      <c r="E41" s="522">
        <f>IF(+I14&lt;F40,I14,D41)</f>
        <v>17906.363636363636</v>
      </c>
      <c r="F41" s="523">
        <f t="shared" si="21"/>
        <v>331326.16893348028</v>
      </c>
      <c r="G41" s="524">
        <f t="shared" si="18"/>
        <v>58578.978392807257</v>
      </c>
      <c r="H41" s="491">
        <f t="shared" si="19"/>
        <v>58578.978392807257</v>
      </c>
      <c r="I41" s="511">
        <f t="shared" si="22"/>
        <v>0</v>
      </c>
      <c r="J41" s="511"/>
      <c r="K41" s="525"/>
      <c r="L41" s="514">
        <f t="shared" si="20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331326.16893348028</v>
      </c>
      <c r="E42" s="522">
        <f>IF(+I14&lt;F41,I14,D42)</f>
        <v>17906.363636363636</v>
      </c>
      <c r="F42" s="523">
        <f t="shared" si="21"/>
        <v>313419.80529711663</v>
      </c>
      <c r="G42" s="524">
        <f t="shared" si="18"/>
        <v>56438.68210899859</v>
      </c>
      <c r="H42" s="491">
        <f t="shared" si="19"/>
        <v>56438.68210899859</v>
      </c>
      <c r="I42" s="511">
        <f t="shared" si="22"/>
        <v>0</v>
      </c>
      <c r="J42" s="511"/>
      <c r="K42" s="525"/>
      <c r="L42" s="514">
        <f t="shared" si="20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313419.80529711663</v>
      </c>
      <c r="E43" s="522">
        <f>IF(+I14&lt;F42,I14,D43)</f>
        <v>17906.363636363636</v>
      </c>
      <c r="F43" s="523">
        <f t="shared" si="21"/>
        <v>295513.44166075299</v>
      </c>
      <c r="G43" s="524">
        <f t="shared" si="18"/>
        <v>54298.385825189922</v>
      </c>
      <c r="H43" s="491">
        <f t="shared" si="19"/>
        <v>54298.385825189922</v>
      </c>
      <c r="I43" s="511">
        <f t="shared" si="22"/>
        <v>0</v>
      </c>
      <c r="J43" s="511"/>
      <c r="K43" s="525"/>
      <c r="L43" s="514">
        <f t="shared" si="20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295513.44166075299</v>
      </c>
      <c r="E44" s="522">
        <f>IF(+I14&lt;F43,I14,D44)</f>
        <v>17906.363636363636</v>
      </c>
      <c r="F44" s="523">
        <f t="shared" si="21"/>
        <v>277607.07802438934</v>
      </c>
      <c r="G44" s="524">
        <f t="shared" si="18"/>
        <v>52158.08954138124</v>
      </c>
      <c r="H44" s="491">
        <f t="shared" si="19"/>
        <v>52158.08954138124</v>
      </c>
      <c r="I44" s="511">
        <f t="shared" si="22"/>
        <v>0</v>
      </c>
      <c r="J44" s="511"/>
      <c r="K44" s="525"/>
      <c r="L44" s="514">
        <f t="shared" si="20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277607.07802438934</v>
      </c>
      <c r="E45" s="522">
        <f>IF(+I14&lt;F44,I14,D45)</f>
        <v>17906.363636363636</v>
      </c>
      <c r="F45" s="523">
        <f t="shared" si="21"/>
        <v>259700.71438802569</v>
      </c>
      <c r="G45" s="524">
        <f t="shared" si="18"/>
        <v>50017.793257572572</v>
      </c>
      <c r="H45" s="491">
        <f t="shared" si="19"/>
        <v>50017.793257572572</v>
      </c>
      <c r="I45" s="511">
        <f t="shared" si="22"/>
        <v>0</v>
      </c>
      <c r="J45" s="511"/>
      <c r="K45" s="525"/>
      <c r="L45" s="514">
        <f t="shared" si="20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259700.71438802569</v>
      </c>
      <c r="E46" s="522">
        <f>IF(+I14&lt;F45,I14,D46)</f>
        <v>17906.363636363636</v>
      </c>
      <c r="F46" s="523">
        <f t="shared" si="21"/>
        <v>241794.35075166204</v>
      </c>
      <c r="G46" s="524">
        <f t="shared" si="18"/>
        <v>47877.496973763904</v>
      </c>
      <c r="H46" s="491">
        <f t="shared" si="19"/>
        <v>47877.496973763904</v>
      </c>
      <c r="I46" s="511">
        <f t="shared" si="22"/>
        <v>0</v>
      </c>
      <c r="J46" s="511"/>
      <c r="K46" s="525"/>
      <c r="L46" s="514">
        <f t="shared" si="20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241794.35075166204</v>
      </c>
      <c r="E47" s="522">
        <f>IF(+I14&lt;F46,I14,D47)</f>
        <v>17906.363636363636</v>
      </c>
      <c r="F47" s="523">
        <f t="shared" si="21"/>
        <v>223887.9871152984</v>
      </c>
      <c r="G47" s="524">
        <f t="shared" si="18"/>
        <v>45737.200689955236</v>
      </c>
      <c r="H47" s="491">
        <f t="shared" si="19"/>
        <v>45737.200689955236</v>
      </c>
      <c r="I47" s="511">
        <f t="shared" si="22"/>
        <v>0</v>
      </c>
      <c r="J47" s="511"/>
      <c r="K47" s="525"/>
      <c r="L47" s="514">
        <f t="shared" si="20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223887.9871152984</v>
      </c>
      <c r="E48" s="522">
        <f>IF(+I14&lt;F47,I14,D48)</f>
        <v>17906.363636363636</v>
      </c>
      <c r="F48" s="523">
        <f t="shared" si="21"/>
        <v>205981.62347893475</v>
      </c>
      <c r="G48" s="524">
        <f t="shared" si="18"/>
        <v>43596.904406146568</v>
      </c>
      <c r="H48" s="491">
        <f t="shared" si="19"/>
        <v>43596.904406146568</v>
      </c>
      <c r="I48" s="511">
        <f t="shared" si="22"/>
        <v>0</v>
      </c>
      <c r="J48" s="511"/>
      <c r="K48" s="525"/>
      <c r="L48" s="514">
        <f t="shared" si="20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205981.62347893475</v>
      </c>
      <c r="E49" s="522">
        <f>IF(+I14&lt;F48,I14,D49)</f>
        <v>17906.363636363636</v>
      </c>
      <c r="F49" s="523">
        <f t="shared" si="21"/>
        <v>188075.2598425711</v>
      </c>
      <c r="G49" s="524">
        <f t="shared" si="18"/>
        <v>41456.608122337893</v>
      </c>
      <c r="H49" s="491">
        <f t="shared" si="19"/>
        <v>41456.608122337893</v>
      </c>
      <c r="I49" s="511">
        <f t="shared" si="22"/>
        <v>0</v>
      </c>
      <c r="J49" s="511"/>
      <c r="K49" s="525"/>
      <c r="L49" s="514">
        <f t="shared" si="20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188075.2598425711</v>
      </c>
      <c r="E50" s="522">
        <f>IF(+I14&lt;F49,I14,D50)</f>
        <v>17906.363636363636</v>
      </c>
      <c r="F50" s="523">
        <f t="shared" si="21"/>
        <v>170168.89620620746</v>
      </c>
      <c r="G50" s="524">
        <f t="shared" si="18"/>
        <v>39316.311838529218</v>
      </c>
      <c r="H50" s="491">
        <f t="shared" si="19"/>
        <v>39316.311838529218</v>
      </c>
      <c r="I50" s="511">
        <f t="shared" si="22"/>
        <v>0</v>
      </c>
      <c r="J50" s="511"/>
      <c r="K50" s="525"/>
      <c r="L50" s="514">
        <f t="shared" si="20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170168.89620620746</v>
      </c>
      <c r="E51" s="522">
        <f>IF(+I14&lt;F50,I14,D51)</f>
        <v>17906.363636363636</v>
      </c>
      <c r="F51" s="523">
        <f t="shared" si="21"/>
        <v>152262.53256984381</v>
      </c>
      <c r="G51" s="524">
        <f t="shared" si="18"/>
        <v>37176.01555472055</v>
      </c>
      <c r="H51" s="491">
        <f t="shared" si="19"/>
        <v>37176.01555472055</v>
      </c>
      <c r="I51" s="511">
        <f t="shared" si="22"/>
        <v>0</v>
      </c>
      <c r="J51" s="511"/>
      <c r="K51" s="525"/>
      <c r="L51" s="514">
        <f t="shared" si="20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152262.53256984381</v>
      </c>
      <c r="E52" s="522">
        <f>IF(+I14&lt;F51,I14,D52)</f>
        <v>17906.363636363636</v>
      </c>
      <c r="F52" s="523">
        <f t="shared" si="21"/>
        <v>134356.16893348016</v>
      </c>
      <c r="G52" s="524">
        <f t="shared" si="18"/>
        <v>35035.719270911883</v>
      </c>
      <c r="H52" s="491">
        <f t="shared" si="19"/>
        <v>35035.719270911883</v>
      </c>
      <c r="I52" s="511">
        <f t="shared" si="22"/>
        <v>0</v>
      </c>
      <c r="J52" s="511"/>
      <c r="K52" s="525"/>
      <c r="L52" s="514">
        <f t="shared" si="20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134356.16893348016</v>
      </c>
      <c r="E53" s="522">
        <f>IF(+I14&lt;F52,I14,D53)</f>
        <v>17906.363636363636</v>
      </c>
      <c r="F53" s="523">
        <f t="shared" si="21"/>
        <v>116449.80529711653</v>
      </c>
      <c r="G53" s="524">
        <f t="shared" si="18"/>
        <v>32895.422987103215</v>
      </c>
      <c r="H53" s="491">
        <f t="shared" si="19"/>
        <v>32895.422987103215</v>
      </c>
      <c r="I53" s="511">
        <f t="shared" si="22"/>
        <v>0</v>
      </c>
      <c r="J53" s="511"/>
      <c r="K53" s="525"/>
      <c r="L53" s="514">
        <f t="shared" si="20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116449.80529711653</v>
      </c>
      <c r="E54" s="522">
        <f>IF(+I14&lt;F53,I14,D54)</f>
        <v>17906.363636363636</v>
      </c>
      <c r="F54" s="523">
        <f t="shared" si="21"/>
        <v>98543.441660752898</v>
      </c>
      <c r="G54" s="524">
        <f t="shared" ref="G54:G72" si="23">+I$12*((D54+F54)/2)+E54</f>
        <v>30755.126703294543</v>
      </c>
      <c r="H54" s="491">
        <f t="shared" ref="H54:H72" si="24">+I$13*((D54+F54)/2)+E54</f>
        <v>30755.126703294543</v>
      </c>
      <c r="I54" s="511">
        <f t="shared" si="22"/>
        <v>0</v>
      </c>
      <c r="J54" s="511"/>
      <c r="K54" s="525"/>
      <c r="L54" s="514">
        <f t="shared" si="20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98543.441660752898</v>
      </c>
      <c r="E55" s="522">
        <f>IF(+I14&lt;F54,I14,D55)</f>
        <v>17906.363636363636</v>
      </c>
      <c r="F55" s="523">
        <f t="shared" si="21"/>
        <v>80637.078024389266</v>
      </c>
      <c r="G55" s="524">
        <f t="shared" si="23"/>
        <v>28614.830419485872</v>
      </c>
      <c r="H55" s="491">
        <f t="shared" si="24"/>
        <v>28614.830419485872</v>
      </c>
      <c r="I55" s="511">
        <f t="shared" si="22"/>
        <v>0</v>
      </c>
      <c r="J55" s="511"/>
      <c r="K55" s="525"/>
      <c r="L55" s="514">
        <f t="shared" si="20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80637.078024389266</v>
      </c>
      <c r="E56" s="522">
        <f>IF(+I14&lt;F55,I14,D56)</f>
        <v>17906.363636363636</v>
      </c>
      <c r="F56" s="523">
        <f t="shared" si="21"/>
        <v>62730.714388025634</v>
      </c>
      <c r="G56" s="524">
        <f t="shared" si="23"/>
        <v>26474.534135677204</v>
      </c>
      <c r="H56" s="491">
        <f t="shared" si="24"/>
        <v>26474.534135677204</v>
      </c>
      <c r="I56" s="511">
        <f t="shared" si="22"/>
        <v>0</v>
      </c>
      <c r="J56" s="511"/>
      <c r="K56" s="525"/>
      <c r="L56" s="514">
        <f t="shared" si="20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62730.714388025634</v>
      </c>
      <c r="E57" s="522">
        <f>IF(+I14&lt;F56,I14,D57)</f>
        <v>17906.363636363636</v>
      </c>
      <c r="F57" s="523">
        <f t="shared" si="21"/>
        <v>44824.350751662001</v>
      </c>
      <c r="G57" s="524">
        <f t="shared" si="23"/>
        <v>24334.237851868536</v>
      </c>
      <c r="H57" s="491">
        <f t="shared" si="24"/>
        <v>24334.237851868536</v>
      </c>
      <c r="I57" s="511">
        <f t="shared" si="22"/>
        <v>0</v>
      </c>
      <c r="J57" s="511"/>
      <c r="K57" s="525"/>
      <c r="L57" s="514">
        <f t="shared" si="20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2053</v>
      </c>
      <c r="D58" s="523">
        <f>IF(F57+SUM(E$17:E57)=D$10,F57,D$10-SUM(E$17:E57))</f>
        <v>44824.350751662001</v>
      </c>
      <c r="E58" s="522">
        <f>IF(+I14&lt;F57,I14,D58)</f>
        <v>17906.363636363636</v>
      </c>
      <c r="F58" s="523">
        <f t="shared" si="21"/>
        <v>26917.987115298365</v>
      </c>
      <c r="G58" s="524">
        <f t="shared" si="23"/>
        <v>22193.941568059869</v>
      </c>
      <c r="H58" s="491">
        <f t="shared" si="24"/>
        <v>22193.941568059869</v>
      </c>
      <c r="I58" s="511">
        <f t="shared" si="22"/>
        <v>0</v>
      </c>
      <c r="J58" s="511"/>
      <c r="K58" s="525"/>
      <c r="L58" s="514">
        <f t="shared" si="20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26917.987115298365</v>
      </c>
      <c r="E59" s="522">
        <f>IF(+I14&lt;F58,I14,D59)</f>
        <v>17906.363636363636</v>
      </c>
      <c r="F59" s="523">
        <f t="shared" si="21"/>
        <v>9011.6234789347291</v>
      </c>
      <c r="G59" s="524">
        <f t="shared" si="23"/>
        <v>20053.645284251197</v>
      </c>
      <c r="H59" s="491">
        <f t="shared" si="24"/>
        <v>20053.645284251197</v>
      </c>
      <c r="I59" s="511">
        <f t="shared" si="22"/>
        <v>0</v>
      </c>
      <c r="J59" s="511"/>
      <c r="K59" s="525"/>
      <c r="L59" s="514">
        <f t="shared" si="20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9011.6234789347291</v>
      </c>
      <c r="E60" s="522">
        <f>IF(+I14&lt;F59,I14,D60)</f>
        <v>9011.6234789347291</v>
      </c>
      <c r="F60" s="523">
        <f t="shared" si="21"/>
        <v>0</v>
      </c>
      <c r="G60" s="524">
        <f t="shared" si="23"/>
        <v>9550.1902319263427</v>
      </c>
      <c r="H60" s="491">
        <f t="shared" si="24"/>
        <v>9550.1902319263427</v>
      </c>
      <c r="I60" s="511">
        <f t="shared" si="22"/>
        <v>0</v>
      </c>
      <c r="J60" s="511"/>
      <c r="K60" s="525"/>
      <c r="L60" s="514">
        <f t="shared" si="20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3"/>
        <v>0</v>
      </c>
      <c r="H61" s="491">
        <f t="shared" si="24"/>
        <v>0</v>
      </c>
      <c r="I61" s="511">
        <f t="shared" si="22"/>
        <v>0</v>
      </c>
      <c r="J61" s="511"/>
      <c r="K61" s="525"/>
      <c r="L61" s="514">
        <f t="shared" si="20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3"/>
        <v>0</v>
      </c>
      <c r="H62" s="491">
        <f t="shared" si="24"/>
        <v>0</v>
      </c>
      <c r="I62" s="511">
        <f t="shared" si="22"/>
        <v>0</v>
      </c>
      <c r="J62" s="511"/>
      <c r="K62" s="525"/>
      <c r="L62" s="514">
        <f t="shared" si="20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3"/>
        <v>0</v>
      </c>
      <c r="H63" s="491">
        <f t="shared" si="24"/>
        <v>0</v>
      </c>
      <c r="I63" s="511">
        <f t="shared" si="22"/>
        <v>0</v>
      </c>
      <c r="J63" s="511"/>
      <c r="K63" s="525"/>
      <c r="L63" s="514">
        <f t="shared" si="20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3"/>
        <v>0</v>
      </c>
      <c r="H64" s="491">
        <f t="shared" si="24"/>
        <v>0</v>
      </c>
      <c r="I64" s="511">
        <f t="shared" si="22"/>
        <v>0</v>
      </c>
      <c r="J64" s="511"/>
      <c r="K64" s="525"/>
      <c r="L64" s="514">
        <f t="shared" si="20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3"/>
        <v>0</v>
      </c>
      <c r="H65" s="491">
        <f t="shared" si="24"/>
        <v>0</v>
      </c>
      <c r="I65" s="511">
        <f t="shared" si="22"/>
        <v>0</v>
      </c>
      <c r="J65" s="511"/>
      <c r="K65" s="525"/>
      <c r="L65" s="514">
        <f t="shared" si="20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3"/>
        <v>0</v>
      </c>
      <c r="H66" s="491">
        <f t="shared" si="24"/>
        <v>0</v>
      </c>
      <c r="I66" s="511">
        <f t="shared" si="22"/>
        <v>0</v>
      </c>
      <c r="J66" s="511"/>
      <c r="K66" s="525"/>
      <c r="L66" s="514">
        <f t="shared" si="20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3"/>
        <v>0</v>
      </c>
      <c r="H67" s="491">
        <f t="shared" si="24"/>
        <v>0</v>
      </c>
      <c r="I67" s="511">
        <f t="shared" si="22"/>
        <v>0</v>
      </c>
      <c r="J67" s="511"/>
      <c r="K67" s="525"/>
      <c r="L67" s="514">
        <f t="shared" si="20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3"/>
        <v>0</v>
      </c>
      <c r="H68" s="491">
        <f t="shared" si="24"/>
        <v>0</v>
      </c>
      <c r="I68" s="511">
        <f t="shared" si="22"/>
        <v>0</v>
      </c>
      <c r="J68" s="511"/>
      <c r="K68" s="525"/>
      <c r="L68" s="514">
        <f t="shared" si="20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3"/>
        <v>0</v>
      </c>
      <c r="H69" s="491">
        <f t="shared" si="24"/>
        <v>0</v>
      </c>
      <c r="I69" s="511">
        <f t="shared" si="22"/>
        <v>0</v>
      </c>
      <c r="J69" s="511"/>
      <c r="K69" s="525"/>
      <c r="L69" s="514">
        <f t="shared" si="20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3"/>
        <v>0</v>
      </c>
      <c r="H70" s="491">
        <f t="shared" si="24"/>
        <v>0</v>
      </c>
      <c r="I70" s="511">
        <f t="shared" si="22"/>
        <v>0</v>
      </c>
      <c r="J70" s="511"/>
      <c r="K70" s="525"/>
      <c r="L70" s="514">
        <f t="shared" si="20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3"/>
        <v>0</v>
      </c>
      <c r="H71" s="491">
        <f t="shared" si="24"/>
        <v>0</v>
      </c>
      <c r="I71" s="511">
        <f t="shared" si="22"/>
        <v>0</v>
      </c>
      <c r="J71" s="511"/>
      <c r="K71" s="525"/>
      <c r="L71" s="514">
        <f t="shared" si="20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3"/>
        <v>0</v>
      </c>
      <c r="H72" s="471">
        <f t="shared" si="24"/>
        <v>0</v>
      </c>
      <c r="I72" s="531">
        <f t="shared" si="22"/>
        <v>0</v>
      </c>
      <c r="J72" s="511"/>
      <c r="K72" s="532"/>
      <c r="L72" s="533">
        <f t="shared" si="20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787880.00000000023</v>
      </c>
      <c r="F73" s="375"/>
      <c r="G73" s="375">
        <f>SUM(G17:G72)</f>
        <v>2857971.23785957</v>
      </c>
      <c r="H73" s="375">
        <f>SUM(H17:H72)</f>
        <v>2857971.23785957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81230.970193064742</v>
      </c>
      <c r="N87" s="546">
        <f>IF(J92&lt;D11,0,VLOOKUP(J92,C17:O72,11))</f>
        <v>81230.970193064742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94194.75356617842</v>
      </c>
      <c r="N88" s="550">
        <f>IF(J92&lt;D11,0,VLOOKUP(J92,C99:P154,7))</f>
        <v>94194.75356617842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12963.783373113678</v>
      </c>
      <c r="N89" s="555">
        <f>+N88-N87</f>
        <v>12963.783373113678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 t="str">
        <f>E9</f>
        <v xml:space="preserve">  SPP Project ID = 221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787880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17906.363636363636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5">IF(L99&lt;&gt;0,+H99-L99,0)</f>
        <v>0</v>
      </c>
      <c r="N99" s="512"/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5"/>
        <v>0</v>
      </c>
      <c r="N100" s="518"/>
      <c r="O100" s="514">
        <f t="shared" si="26"/>
        <v>0</v>
      </c>
      <c r="P100" s="514">
        <f t="shared" si="27"/>
        <v>0</v>
      </c>
    </row>
    <row r="101" spans="1:16" ht="12.5">
      <c r="B101" s="195" t="str">
        <f t="shared" ref="B101:B154" si="28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5"/>
        <v>0</v>
      </c>
      <c r="N101" s="518"/>
      <c r="O101" s="514">
        <f t="shared" si="26"/>
        <v>0</v>
      </c>
      <c r="P101" s="514">
        <f t="shared" si="27"/>
        <v>0</v>
      </c>
    </row>
    <row r="102" spans="1:16" ht="12.5">
      <c r="B102" s="195" t="str">
        <f t="shared" si="28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 t="shared" ref="L102:L107" si="29">+H102</f>
        <v>113155.46714712729</v>
      </c>
      <c r="M102" s="514">
        <f t="shared" si="25"/>
        <v>0</v>
      </c>
      <c r="N102" s="518">
        <f t="shared" ref="N102:N107" si="30">+I102</f>
        <v>113155.46714712729</v>
      </c>
      <c r="O102" s="514">
        <f t="shared" si="26"/>
        <v>0</v>
      </c>
      <c r="P102" s="514">
        <f t="shared" si="27"/>
        <v>0</v>
      </c>
    </row>
    <row r="103" spans="1:16" ht="12.5">
      <c r="B103" s="195" t="str">
        <f t="shared" si="28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 t="shared" si="29"/>
        <v>114960.30166921337</v>
      </c>
      <c r="M103" s="514">
        <f t="shared" ref="M103:M108" si="31">IF(L103&lt;&gt;0,+H103-L103,0)</f>
        <v>0</v>
      </c>
      <c r="N103" s="518">
        <f t="shared" si="30"/>
        <v>114960.30166921337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8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32">+I104-H104</f>
        <v>0</v>
      </c>
      <c r="K104" s="514"/>
      <c r="L104" s="518">
        <f t="shared" si="29"/>
        <v>108973.97138946971</v>
      </c>
      <c r="M104" s="514">
        <f t="shared" si="31"/>
        <v>0</v>
      </c>
      <c r="N104" s="518">
        <f t="shared" si="30"/>
        <v>108973.97138946971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28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32"/>
        <v>0</v>
      </c>
      <c r="K105" s="514"/>
      <c r="L105" s="518">
        <f t="shared" si="29"/>
        <v>95208.856021995831</v>
      </c>
      <c r="M105" s="514">
        <f t="shared" si="31"/>
        <v>0</v>
      </c>
      <c r="N105" s="518">
        <f t="shared" si="30"/>
        <v>95208.856021995831</v>
      </c>
      <c r="O105" s="514">
        <f>IF(N105&lt;&gt;0,+I105-N105,0)</f>
        <v>0</v>
      </c>
      <c r="P105" s="514">
        <f t="shared" si="27"/>
        <v>0</v>
      </c>
    </row>
    <row r="106" spans="1:16" ht="12.5">
      <c r="B106" s="195" t="str">
        <f t="shared" si="28"/>
        <v/>
      </c>
      <c r="C106" s="507">
        <f>IF(D93="","-",+C105+1)</f>
        <v>2019</v>
      </c>
      <c r="D106" s="629">
        <v>714545.55775281705</v>
      </c>
      <c r="E106" s="630">
        <v>18322.79069767442</v>
      </c>
      <c r="F106" s="631">
        <v>696222.76705514267</v>
      </c>
      <c r="G106" s="631">
        <v>705384.1624039798</v>
      </c>
      <c r="H106" s="633">
        <v>93827.496963510814</v>
      </c>
      <c r="I106" s="634">
        <v>93827.496963510814</v>
      </c>
      <c r="J106" s="514">
        <f t="shared" si="32"/>
        <v>0</v>
      </c>
      <c r="K106" s="514"/>
      <c r="L106" s="518">
        <f t="shared" si="29"/>
        <v>93827.496963510814</v>
      </c>
      <c r="M106" s="514">
        <f t="shared" si="31"/>
        <v>0</v>
      </c>
      <c r="N106" s="518">
        <f t="shared" si="30"/>
        <v>93827.496963510814</v>
      </c>
      <c r="O106" s="514">
        <f t="shared" si="26"/>
        <v>0</v>
      </c>
      <c r="P106" s="514">
        <f t="shared" si="27"/>
        <v>0</v>
      </c>
    </row>
    <row r="107" spans="1:16" ht="12.5">
      <c r="B107" s="195" t="str">
        <f t="shared" si="28"/>
        <v/>
      </c>
      <c r="C107" s="507">
        <f>IF(D93="","-",+C106+1)</f>
        <v>2020</v>
      </c>
      <c r="D107" s="629">
        <v>696222.76705514267</v>
      </c>
      <c r="E107" s="630">
        <v>18759.047619047618</v>
      </c>
      <c r="F107" s="631">
        <v>677463.7194360951</v>
      </c>
      <c r="G107" s="631">
        <v>686843.24324561888</v>
      </c>
      <c r="H107" s="633">
        <v>92645.407622215163</v>
      </c>
      <c r="I107" s="634">
        <v>92645.407622215163</v>
      </c>
      <c r="J107" s="514">
        <f t="shared" si="32"/>
        <v>0</v>
      </c>
      <c r="K107" s="514"/>
      <c r="L107" s="518">
        <f t="shared" si="29"/>
        <v>92645.407622215163</v>
      </c>
      <c r="M107" s="514">
        <f t="shared" si="31"/>
        <v>0</v>
      </c>
      <c r="N107" s="518">
        <f t="shared" si="30"/>
        <v>92645.407622215163</v>
      </c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8"/>
        <v/>
      </c>
      <c r="C108" s="507">
        <f>IF(D93="","-",+C107+1)</f>
        <v>2021</v>
      </c>
      <c r="D108" s="629">
        <v>677463.7194360951</v>
      </c>
      <c r="E108" s="630">
        <v>19216.585365853658</v>
      </c>
      <c r="F108" s="631">
        <v>658247.13407024147</v>
      </c>
      <c r="G108" s="631">
        <v>667855.42675316823</v>
      </c>
      <c r="H108" s="633">
        <v>95027.677461947256</v>
      </c>
      <c r="I108" s="634">
        <v>95027.677461947256</v>
      </c>
      <c r="J108" s="514">
        <f t="shared" si="32"/>
        <v>0</v>
      </c>
      <c r="K108" s="514"/>
      <c r="L108" s="518">
        <f t="shared" ref="L108" si="33">+H108</f>
        <v>95027.677461947256</v>
      </c>
      <c r="M108" s="514">
        <f t="shared" si="31"/>
        <v>0</v>
      </c>
      <c r="N108" s="518">
        <f t="shared" ref="N108" si="34">+I108</f>
        <v>95027.677461947256</v>
      </c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8"/>
        <v/>
      </c>
      <c r="C109" s="507">
        <f>IF(D93="","-",+C108+1)</f>
        <v>2022</v>
      </c>
      <c r="D109" s="629">
        <v>658247.13407024147</v>
      </c>
      <c r="E109" s="630">
        <v>18759.047619047618</v>
      </c>
      <c r="F109" s="631">
        <v>639488.0864511939</v>
      </c>
      <c r="G109" s="631">
        <v>648867.61026071769</v>
      </c>
      <c r="H109" s="633">
        <v>94973.637540355339</v>
      </c>
      <c r="I109" s="634">
        <v>94973.637540355339</v>
      </c>
      <c r="J109" s="514">
        <f t="shared" si="32"/>
        <v>0</v>
      </c>
      <c r="K109" s="514"/>
      <c r="L109" s="518">
        <f t="shared" ref="L109" si="35">+H109</f>
        <v>94973.637540355339</v>
      </c>
      <c r="M109" s="514">
        <f t="shared" ref="M109" si="36">IF(L109&lt;&gt;0,+H109-L109,0)</f>
        <v>0</v>
      </c>
      <c r="N109" s="518">
        <f t="shared" ref="N109" si="37">+I109</f>
        <v>94973.637540355339</v>
      </c>
      <c r="O109" s="514">
        <f t="shared" ref="O109" si="38">IF(N109&lt;&gt;0,+I109-N109,0)</f>
        <v>0</v>
      </c>
      <c r="P109" s="514">
        <f t="shared" ref="P109" si="39">+O109-M109</f>
        <v>0</v>
      </c>
    </row>
    <row r="110" spans="1:16" ht="12.5">
      <c r="B110" s="195" t="str">
        <f t="shared" si="28"/>
        <v/>
      </c>
      <c r="C110" s="507">
        <f>IF(D93="","-",+C109+1)</f>
        <v>2023</v>
      </c>
      <c r="D110" s="629">
        <v>639488.0864511939</v>
      </c>
      <c r="E110" s="630">
        <v>17906.363636363636</v>
      </c>
      <c r="F110" s="631">
        <v>621581.72281483025</v>
      </c>
      <c r="G110" s="631">
        <v>630534.90463301213</v>
      </c>
      <c r="H110" s="633">
        <v>95692.337591989097</v>
      </c>
      <c r="I110" s="634">
        <v>95692.337591989097</v>
      </c>
      <c r="J110" s="514">
        <f t="shared" si="32"/>
        <v>0</v>
      </c>
      <c r="K110" s="514"/>
      <c r="L110" s="518">
        <f t="shared" ref="L110" si="40">+H110</f>
        <v>95692.337591989097</v>
      </c>
      <c r="M110" s="514">
        <f t="shared" ref="M110" si="41">IF(L110&lt;&gt;0,+H110-L110,0)</f>
        <v>0</v>
      </c>
      <c r="N110" s="518">
        <f t="shared" ref="N110" si="42">+I110</f>
        <v>95692.337591989097</v>
      </c>
      <c r="O110" s="514">
        <f t="shared" ref="O110" si="43">IF(N110&lt;&gt;0,+I110-N110,0)</f>
        <v>0</v>
      </c>
      <c r="P110" s="514">
        <f t="shared" ref="P110" si="44">+O110-M110</f>
        <v>0</v>
      </c>
    </row>
    <row r="111" spans="1:16" ht="12.5">
      <c r="B111" s="195" t="str">
        <f t="shared" si="28"/>
        <v/>
      </c>
      <c r="C111" s="507">
        <f>IF(D93="","-",+C110+1)</f>
        <v>2024</v>
      </c>
      <c r="D111" s="374">
        <f>IF(F110+SUM(E$99:E110)=D$92,F110,D$92-SUM(E$99:E110))</f>
        <v>621581.72281483025</v>
      </c>
      <c r="E111" s="522">
        <f t="shared" ref="E111:E154" si="45">IF(+$J$96&lt;F110,$J$96,D111)</f>
        <v>17906.363636363636</v>
      </c>
      <c r="F111" s="523">
        <f t="shared" ref="F111:F154" si="46">+D111-E111</f>
        <v>603675.35917846661</v>
      </c>
      <c r="G111" s="523">
        <f t="shared" ref="G111:G154" si="47">+(F111+D111)/2</f>
        <v>612628.54099664837</v>
      </c>
      <c r="H111" s="526">
        <f t="shared" ref="H111:H154" si="48">+J$94*G111+E111</f>
        <v>94194.75356617842</v>
      </c>
      <c r="I111" s="577">
        <f t="shared" ref="I111:I154" si="49">+J$95*G111+E111</f>
        <v>94194.75356617842</v>
      </c>
      <c r="J111" s="514">
        <f t="shared" si="32"/>
        <v>0</v>
      </c>
      <c r="K111" s="514"/>
      <c r="L111" s="525"/>
      <c r="M111" s="514">
        <f t="shared" si="25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8"/>
        <v/>
      </c>
      <c r="C112" s="507">
        <f>IF(D93="","-",+C111+1)</f>
        <v>2025</v>
      </c>
      <c r="D112" s="374">
        <f>IF(F111+SUM(E$99:E111)=D$92,F111,D$92-SUM(E$99:E111))</f>
        <v>603675.35917846661</v>
      </c>
      <c r="E112" s="522">
        <f t="shared" si="45"/>
        <v>17906.363636363636</v>
      </c>
      <c r="F112" s="523">
        <f t="shared" si="46"/>
        <v>585768.99554210296</v>
      </c>
      <c r="G112" s="523">
        <f t="shared" si="47"/>
        <v>594722.17736028484</v>
      </c>
      <c r="H112" s="526">
        <f t="shared" si="48"/>
        <v>91964.939641587815</v>
      </c>
      <c r="I112" s="577">
        <f t="shared" si="49"/>
        <v>91964.939641587815</v>
      </c>
      <c r="J112" s="514">
        <f t="shared" si="32"/>
        <v>0</v>
      </c>
      <c r="K112" s="514"/>
      <c r="L112" s="525"/>
      <c r="M112" s="514">
        <f t="shared" si="25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8"/>
        <v/>
      </c>
      <c r="C113" s="507">
        <f>IF(D93="","-",+C112+1)</f>
        <v>2026</v>
      </c>
      <c r="D113" s="374">
        <f>IF(F112+SUM(E$99:E112)=D$92,F112,D$92-SUM(E$99:E112))</f>
        <v>585768.99554210296</v>
      </c>
      <c r="E113" s="522">
        <f t="shared" si="45"/>
        <v>17906.363636363636</v>
      </c>
      <c r="F113" s="523">
        <f t="shared" si="46"/>
        <v>567862.63190573931</v>
      </c>
      <c r="G113" s="523">
        <f t="shared" si="47"/>
        <v>576815.81372392108</v>
      </c>
      <c r="H113" s="526">
        <f t="shared" si="48"/>
        <v>89735.125716997165</v>
      </c>
      <c r="I113" s="577">
        <f t="shared" si="49"/>
        <v>89735.125716997165</v>
      </c>
      <c r="J113" s="514">
        <f t="shared" si="32"/>
        <v>0</v>
      </c>
      <c r="K113" s="514"/>
      <c r="L113" s="525"/>
      <c r="M113" s="514">
        <f t="shared" si="25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8"/>
        <v/>
      </c>
      <c r="C114" s="507">
        <f>IF(D93="","-",+C113+1)</f>
        <v>2027</v>
      </c>
      <c r="D114" s="374">
        <f>IF(F113+SUM(E$99:E113)=D$92,F113,D$92-SUM(E$99:E113))</f>
        <v>567862.63190573931</v>
      </c>
      <c r="E114" s="522">
        <f t="shared" si="45"/>
        <v>17906.363636363636</v>
      </c>
      <c r="F114" s="523">
        <f t="shared" si="46"/>
        <v>549956.26826937567</v>
      </c>
      <c r="G114" s="523">
        <f t="shared" si="47"/>
        <v>558909.45008755755</v>
      </c>
      <c r="H114" s="526">
        <f t="shared" si="48"/>
        <v>87505.311792406559</v>
      </c>
      <c r="I114" s="577">
        <f t="shared" si="49"/>
        <v>87505.311792406559</v>
      </c>
      <c r="J114" s="514">
        <f t="shared" si="32"/>
        <v>0</v>
      </c>
      <c r="K114" s="514"/>
      <c r="L114" s="525"/>
      <c r="M114" s="514">
        <f t="shared" si="25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8"/>
        <v/>
      </c>
      <c r="C115" s="507">
        <f>IF(D93="","-",+C114+1)</f>
        <v>2028</v>
      </c>
      <c r="D115" s="374">
        <f>IF(F114+SUM(E$99:E114)=D$92,F114,D$92-SUM(E$99:E114))</f>
        <v>549956.26826937567</v>
      </c>
      <c r="E115" s="522">
        <f t="shared" si="45"/>
        <v>17906.363636363636</v>
      </c>
      <c r="F115" s="523">
        <f t="shared" si="46"/>
        <v>532049.90463301202</v>
      </c>
      <c r="G115" s="523">
        <f t="shared" si="47"/>
        <v>541003.08645119378</v>
      </c>
      <c r="H115" s="526">
        <f t="shared" si="48"/>
        <v>85275.49786781591</v>
      </c>
      <c r="I115" s="577">
        <f t="shared" si="49"/>
        <v>85275.49786781591</v>
      </c>
      <c r="J115" s="514">
        <f t="shared" si="32"/>
        <v>0</v>
      </c>
      <c r="K115" s="514"/>
      <c r="L115" s="525"/>
      <c r="M115" s="514">
        <f t="shared" si="25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8"/>
        <v/>
      </c>
      <c r="C116" s="507">
        <f>IF(D93="","-",+C115+1)</f>
        <v>2029</v>
      </c>
      <c r="D116" s="374">
        <f>IF(F115+SUM(E$99:E115)=D$92,F115,D$92-SUM(E$99:E115))</f>
        <v>532049.90463301202</v>
      </c>
      <c r="E116" s="522">
        <f t="shared" si="45"/>
        <v>17906.363636363636</v>
      </c>
      <c r="F116" s="523">
        <f t="shared" si="46"/>
        <v>514143.54099664837</v>
      </c>
      <c r="G116" s="523">
        <f t="shared" si="47"/>
        <v>523096.72281483019</v>
      </c>
      <c r="H116" s="526">
        <f t="shared" si="48"/>
        <v>83045.683943225304</v>
      </c>
      <c r="I116" s="577">
        <f t="shared" si="49"/>
        <v>83045.683943225304</v>
      </c>
      <c r="J116" s="514">
        <f t="shared" si="32"/>
        <v>0</v>
      </c>
      <c r="K116" s="514"/>
      <c r="L116" s="525"/>
      <c r="M116" s="514">
        <f t="shared" si="25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8"/>
        <v/>
      </c>
      <c r="C117" s="507">
        <f>IF(D93="","-",+C116+1)</f>
        <v>2030</v>
      </c>
      <c r="D117" s="374">
        <f>IF(F116+SUM(E$99:E116)=D$92,F116,D$92-SUM(E$99:E116))</f>
        <v>514143.54099664837</v>
      </c>
      <c r="E117" s="522">
        <f t="shared" si="45"/>
        <v>17906.363636363636</v>
      </c>
      <c r="F117" s="523">
        <f t="shared" si="46"/>
        <v>496237.17736028472</v>
      </c>
      <c r="G117" s="523">
        <f t="shared" si="47"/>
        <v>505190.35917846655</v>
      </c>
      <c r="H117" s="526">
        <f t="shared" si="48"/>
        <v>80815.870018634669</v>
      </c>
      <c r="I117" s="577">
        <f t="shared" si="49"/>
        <v>80815.870018634669</v>
      </c>
      <c r="J117" s="514">
        <f t="shared" si="32"/>
        <v>0</v>
      </c>
      <c r="K117" s="514"/>
      <c r="L117" s="525"/>
      <c r="M117" s="514">
        <f t="shared" si="25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8"/>
        <v/>
      </c>
      <c r="C118" s="507">
        <f>IF(D93="","-",+C117+1)</f>
        <v>2031</v>
      </c>
      <c r="D118" s="374">
        <f>IF(F117+SUM(E$99:E117)=D$92,F117,D$92-SUM(E$99:E117))</f>
        <v>496237.17736028472</v>
      </c>
      <c r="E118" s="522">
        <f t="shared" si="45"/>
        <v>17906.363636363636</v>
      </c>
      <c r="F118" s="523">
        <f t="shared" si="46"/>
        <v>478330.81372392108</v>
      </c>
      <c r="G118" s="523">
        <f t="shared" si="47"/>
        <v>487283.9955421029</v>
      </c>
      <c r="H118" s="526">
        <f t="shared" si="48"/>
        <v>78586.056094044048</v>
      </c>
      <c r="I118" s="577">
        <f t="shared" si="49"/>
        <v>78586.056094044048</v>
      </c>
      <c r="J118" s="514">
        <f t="shared" si="32"/>
        <v>0</v>
      </c>
      <c r="K118" s="514"/>
      <c r="L118" s="525"/>
      <c r="M118" s="514">
        <f t="shared" si="25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8"/>
        <v/>
      </c>
      <c r="C119" s="507">
        <f>IF(D93="","-",+C118+1)</f>
        <v>2032</v>
      </c>
      <c r="D119" s="374">
        <f>IF(F118+SUM(E$99:E118)=D$92,F118,D$92-SUM(E$99:E118))</f>
        <v>478330.81372392108</v>
      </c>
      <c r="E119" s="522">
        <f t="shared" si="45"/>
        <v>17906.363636363636</v>
      </c>
      <c r="F119" s="523">
        <f t="shared" si="46"/>
        <v>460424.45008755743</v>
      </c>
      <c r="G119" s="523">
        <f t="shared" si="47"/>
        <v>469377.63190573925</v>
      </c>
      <c r="H119" s="526">
        <f t="shared" si="48"/>
        <v>76356.242169453413</v>
      </c>
      <c r="I119" s="577">
        <f t="shared" si="49"/>
        <v>76356.242169453413</v>
      </c>
      <c r="J119" s="514">
        <f t="shared" si="32"/>
        <v>0</v>
      </c>
      <c r="K119" s="514"/>
      <c r="L119" s="525"/>
      <c r="M119" s="514">
        <f t="shared" si="25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8"/>
        <v/>
      </c>
      <c r="C120" s="507">
        <f>IF(D93="","-",+C119+1)</f>
        <v>2033</v>
      </c>
      <c r="D120" s="374">
        <f>IF(F119+SUM(E$99:E119)=D$92,F119,D$92-SUM(E$99:E119))</f>
        <v>460424.45008755743</v>
      </c>
      <c r="E120" s="522">
        <f t="shared" si="45"/>
        <v>17906.363636363636</v>
      </c>
      <c r="F120" s="523">
        <f t="shared" si="46"/>
        <v>442518.08645119378</v>
      </c>
      <c r="G120" s="523">
        <f t="shared" si="47"/>
        <v>451471.26826937561</v>
      </c>
      <c r="H120" s="526">
        <f t="shared" si="48"/>
        <v>74126.428244862793</v>
      </c>
      <c r="I120" s="577">
        <f t="shared" si="49"/>
        <v>74126.428244862793</v>
      </c>
      <c r="J120" s="514">
        <f t="shared" si="32"/>
        <v>0</v>
      </c>
      <c r="K120" s="514"/>
      <c r="L120" s="525"/>
      <c r="M120" s="514">
        <f t="shared" si="25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8"/>
        <v/>
      </c>
      <c r="C121" s="507">
        <f>IF(D93="","-",+C120+1)</f>
        <v>2034</v>
      </c>
      <c r="D121" s="374">
        <f>IF(F120+SUM(E$99:E120)=D$92,F120,D$92-SUM(E$99:E120))</f>
        <v>442518.08645119378</v>
      </c>
      <c r="E121" s="522">
        <f t="shared" si="45"/>
        <v>17906.363636363636</v>
      </c>
      <c r="F121" s="523">
        <f t="shared" si="46"/>
        <v>424611.72281483014</v>
      </c>
      <c r="G121" s="523">
        <f t="shared" si="47"/>
        <v>433564.90463301196</v>
      </c>
      <c r="H121" s="526">
        <f t="shared" si="48"/>
        <v>71896.614320272172</v>
      </c>
      <c r="I121" s="577">
        <f t="shared" si="49"/>
        <v>71896.614320272172</v>
      </c>
      <c r="J121" s="514">
        <f t="shared" si="32"/>
        <v>0</v>
      </c>
      <c r="K121" s="514"/>
      <c r="L121" s="525"/>
      <c r="M121" s="514">
        <f t="shared" si="25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8"/>
        <v/>
      </c>
      <c r="C122" s="507">
        <f>IF(D93="","-",+C121+1)</f>
        <v>2035</v>
      </c>
      <c r="D122" s="374">
        <f>IF(F121+SUM(E$99:E121)=D$92,F121,D$92-SUM(E$99:E121))</f>
        <v>424611.72281483014</v>
      </c>
      <c r="E122" s="522">
        <f t="shared" si="45"/>
        <v>17906.363636363636</v>
      </c>
      <c r="F122" s="523">
        <f t="shared" si="46"/>
        <v>406705.35917846649</v>
      </c>
      <c r="G122" s="523">
        <f t="shared" si="47"/>
        <v>415658.54099664831</v>
      </c>
      <c r="H122" s="526">
        <f t="shared" si="48"/>
        <v>69666.800395681537</v>
      </c>
      <c r="I122" s="577">
        <f t="shared" si="49"/>
        <v>69666.800395681537</v>
      </c>
      <c r="J122" s="514">
        <f t="shared" si="32"/>
        <v>0</v>
      </c>
      <c r="K122" s="514"/>
      <c r="L122" s="525"/>
      <c r="M122" s="514">
        <f t="shared" si="25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8"/>
        <v/>
      </c>
      <c r="C123" s="507">
        <f>IF(D93="","-",+C122+1)</f>
        <v>2036</v>
      </c>
      <c r="D123" s="374">
        <f>IF(F122+SUM(E$99:E122)=D$92,F122,D$92-SUM(E$99:E122))</f>
        <v>406705.35917846649</v>
      </c>
      <c r="E123" s="522">
        <f t="shared" si="45"/>
        <v>17906.363636363636</v>
      </c>
      <c r="F123" s="523">
        <f t="shared" si="46"/>
        <v>388798.99554210284</v>
      </c>
      <c r="G123" s="523">
        <f t="shared" si="47"/>
        <v>397752.17736028467</v>
      </c>
      <c r="H123" s="526">
        <f t="shared" si="48"/>
        <v>67436.986471090917</v>
      </c>
      <c r="I123" s="577">
        <f t="shared" si="49"/>
        <v>67436.986471090917</v>
      </c>
      <c r="J123" s="514">
        <f t="shared" si="32"/>
        <v>0</v>
      </c>
      <c r="K123" s="514"/>
      <c r="L123" s="525"/>
      <c r="M123" s="514">
        <f t="shared" si="25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8"/>
        <v/>
      </c>
      <c r="C124" s="507">
        <f>IF(D93="","-",+C123+1)</f>
        <v>2037</v>
      </c>
      <c r="D124" s="374">
        <f>IF(F123+SUM(E$99:E123)=D$92,F123,D$92-SUM(E$99:E123))</f>
        <v>388798.99554210284</v>
      </c>
      <c r="E124" s="522">
        <f t="shared" si="45"/>
        <v>17906.363636363636</v>
      </c>
      <c r="F124" s="523">
        <f t="shared" si="46"/>
        <v>370892.6319057392</v>
      </c>
      <c r="G124" s="523">
        <f t="shared" si="47"/>
        <v>379845.81372392102</v>
      </c>
      <c r="H124" s="526">
        <f t="shared" si="48"/>
        <v>65207.172546500282</v>
      </c>
      <c r="I124" s="577">
        <f t="shared" si="49"/>
        <v>65207.172546500282</v>
      </c>
      <c r="J124" s="514">
        <f t="shared" si="32"/>
        <v>0</v>
      </c>
      <c r="K124" s="514"/>
      <c r="L124" s="525"/>
      <c r="M124" s="514">
        <f t="shared" si="25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8"/>
        <v/>
      </c>
      <c r="C125" s="507">
        <f>IF(D93="","-",+C124+1)</f>
        <v>2038</v>
      </c>
      <c r="D125" s="374">
        <f>IF(F124+SUM(E$99:E124)=D$92,F124,D$92-SUM(E$99:E124))</f>
        <v>370892.6319057392</v>
      </c>
      <c r="E125" s="522">
        <f t="shared" si="45"/>
        <v>17906.363636363636</v>
      </c>
      <c r="F125" s="523">
        <f t="shared" si="46"/>
        <v>352986.26826937555</v>
      </c>
      <c r="G125" s="523">
        <f t="shared" si="47"/>
        <v>361939.45008755737</v>
      </c>
      <c r="H125" s="526">
        <f t="shared" si="48"/>
        <v>62977.358621909661</v>
      </c>
      <c r="I125" s="577">
        <f t="shared" si="49"/>
        <v>62977.358621909661</v>
      </c>
      <c r="J125" s="514">
        <f t="shared" si="32"/>
        <v>0</v>
      </c>
      <c r="K125" s="514"/>
      <c r="L125" s="525"/>
      <c r="M125" s="514">
        <f t="shared" si="25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8"/>
        <v/>
      </c>
      <c r="C126" s="507">
        <f>IF(D93="","-",+C125+1)</f>
        <v>2039</v>
      </c>
      <c r="D126" s="374">
        <f>IF(F125+SUM(E$99:E125)=D$92,F125,D$92-SUM(E$99:E125))</f>
        <v>352986.26826937555</v>
      </c>
      <c r="E126" s="522">
        <f t="shared" si="45"/>
        <v>17906.363636363636</v>
      </c>
      <c r="F126" s="523">
        <f t="shared" si="46"/>
        <v>335079.9046330119</v>
      </c>
      <c r="G126" s="523">
        <f t="shared" si="47"/>
        <v>344033.08645119373</v>
      </c>
      <c r="H126" s="526">
        <f t="shared" si="48"/>
        <v>60747.544697319026</v>
      </c>
      <c r="I126" s="577">
        <f t="shared" si="49"/>
        <v>60747.544697319026</v>
      </c>
      <c r="J126" s="514">
        <f t="shared" si="32"/>
        <v>0</v>
      </c>
      <c r="K126" s="514"/>
      <c r="L126" s="525"/>
      <c r="M126" s="514">
        <f t="shared" si="25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8"/>
        <v/>
      </c>
      <c r="C127" s="507">
        <f>IF(D93="","-",+C126+1)</f>
        <v>2040</v>
      </c>
      <c r="D127" s="374">
        <f>IF(F126+SUM(E$99:E126)=D$92,F126,D$92-SUM(E$99:E126))</f>
        <v>335079.9046330119</v>
      </c>
      <c r="E127" s="522">
        <f t="shared" si="45"/>
        <v>17906.363636363636</v>
      </c>
      <c r="F127" s="523">
        <f t="shared" si="46"/>
        <v>317173.54099664825</v>
      </c>
      <c r="G127" s="523">
        <f t="shared" si="47"/>
        <v>326126.72281483008</v>
      </c>
      <c r="H127" s="526">
        <f t="shared" si="48"/>
        <v>58517.730772728406</v>
      </c>
      <c r="I127" s="577">
        <f t="shared" si="49"/>
        <v>58517.730772728406</v>
      </c>
      <c r="J127" s="514">
        <f t="shared" si="32"/>
        <v>0</v>
      </c>
      <c r="K127" s="514"/>
      <c r="L127" s="525"/>
      <c r="M127" s="514">
        <f t="shared" si="25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8"/>
        <v/>
      </c>
      <c r="C128" s="507">
        <f>IF(D93="","-",+C127+1)</f>
        <v>2041</v>
      </c>
      <c r="D128" s="374">
        <f>IF(F127+SUM(E$99:E127)=D$92,F127,D$92-SUM(E$99:E127))</f>
        <v>317173.54099664825</v>
      </c>
      <c r="E128" s="522">
        <f t="shared" si="45"/>
        <v>17906.363636363636</v>
      </c>
      <c r="F128" s="523">
        <f t="shared" si="46"/>
        <v>299267.17736028461</v>
      </c>
      <c r="G128" s="523">
        <f t="shared" si="47"/>
        <v>308220.35917846643</v>
      </c>
      <c r="H128" s="526">
        <f t="shared" si="48"/>
        <v>56287.916848137786</v>
      </c>
      <c r="I128" s="577">
        <f t="shared" si="49"/>
        <v>56287.916848137786</v>
      </c>
      <c r="J128" s="514">
        <f t="shared" si="32"/>
        <v>0</v>
      </c>
      <c r="K128" s="514"/>
      <c r="L128" s="525"/>
      <c r="M128" s="514">
        <f t="shared" si="25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8"/>
        <v/>
      </c>
      <c r="C129" s="507">
        <f>IF(D93="","-",+C128+1)</f>
        <v>2042</v>
      </c>
      <c r="D129" s="374">
        <f>IF(F128+SUM(E$99:E128)=D$92,F128,D$92-SUM(E$99:E128))</f>
        <v>299267.17736028461</v>
      </c>
      <c r="E129" s="522">
        <f t="shared" si="45"/>
        <v>17906.363636363636</v>
      </c>
      <c r="F129" s="523">
        <f t="shared" si="46"/>
        <v>281360.81372392096</v>
      </c>
      <c r="G129" s="523">
        <f t="shared" si="47"/>
        <v>290313.99554210278</v>
      </c>
      <c r="H129" s="526">
        <f t="shared" si="48"/>
        <v>54058.102923547151</v>
      </c>
      <c r="I129" s="577">
        <f t="shared" si="49"/>
        <v>54058.102923547151</v>
      </c>
      <c r="J129" s="514">
        <f t="shared" si="32"/>
        <v>0</v>
      </c>
      <c r="K129" s="514"/>
      <c r="L129" s="525"/>
      <c r="M129" s="514">
        <f t="shared" si="25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8"/>
        <v/>
      </c>
      <c r="C130" s="507">
        <f>IF(D93="","-",+C129+1)</f>
        <v>2043</v>
      </c>
      <c r="D130" s="374">
        <f>IF(F129+SUM(E$99:E129)=D$92,F129,D$92-SUM(E$99:E129))</f>
        <v>281360.81372392096</v>
      </c>
      <c r="E130" s="522">
        <f t="shared" si="45"/>
        <v>17906.363636363636</v>
      </c>
      <c r="F130" s="523">
        <f t="shared" si="46"/>
        <v>263454.45008755731</v>
      </c>
      <c r="G130" s="523">
        <f t="shared" si="47"/>
        <v>272407.63190573914</v>
      </c>
      <c r="H130" s="526">
        <f t="shared" si="48"/>
        <v>51828.28899895653</v>
      </c>
      <c r="I130" s="577">
        <f t="shared" si="49"/>
        <v>51828.28899895653</v>
      </c>
      <c r="J130" s="514">
        <f t="shared" si="32"/>
        <v>0</v>
      </c>
      <c r="K130" s="514"/>
      <c r="L130" s="525"/>
      <c r="M130" s="514">
        <f t="shared" si="25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8"/>
        <v/>
      </c>
      <c r="C131" s="507">
        <f>IF(D93="","-",+C130+1)</f>
        <v>2044</v>
      </c>
      <c r="D131" s="374">
        <f>IF(F130+SUM(E$99:E130)=D$92,F130,D$92-SUM(E$99:E130))</f>
        <v>263454.45008755731</v>
      </c>
      <c r="E131" s="522">
        <f t="shared" si="45"/>
        <v>17906.363636363636</v>
      </c>
      <c r="F131" s="523">
        <f t="shared" si="46"/>
        <v>245548.08645119367</v>
      </c>
      <c r="G131" s="523">
        <f t="shared" si="47"/>
        <v>254501.26826937549</v>
      </c>
      <c r="H131" s="526">
        <f t="shared" si="48"/>
        <v>49598.475074365895</v>
      </c>
      <c r="I131" s="577">
        <f t="shared" si="49"/>
        <v>49598.475074365895</v>
      </c>
      <c r="J131" s="514">
        <f t="shared" si="32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</row>
    <row r="132" spans="2:16" ht="12.5">
      <c r="B132" s="195" t="str">
        <f t="shared" si="28"/>
        <v/>
      </c>
      <c r="C132" s="507">
        <f>IF(D93="","-",+C131+1)</f>
        <v>2045</v>
      </c>
      <c r="D132" s="374">
        <f>IF(F131+SUM(E$99:E131)=D$92,F131,D$92-SUM(E$99:E131))</f>
        <v>245548.08645119367</v>
      </c>
      <c r="E132" s="522">
        <f t="shared" si="45"/>
        <v>17906.363636363636</v>
      </c>
      <c r="F132" s="523">
        <f t="shared" si="46"/>
        <v>227641.72281483002</v>
      </c>
      <c r="G132" s="523">
        <f t="shared" si="47"/>
        <v>236594.90463301184</v>
      </c>
      <c r="H132" s="526">
        <f t="shared" si="48"/>
        <v>47368.661149775275</v>
      </c>
      <c r="I132" s="577">
        <f t="shared" si="49"/>
        <v>47368.661149775275</v>
      </c>
      <c r="J132" s="514">
        <f t="shared" si="32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</row>
    <row r="133" spans="2:16" ht="12.5">
      <c r="B133" s="195" t="str">
        <f t="shared" si="28"/>
        <v/>
      </c>
      <c r="C133" s="507">
        <f>IF(D93="","-",+C132+1)</f>
        <v>2046</v>
      </c>
      <c r="D133" s="374">
        <f>IF(F132+SUM(E$99:E132)=D$92,F132,D$92-SUM(E$99:E132))</f>
        <v>227641.72281483002</v>
      </c>
      <c r="E133" s="522">
        <f t="shared" si="45"/>
        <v>17906.363636363636</v>
      </c>
      <c r="F133" s="523">
        <f t="shared" si="46"/>
        <v>209735.35917846637</v>
      </c>
      <c r="G133" s="523">
        <f t="shared" si="47"/>
        <v>218688.5409966482</v>
      </c>
      <c r="H133" s="526">
        <f t="shared" si="48"/>
        <v>45138.84722518464</v>
      </c>
      <c r="I133" s="577">
        <f t="shared" si="49"/>
        <v>45138.84722518464</v>
      </c>
      <c r="J133" s="514">
        <f t="shared" si="32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</row>
    <row r="134" spans="2:16" ht="12.5">
      <c r="B134" s="195" t="str">
        <f t="shared" si="28"/>
        <v/>
      </c>
      <c r="C134" s="507">
        <f>IF(D93="","-",+C133+1)</f>
        <v>2047</v>
      </c>
      <c r="D134" s="374">
        <f>IF(F133+SUM(E$99:E133)=D$92,F133,D$92-SUM(E$99:E133))</f>
        <v>209735.35917846637</v>
      </c>
      <c r="E134" s="522">
        <f t="shared" si="45"/>
        <v>17906.363636363636</v>
      </c>
      <c r="F134" s="523">
        <f t="shared" si="46"/>
        <v>191828.99554210273</v>
      </c>
      <c r="G134" s="523">
        <f t="shared" si="47"/>
        <v>200782.17736028455</v>
      </c>
      <c r="H134" s="526">
        <f t="shared" si="48"/>
        <v>42909.033300594019</v>
      </c>
      <c r="I134" s="577">
        <f t="shared" si="49"/>
        <v>42909.033300594019</v>
      </c>
      <c r="J134" s="514">
        <f t="shared" si="32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</row>
    <row r="135" spans="2:16" ht="12.5">
      <c r="B135" s="195" t="str">
        <f t="shared" si="28"/>
        <v/>
      </c>
      <c r="C135" s="507">
        <f>IF(D93="","-",+C134+1)</f>
        <v>2048</v>
      </c>
      <c r="D135" s="374">
        <f>IF(F134+SUM(E$99:E134)=D$92,F134,D$92-SUM(E$99:E134))</f>
        <v>191828.99554210273</v>
      </c>
      <c r="E135" s="522">
        <f t="shared" si="45"/>
        <v>17906.363636363636</v>
      </c>
      <c r="F135" s="523">
        <f t="shared" si="46"/>
        <v>173922.63190573908</v>
      </c>
      <c r="G135" s="523">
        <f t="shared" si="47"/>
        <v>182875.8137239209</v>
      </c>
      <c r="H135" s="526">
        <f t="shared" si="48"/>
        <v>40679.219376003392</v>
      </c>
      <c r="I135" s="577">
        <f t="shared" si="49"/>
        <v>40679.219376003392</v>
      </c>
      <c r="J135" s="514">
        <f t="shared" si="32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</row>
    <row r="136" spans="2:16" ht="12.5">
      <c r="B136" s="195" t="str">
        <f t="shared" si="28"/>
        <v/>
      </c>
      <c r="C136" s="507">
        <f>IF(D93="","-",+C135+1)</f>
        <v>2049</v>
      </c>
      <c r="D136" s="374">
        <f>IF(F135+SUM(E$99:E135)=D$92,F135,D$92-SUM(E$99:E135))</f>
        <v>173922.63190573908</v>
      </c>
      <c r="E136" s="522">
        <f t="shared" si="45"/>
        <v>17906.363636363636</v>
      </c>
      <c r="F136" s="523">
        <f t="shared" si="46"/>
        <v>156016.26826937543</v>
      </c>
      <c r="G136" s="523">
        <f t="shared" si="47"/>
        <v>164969.45008755726</v>
      </c>
      <c r="H136" s="526">
        <f t="shared" si="48"/>
        <v>38449.405451412764</v>
      </c>
      <c r="I136" s="577">
        <f t="shared" si="49"/>
        <v>38449.405451412764</v>
      </c>
      <c r="J136" s="514">
        <f t="shared" si="32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</row>
    <row r="137" spans="2:16" ht="12.5">
      <c r="B137" s="195" t="str">
        <f t="shared" si="28"/>
        <v/>
      </c>
      <c r="C137" s="507">
        <f>IF(D93="","-",+C136+1)</f>
        <v>2050</v>
      </c>
      <c r="D137" s="374">
        <f>IF(F136+SUM(E$99:E136)=D$92,F136,D$92-SUM(E$99:E136))</f>
        <v>156016.26826937543</v>
      </c>
      <c r="E137" s="522">
        <f t="shared" si="45"/>
        <v>17906.363636363636</v>
      </c>
      <c r="F137" s="523">
        <f t="shared" si="46"/>
        <v>138109.90463301179</v>
      </c>
      <c r="G137" s="523">
        <f t="shared" si="47"/>
        <v>147063.08645119361</v>
      </c>
      <c r="H137" s="526">
        <f t="shared" si="48"/>
        <v>36219.591526822136</v>
      </c>
      <c r="I137" s="577">
        <f t="shared" si="49"/>
        <v>36219.591526822136</v>
      </c>
      <c r="J137" s="514">
        <f t="shared" si="32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</row>
    <row r="138" spans="2:16" ht="12.5">
      <c r="B138" s="195" t="str">
        <f t="shared" si="28"/>
        <v/>
      </c>
      <c r="C138" s="507">
        <f>IF(D93="","-",+C137+1)</f>
        <v>2051</v>
      </c>
      <c r="D138" s="374">
        <f>IF(F137+SUM(E$99:E137)=D$92,F137,D$92-SUM(E$99:E137))</f>
        <v>138109.90463301179</v>
      </c>
      <c r="E138" s="522">
        <f t="shared" si="45"/>
        <v>17906.363636363636</v>
      </c>
      <c r="F138" s="523">
        <f t="shared" si="46"/>
        <v>120203.54099664815</v>
      </c>
      <c r="G138" s="523">
        <f t="shared" si="47"/>
        <v>129156.72281482996</v>
      </c>
      <c r="H138" s="526">
        <f t="shared" si="48"/>
        <v>33989.777602231508</v>
      </c>
      <c r="I138" s="577">
        <f t="shared" si="49"/>
        <v>33989.777602231508</v>
      </c>
      <c r="J138" s="514">
        <f t="shared" si="32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</row>
    <row r="139" spans="2:16" ht="12.5">
      <c r="B139" s="195" t="str">
        <f t="shared" si="28"/>
        <v/>
      </c>
      <c r="C139" s="507">
        <f>IF(D93="","-",+C138+1)</f>
        <v>2052</v>
      </c>
      <c r="D139" s="374">
        <f>IF(F138+SUM(E$99:E138)=D$92,F138,D$92-SUM(E$99:E138))</f>
        <v>120203.54099664815</v>
      </c>
      <c r="E139" s="522">
        <f t="shared" si="45"/>
        <v>17906.363636363636</v>
      </c>
      <c r="F139" s="523">
        <f t="shared" si="46"/>
        <v>102297.17736028452</v>
      </c>
      <c r="G139" s="523">
        <f t="shared" si="47"/>
        <v>111250.35917846634</v>
      </c>
      <c r="H139" s="526">
        <f t="shared" si="48"/>
        <v>31759.963677640888</v>
      </c>
      <c r="I139" s="577">
        <f t="shared" si="49"/>
        <v>31759.963677640888</v>
      </c>
      <c r="J139" s="514">
        <f t="shared" si="32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</row>
    <row r="140" spans="2:16" ht="12.5">
      <c r="B140" s="195" t="str">
        <f t="shared" si="28"/>
        <v/>
      </c>
      <c r="C140" s="507">
        <f>IF(D93="","-",+C139+1)</f>
        <v>2053</v>
      </c>
      <c r="D140" s="374">
        <f>IF(F139+SUM(E$99:E139)=D$92,F139,D$92-SUM(E$99:E139))</f>
        <v>102297.17736028452</v>
      </c>
      <c r="E140" s="522">
        <f t="shared" si="45"/>
        <v>17906.363636363636</v>
      </c>
      <c r="F140" s="523">
        <f t="shared" si="46"/>
        <v>84390.813723920888</v>
      </c>
      <c r="G140" s="523">
        <f t="shared" si="47"/>
        <v>93343.995542102697</v>
      </c>
      <c r="H140" s="526">
        <f t="shared" si="48"/>
        <v>29530.14975305026</v>
      </c>
      <c r="I140" s="577">
        <f t="shared" si="49"/>
        <v>29530.14975305026</v>
      </c>
      <c r="J140" s="514">
        <f t="shared" si="32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</row>
    <row r="141" spans="2:16" ht="12.5">
      <c r="B141" s="195" t="str">
        <f t="shared" si="28"/>
        <v/>
      </c>
      <c r="C141" s="507">
        <f>IF(D93="","-",+C140+1)</f>
        <v>2054</v>
      </c>
      <c r="D141" s="374">
        <f>IF(F140+SUM(E$99:E140)=D$92,F140,D$92-SUM(E$99:E140))</f>
        <v>84390.813723920888</v>
      </c>
      <c r="E141" s="522">
        <f t="shared" si="45"/>
        <v>17906.363636363636</v>
      </c>
      <c r="F141" s="523">
        <f t="shared" si="46"/>
        <v>66484.450087557256</v>
      </c>
      <c r="G141" s="523">
        <f t="shared" si="47"/>
        <v>75437.631905739079</v>
      </c>
      <c r="H141" s="526">
        <f t="shared" si="48"/>
        <v>27300.33582845964</v>
      </c>
      <c r="I141" s="577">
        <f t="shared" si="49"/>
        <v>27300.33582845964</v>
      </c>
      <c r="J141" s="514">
        <f t="shared" si="32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</row>
    <row r="142" spans="2:16" ht="12.5">
      <c r="B142" s="195" t="str">
        <f t="shared" si="28"/>
        <v/>
      </c>
      <c r="C142" s="507">
        <f>IF(D93="","-",+C141+1)</f>
        <v>2055</v>
      </c>
      <c r="D142" s="374">
        <f>IF(F141+SUM(E$99:E141)=D$92,F141,D$92-SUM(E$99:E141))</f>
        <v>66484.450087557256</v>
      </c>
      <c r="E142" s="522">
        <f t="shared" si="45"/>
        <v>17906.363636363636</v>
      </c>
      <c r="F142" s="523">
        <f t="shared" si="46"/>
        <v>48578.086451193623</v>
      </c>
      <c r="G142" s="523">
        <f t="shared" si="47"/>
        <v>57531.26826937544</v>
      </c>
      <c r="H142" s="526">
        <f t="shared" si="48"/>
        <v>25070.521903869012</v>
      </c>
      <c r="I142" s="577">
        <f t="shared" si="49"/>
        <v>25070.521903869012</v>
      </c>
      <c r="J142" s="514">
        <f t="shared" si="32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</row>
    <row r="143" spans="2:16" ht="12.5">
      <c r="B143" s="195" t="str">
        <f t="shared" si="28"/>
        <v/>
      </c>
      <c r="C143" s="507">
        <f>IF(D93="","-",+C142+1)</f>
        <v>2056</v>
      </c>
      <c r="D143" s="374">
        <f>IF(F142+SUM(E$99:E142)=D$92,F142,D$92-SUM(E$99:E142))</f>
        <v>48578.086451193623</v>
      </c>
      <c r="E143" s="522">
        <f t="shared" si="45"/>
        <v>17906.363636363636</v>
      </c>
      <c r="F143" s="523">
        <f t="shared" si="46"/>
        <v>30671.722814829987</v>
      </c>
      <c r="G143" s="523">
        <f t="shared" si="47"/>
        <v>39624.904633011807</v>
      </c>
      <c r="H143" s="526">
        <f t="shared" si="48"/>
        <v>22840.707979278388</v>
      </c>
      <c r="I143" s="577">
        <f t="shared" si="49"/>
        <v>22840.707979278388</v>
      </c>
      <c r="J143" s="514">
        <f t="shared" si="32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</row>
    <row r="144" spans="2:16" ht="12.5">
      <c r="B144" s="195" t="str">
        <f t="shared" si="28"/>
        <v/>
      </c>
      <c r="C144" s="507">
        <f>IF(D93="","-",+C143+1)</f>
        <v>2057</v>
      </c>
      <c r="D144" s="374">
        <f>IF(F143+SUM(E$99:E143)=D$92,F143,D$92-SUM(E$99:E143))</f>
        <v>30671.722814829987</v>
      </c>
      <c r="E144" s="522">
        <f t="shared" si="45"/>
        <v>17906.363636363636</v>
      </c>
      <c r="F144" s="523">
        <f t="shared" si="46"/>
        <v>12765.359178466351</v>
      </c>
      <c r="G144" s="523">
        <f t="shared" si="47"/>
        <v>21718.540996648167</v>
      </c>
      <c r="H144" s="526">
        <f t="shared" si="48"/>
        <v>20610.89405468776</v>
      </c>
      <c r="I144" s="577">
        <f t="shared" si="49"/>
        <v>20610.89405468776</v>
      </c>
      <c r="J144" s="514">
        <f t="shared" si="32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</row>
    <row r="145" spans="2:16" ht="12.5">
      <c r="B145" s="195" t="str">
        <f t="shared" si="28"/>
        <v/>
      </c>
      <c r="C145" s="507">
        <f>IF(D93="","-",+C144+1)</f>
        <v>2058</v>
      </c>
      <c r="D145" s="374">
        <f>IF(F144+SUM(E$99:E144)=D$92,F144,D$92-SUM(E$99:E144))</f>
        <v>12765.359178466351</v>
      </c>
      <c r="E145" s="522">
        <f t="shared" si="45"/>
        <v>12765.359178466351</v>
      </c>
      <c r="F145" s="523">
        <f t="shared" si="46"/>
        <v>0</v>
      </c>
      <c r="G145" s="523">
        <f t="shared" si="47"/>
        <v>6382.6795892331756</v>
      </c>
      <c r="H145" s="526">
        <f t="shared" si="48"/>
        <v>13560.170906480758</v>
      </c>
      <c r="I145" s="577">
        <f t="shared" si="49"/>
        <v>13560.170906480758</v>
      </c>
      <c r="J145" s="514">
        <f t="shared" si="32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</row>
    <row r="146" spans="2:16" ht="12.5">
      <c r="B146" s="195" t="str">
        <f t="shared" si="28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45"/>
        <v>0</v>
      </c>
      <c r="F146" s="523">
        <f t="shared" si="46"/>
        <v>0</v>
      </c>
      <c r="G146" s="523">
        <f t="shared" si="47"/>
        <v>0</v>
      </c>
      <c r="H146" s="526">
        <f t="shared" si="48"/>
        <v>0</v>
      </c>
      <c r="I146" s="577">
        <f t="shared" si="49"/>
        <v>0</v>
      </c>
      <c r="J146" s="514">
        <f t="shared" si="32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</row>
    <row r="147" spans="2:16" ht="12.5">
      <c r="B147" s="195" t="str">
        <f t="shared" si="28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45"/>
        <v>0</v>
      </c>
      <c r="F147" s="523">
        <f t="shared" si="46"/>
        <v>0</v>
      </c>
      <c r="G147" s="523">
        <f t="shared" si="47"/>
        <v>0</v>
      </c>
      <c r="H147" s="526">
        <f t="shared" si="48"/>
        <v>0</v>
      </c>
      <c r="I147" s="577">
        <f t="shared" si="49"/>
        <v>0</v>
      </c>
      <c r="J147" s="514">
        <f t="shared" si="32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</row>
    <row r="148" spans="2:16" ht="12.5">
      <c r="B148" s="195" t="str">
        <f t="shared" si="28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45"/>
        <v>0</v>
      </c>
      <c r="F148" s="523">
        <f t="shared" si="46"/>
        <v>0</v>
      </c>
      <c r="G148" s="523">
        <f t="shared" si="47"/>
        <v>0</v>
      </c>
      <c r="H148" s="526">
        <f t="shared" si="48"/>
        <v>0</v>
      </c>
      <c r="I148" s="577">
        <f t="shared" si="49"/>
        <v>0</v>
      </c>
      <c r="J148" s="514">
        <f t="shared" si="32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</row>
    <row r="149" spans="2:16" ht="12.5">
      <c r="B149" s="195" t="str">
        <f t="shared" si="28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45"/>
        <v>0</v>
      </c>
      <c r="F149" s="523">
        <f t="shared" si="46"/>
        <v>0</v>
      </c>
      <c r="G149" s="523">
        <f t="shared" si="47"/>
        <v>0</v>
      </c>
      <c r="H149" s="526">
        <f t="shared" si="48"/>
        <v>0</v>
      </c>
      <c r="I149" s="577">
        <f t="shared" si="49"/>
        <v>0</v>
      </c>
      <c r="J149" s="514">
        <f t="shared" si="32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</row>
    <row r="150" spans="2:16" ht="12.5">
      <c r="B150" s="195" t="str">
        <f t="shared" si="28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45"/>
        <v>0</v>
      </c>
      <c r="F150" s="523">
        <f t="shared" si="46"/>
        <v>0</v>
      </c>
      <c r="G150" s="523">
        <f t="shared" si="47"/>
        <v>0</v>
      </c>
      <c r="H150" s="526">
        <f t="shared" si="48"/>
        <v>0</v>
      </c>
      <c r="I150" s="577">
        <f t="shared" si="49"/>
        <v>0</v>
      </c>
      <c r="J150" s="514">
        <f t="shared" si="32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</row>
    <row r="151" spans="2:16" ht="12.5">
      <c r="B151" s="195" t="str">
        <f t="shared" si="28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45"/>
        <v>0</v>
      </c>
      <c r="F151" s="523">
        <f t="shared" si="46"/>
        <v>0</v>
      </c>
      <c r="G151" s="523">
        <f t="shared" si="47"/>
        <v>0</v>
      </c>
      <c r="H151" s="526">
        <f t="shared" si="48"/>
        <v>0</v>
      </c>
      <c r="I151" s="577">
        <f t="shared" si="49"/>
        <v>0</v>
      </c>
      <c r="J151" s="514">
        <f t="shared" si="32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</row>
    <row r="152" spans="2:16" ht="12.5">
      <c r="B152" s="195" t="str">
        <f t="shared" si="28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45"/>
        <v>0</v>
      </c>
      <c r="F152" s="523">
        <f t="shared" si="46"/>
        <v>0</v>
      </c>
      <c r="G152" s="523">
        <f t="shared" si="47"/>
        <v>0</v>
      </c>
      <c r="H152" s="526">
        <f t="shared" si="48"/>
        <v>0</v>
      </c>
      <c r="I152" s="577">
        <f t="shared" si="49"/>
        <v>0</v>
      </c>
      <c r="J152" s="514">
        <f t="shared" si="32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</row>
    <row r="153" spans="2:16" ht="12.5">
      <c r="B153" s="195" t="str">
        <f t="shared" si="28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45"/>
        <v>0</v>
      </c>
      <c r="F153" s="523">
        <f t="shared" si="46"/>
        <v>0</v>
      </c>
      <c r="G153" s="523">
        <f t="shared" si="47"/>
        <v>0</v>
      </c>
      <c r="H153" s="526">
        <f t="shared" si="48"/>
        <v>0</v>
      </c>
      <c r="I153" s="577">
        <f t="shared" si="49"/>
        <v>0</v>
      </c>
      <c r="J153" s="514">
        <f t="shared" si="32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</row>
    <row r="154" spans="2:16" ht="13" thickBot="1">
      <c r="B154" s="195" t="str">
        <f t="shared" si="28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45"/>
        <v>0</v>
      </c>
      <c r="F154" s="523">
        <f t="shared" si="46"/>
        <v>0</v>
      </c>
      <c r="G154" s="523">
        <f t="shared" si="47"/>
        <v>0</v>
      </c>
      <c r="H154" s="526">
        <f t="shared" si="48"/>
        <v>0</v>
      </c>
      <c r="I154" s="577">
        <f t="shared" si="49"/>
        <v>0</v>
      </c>
      <c r="J154" s="514">
        <f t="shared" si="32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</row>
    <row r="155" spans="2:16" ht="12.5">
      <c r="C155" s="374" t="s">
        <v>78</v>
      </c>
      <c r="D155" s="375"/>
      <c r="E155" s="375">
        <f>SUM(E99:E154)</f>
        <v>787880.00000000047</v>
      </c>
      <c r="F155" s="375"/>
      <c r="G155" s="375"/>
      <c r="H155" s="375">
        <f>SUM(H99:H154)</f>
        <v>2869721.3338690302</v>
      </c>
      <c r="I155" s="375">
        <f>SUM(I99:I154)</f>
        <v>2869721.3338690302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3" priority="1" stopIfTrue="1" operator="equal">
      <formula>$I$10</formula>
    </cfRule>
  </conditionalFormatting>
  <conditionalFormatting sqref="C99:C154">
    <cfRule type="cellIs" dxfId="6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48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15704.098429697164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15704.098429697164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399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3643.0931818181821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 t="shared" ref="K23:K28" si="7">G23</f>
        <v>21316.782668999032</v>
      </c>
      <c r="L23" s="519">
        <f t="shared" ref="L23:L28" si="8">IF(K23&lt;&gt;0,+G23-K23,0)</f>
        <v>0</v>
      </c>
      <c r="M23" s="518">
        <f t="shared" ref="M23:M28" si="9"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 t="shared" si="7"/>
        <v>20164.678191842031</v>
      </c>
      <c r="L24" s="519">
        <f t="shared" si="8"/>
        <v>0</v>
      </c>
      <c r="M24" s="518">
        <f t="shared" si="9"/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20285.936433586696</v>
      </c>
      <c r="H25" s="639">
        <v>20285.936433586696</v>
      </c>
      <c r="I25" s="511">
        <f t="shared" si="6"/>
        <v>0</v>
      </c>
      <c r="J25" s="511"/>
      <c r="K25" s="518">
        <f t="shared" si="7"/>
        <v>20285.936433586696</v>
      </c>
      <c r="L25" s="519">
        <f t="shared" si="8"/>
        <v>0</v>
      </c>
      <c r="M25" s="518">
        <f t="shared" si="9"/>
        <v>20285.936433586696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3909.6609756097564</v>
      </c>
      <c r="F26" s="631">
        <v>122987.08855542504</v>
      </c>
      <c r="G26" s="630">
        <v>19789.041594776594</v>
      </c>
      <c r="H26" s="639">
        <v>19789.041594776594</v>
      </c>
      <c r="I26" s="511">
        <f t="shared" si="6"/>
        <v>0</v>
      </c>
      <c r="J26" s="511"/>
      <c r="K26" s="518">
        <f t="shared" si="7"/>
        <v>19789.041594776594</v>
      </c>
      <c r="L26" s="519">
        <f t="shared" si="8"/>
        <v>0</v>
      </c>
      <c r="M26" s="518">
        <f t="shared" si="9"/>
        <v>19789.041594776594</v>
      </c>
      <c r="N26" s="514">
        <f t="shared" ref="N26:N72" si="10">IF(M26&lt;&gt;0,+H26-M26,0)</f>
        <v>0</v>
      </c>
      <c r="O26" s="514">
        <f t="shared" ref="O26:O72" si="11"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16295.552209349336</v>
      </c>
      <c r="H27" s="639">
        <v>16295.552209349336</v>
      </c>
      <c r="I27" s="511">
        <f t="shared" si="6"/>
        <v>0</v>
      </c>
      <c r="J27" s="511"/>
      <c r="K27" s="518">
        <f t="shared" si="7"/>
        <v>16295.552209349336</v>
      </c>
      <c r="L27" s="519">
        <f t="shared" si="8"/>
        <v>0</v>
      </c>
      <c r="M27" s="518">
        <f t="shared" si="9"/>
        <v>16295.552209349336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31">
        <v>119259.27227635524</v>
      </c>
      <c r="E28" s="630">
        <v>3816.5738095238098</v>
      </c>
      <c r="F28" s="631">
        <v>115442.69846683144</v>
      </c>
      <c r="G28" s="630">
        <v>16256.311624142963</v>
      </c>
      <c r="H28" s="639">
        <v>16256.311624142963</v>
      </c>
      <c r="I28" s="511">
        <f t="shared" si="6"/>
        <v>0</v>
      </c>
      <c r="J28" s="511"/>
      <c r="K28" s="518">
        <f t="shared" si="7"/>
        <v>16256.311624142963</v>
      </c>
      <c r="L28" s="519">
        <f t="shared" si="8"/>
        <v>0</v>
      </c>
      <c r="M28" s="518">
        <f t="shared" si="9"/>
        <v>16256.311624142963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31">
        <v>115260.85377029145</v>
      </c>
      <c r="E29" s="630">
        <v>3816.5738095238098</v>
      </c>
      <c r="F29" s="631">
        <v>111444.27996076764</v>
      </c>
      <c r="G29" s="630">
        <v>16562.400820096133</v>
      </c>
      <c r="H29" s="639">
        <v>16562.400820096133</v>
      </c>
      <c r="I29" s="511">
        <f t="shared" si="6"/>
        <v>0</v>
      </c>
      <c r="J29" s="511"/>
      <c r="K29" s="518">
        <f t="shared" ref="K29" si="12">G29</f>
        <v>16562.400820096133</v>
      </c>
      <c r="L29" s="519">
        <f t="shared" ref="L29" si="13">IF(K29&lt;&gt;0,+G29-K29,0)</f>
        <v>0</v>
      </c>
      <c r="M29" s="518">
        <f t="shared" ref="M29" si="14">H29</f>
        <v>16562.400820096133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31">
        <v>111444.27996076764</v>
      </c>
      <c r="E30" s="630">
        <v>3816.5738095238098</v>
      </c>
      <c r="F30" s="631">
        <v>107627.70615124384</v>
      </c>
      <c r="G30" s="630">
        <v>17653.903980447743</v>
      </c>
      <c r="H30" s="639">
        <v>17653.903980447743</v>
      </c>
      <c r="I30" s="511">
        <f t="shared" si="6"/>
        <v>0</v>
      </c>
      <c r="J30" s="511"/>
      <c r="K30" s="518">
        <f t="shared" ref="K30" si="15">G30</f>
        <v>17653.903980447743</v>
      </c>
      <c r="L30" s="519">
        <f t="shared" ref="L30" si="16">IF(K30&lt;&gt;0,+G30-K30,0)</f>
        <v>0</v>
      </c>
      <c r="M30" s="518">
        <f t="shared" ref="M30" si="17">H30</f>
        <v>17653.903980447743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631">
        <v>107627.70615124384</v>
      </c>
      <c r="E31" s="630">
        <v>3816.5738095238098</v>
      </c>
      <c r="F31" s="631">
        <v>103811.13234172003</v>
      </c>
      <c r="G31" s="630">
        <v>15704.098429697164</v>
      </c>
      <c r="H31" s="639">
        <v>15704.098429697164</v>
      </c>
      <c r="I31" s="511">
        <f t="shared" si="6"/>
        <v>0</v>
      </c>
      <c r="J31" s="511"/>
      <c r="K31" s="518">
        <f t="shared" ref="K31" si="18">G31</f>
        <v>15704.098429697164</v>
      </c>
      <c r="L31" s="519">
        <f t="shared" ref="L31" si="19">IF(K31&lt;&gt;0,+G31-K31,0)</f>
        <v>0</v>
      </c>
      <c r="M31" s="518">
        <f t="shared" ref="M31" si="20">H31</f>
        <v>15704.098429697164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103811.13234172003</v>
      </c>
      <c r="E32" s="522">
        <f>IF(+I14&lt;F31,I14,D32)</f>
        <v>3643.0931818181821</v>
      </c>
      <c r="F32" s="523">
        <f t="shared" ref="F32:F33" si="23">+D32-E32</f>
        <v>100168.03915990185</v>
      </c>
      <c r="G32" s="524">
        <f t="shared" ref="G32:G55" si="24">+I$12*((D32+F32)/2)+E32</f>
        <v>15833.615825195899</v>
      </c>
      <c r="H32" s="491">
        <f t="shared" ref="H32:H55" si="25">+I$13*((D32+F32)/2)+E32</f>
        <v>15833.615825195899</v>
      </c>
      <c r="I32" s="511">
        <f t="shared" si="6"/>
        <v>0</v>
      </c>
      <c r="J32" s="511"/>
      <c r="K32" s="525"/>
      <c r="L32" s="514">
        <f t="shared" ref="L32:L72" si="26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100168.03915990185</v>
      </c>
      <c r="E33" s="522">
        <f>IF(+I14&lt;F32,I14,D33)</f>
        <v>3643.0931818181821</v>
      </c>
      <c r="F33" s="523">
        <f t="shared" si="23"/>
        <v>96524.945978083662</v>
      </c>
      <c r="G33" s="524">
        <f t="shared" si="24"/>
        <v>15398.167346824797</v>
      </c>
      <c r="H33" s="491">
        <f t="shared" si="25"/>
        <v>15398.167346824797</v>
      </c>
      <c r="I33" s="511">
        <f t="shared" si="6"/>
        <v>0</v>
      </c>
      <c r="J33" s="511"/>
      <c r="K33" s="525"/>
      <c r="L33" s="514">
        <f t="shared" si="26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96524.945978083662</v>
      </c>
      <c r="E34" s="522">
        <f>IF(+I14&lt;F33,I14,D34)</f>
        <v>3643.0931818181821</v>
      </c>
      <c r="F34" s="523">
        <f t="shared" ref="F34:F72" si="27">+D34-E34</f>
        <v>92881.852796265477</v>
      </c>
      <c r="G34" s="524">
        <f t="shared" si="24"/>
        <v>14962.718868453698</v>
      </c>
      <c r="H34" s="491">
        <f t="shared" si="25"/>
        <v>14962.718868453698</v>
      </c>
      <c r="I34" s="511">
        <f t="shared" ref="I34:I72" si="28">H34-G34</f>
        <v>0</v>
      </c>
      <c r="J34" s="511"/>
      <c r="K34" s="525"/>
      <c r="L34" s="514">
        <f t="shared" si="26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92881.852796265477</v>
      </c>
      <c r="E35" s="522">
        <f>IF(+I14&lt;F34,I14,D35)</f>
        <v>3643.0931818181821</v>
      </c>
      <c r="F35" s="523">
        <f t="shared" si="27"/>
        <v>89238.759614447292</v>
      </c>
      <c r="G35" s="524">
        <f t="shared" si="24"/>
        <v>14527.270390082595</v>
      </c>
      <c r="H35" s="491">
        <f t="shared" si="25"/>
        <v>14527.270390082595</v>
      </c>
      <c r="I35" s="511">
        <f t="shared" si="28"/>
        <v>0</v>
      </c>
      <c r="J35" s="511"/>
      <c r="K35" s="525"/>
      <c r="L35" s="514">
        <f t="shared" si="26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89238.759614447292</v>
      </c>
      <c r="E36" s="522">
        <f>IF(+I14&lt;F35,I14,D36)</f>
        <v>3643.0931818181821</v>
      </c>
      <c r="F36" s="523">
        <f t="shared" si="27"/>
        <v>85595.666432629107</v>
      </c>
      <c r="G36" s="524">
        <f t="shared" si="24"/>
        <v>14091.821911711495</v>
      </c>
      <c r="H36" s="491">
        <f t="shared" si="25"/>
        <v>14091.821911711495</v>
      </c>
      <c r="I36" s="511">
        <f t="shared" si="28"/>
        <v>0</v>
      </c>
      <c r="J36" s="511"/>
      <c r="K36" s="525"/>
      <c r="L36" s="514">
        <f t="shared" si="26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85595.666432629107</v>
      </c>
      <c r="E37" s="522">
        <f>IF(+I14&lt;F36,I14,D37)</f>
        <v>3643.0931818181821</v>
      </c>
      <c r="F37" s="523">
        <f t="shared" si="27"/>
        <v>81952.573250810921</v>
      </c>
      <c r="G37" s="524">
        <f t="shared" si="24"/>
        <v>13656.373433340392</v>
      </c>
      <c r="H37" s="491">
        <f t="shared" si="25"/>
        <v>13656.373433340392</v>
      </c>
      <c r="I37" s="511">
        <f t="shared" si="28"/>
        <v>0</v>
      </c>
      <c r="J37" s="511"/>
      <c r="K37" s="525"/>
      <c r="L37" s="514">
        <f t="shared" si="26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81952.573250810921</v>
      </c>
      <c r="E38" s="522">
        <f>IF(+I14&lt;F37,I14,D38)</f>
        <v>3643.0931818181821</v>
      </c>
      <c r="F38" s="523">
        <f t="shared" si="27"/>
        <v>78309.480068992736</v>
      </c>
      <c r="G38" s="524">
        <f t="shared" si="24"/>
        <v>13220.924954969292</v>
      </c>
      <c r="H38" s="491">
        <f t="shared" si="25"/>
        <v>13220.924954969292</v>
      </c>
      <c r="I38" s="511">
        <f t="shared" si="28"/>
        <v>0</v>
      </c>
      <c r="J38" s="511"/>
      <c r="K38" s="525"/>
      <c r="L38" s="514">
        <f t="shared" si="26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78309.480068992736</v>
      </c>
      <c r="E39" s="522">
        <f>IF(+I14&lt;F38,I14,D39)</f>
        <v>3643.0931818181821</v>
      </c>
      <c r="F39" s="523">
        <f t="shared" si="27"/>
        <v>74666.386887174551</v>
      </c>
      <c r="G39" s="524">
        <f t="shared" si="24"/>
        <v>12785.476476598189</v>
      </c>
      <c r="H39" s="491">
        <f t="shared" si="25"/>
        <v>12785.476476598189</v>
      </c>
      <c r="I39" s="511">
        <f t="shared" si="28"/>
        <v>0</v>
      </c>
      <c r="J39" s="511"/>
      <c r="K39" s="525"/>
      <c r="L39" s="514">
        <f t="shared" si="26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74666.386887174551</v>
      </c>
      <c r="E40" s="522">
        <f>IF(+I14&lt;F39,I14,D40)</f>
        <v>3643.0931818181821</v>
      </c>
      <c r="F40" s="523">
        <f t="shared" si="27"/>
        <v>71023.293705356366</v>
      </c>
      <c r="G40" s="524">
        <f t="shared" si="24"/>
        <v>12350.027998227089</v>
      </c>
      <c r="H40" s="491">
        <f t="shared" si="25"/>
        <v>12350.027998227089</v>
      </c>
      <c r="I40" s="511">
        <f t="shared" si="28"/>
        <v>0</v>
      </c>
      <c r="J40" s="511"/>
      <c r="K40" s="525"/>
      <c r="L40" s="514">
        <f t="shared" si="26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71023.293705356366</v>
      </c>
      <c r="E41" s="522">
        <f>IF(+I14&lt;F40,I14,D41)</f>
        <v>3643.0931818181821</v>
      </c>
      <c r="F41" s="523">
        <f t="shared" si="27"/>
        <v>67380.20052353818</v>
      </c>
      <c r="G41" s="524">
        <f t="shared" si="24"/>
        <v>11914.579519855988</v>
      </c>
      <c r="H41" s="491">
        <f t="shared" si="25"/>
        <v>11914.579519855988</v>
      </c>
      <c r="I41" s="511">
        <f t="shared" si="28"/>
        <v>0</v>
      </c>
      <c r="J41" s="511"/>
      <c r="K41" s="525"/>
      <c r="L41" s="514">
        <f t="shared" si="26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67380.20052353818</v>
      </c>
      <c r="E42" s="522">
        <f>IF(+I14&lt;F41,I14,D42)</f>
        <v>3643.0931818181821</v>
      </c>
      <c r="F42" s="523">
        <f t="shared" si="27"/>
        <v>63737.107341719995</v>
      </c>
      <c r="G42" s="524">
        <f t="shared" si="24"/>
        <v>11479.131041484889</v>
      </c>
      <c r="H42" s="491">
        <f t="shared" si="25"/>
        <v>11479.131041484889</v>
      </c>
      <c r="I42" s="511">
        <f t="shared" si="28"/>
        <v>0</v>
      </c>
      <c r="J42" s="511"/>
      <c r="K42" s="525"/>
      <c r="L42" s="514">
        <f t="shared" si="26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63737.107341719995</v>
      </c>
      <c r="E43" s="522">
        <f>IF(+I14&lt;F42,I14,D43)</f>
        <v>3643.0931818181821</v>
      </c>
      <c r="F43" s="523">
        <f t="shared" si="27"/>
        <v>60094.01415990181</v>
      </c>
      <c r="G43" s="524">
        <f t="shared" si="24"/>
        <v>11043.682563113787</v>
      </c>
      <c r="H43" s="491">
        <f t="shared" si="25"/>
        <v>11043.682563113787</v>
      </c>
      <c r="I43" s="511">
        <f t="shared" si="28"/>
        <v>0</v>
      </c>
      <c r="J43" s="511"/>
      <c r="K43" s="525"/>
      <c r="L43" s="514">
        <f t="shared" si="26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60094.01415990181</v>
      </c>
      <c r="E44" s="522">
        <f>IF(+I14&lt;F43,I14,D44)</f>
        <v>3643.0931818181821</v>
      </c>
      <c r="F44" s="523">
        <f t="shared" si="27"/>
        <v>56450.920978083625</v>
      </c>
      <c r="G44" s="524">
        <f t="shared" si="24"/>
        <v>10608.234084742686</v>
      </c>
      <c r="H44" s="491">
        <f t="shared" si="25"/>
        <v>10608.234084742686</v>
      </c>
      <c r="I44" s="511">
        <f t="shared" si="28"/>
        <v>0</v>
      </c>
      <c r="J44" s="511"/>
      <c r="K44" s="525"/>
      <c r="L44" s="514">
        <f t="shared" si="26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56450.920978083625</v>
      </c>
      <c r="E45" s="522">
        <f>IF(+I14&lt;F44,I14,D45)</f>
        <v>3643.0931818181821</v>
      </c>
      <c r="F45" s="523">
        <f t="shared" si="27"/>
        <v>52807.827796265439</v>
      </c>
      <c r="G45" s="524">
        <f t="shared" si="24"/>
        <v>10172.785606371584</v>
      </c>
      <c r="H45" s="491">
        <f t="shared" si="25"/>
        <v>10172.785606371584</v>
      </c>
      <c r="I45" s="511">
        <f t="shared" si="28"/>
        <v>0</v>
      </c>
      <c r="J45" s="511"/>
      <c r="K45" s="525"/>
      <c r="L45" s="514">
        <f t="shared" si="26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52807.827796265439</v>
      </c>
      <c r="E46" s="522">
        <f>IF(+I14&lt;F45,I14,D46)</f>
        <v>3643.0931818181821</v>
      </c>
      <c r="F46" s="523">
        <f t="shared" si="27"/>
        <v>49164.734614447254</v>
      </c>
      <c r="G46" s="524">
        <f t="shared" si="24"/>
        <v>9737.3371280004831</v>
      </c>
      <c r="H46" s="491">
        <f t="shared" si="25"/>
        <v>9737.3371280004831</v>
      </c>
      <c r="I46" s="511">
        <f t="shared" si="28"/>
        <v>0</v>
      </c>
      <c r="J46" s="511"/>
      <c r="K46" s="525"/>
      <c r="L46" s="514">
        <f t="shared" si="26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49164.734614447254</v>
      </c>
      <c r="E47" s="522">
        <f>IF(+I14&lt;F46,I14,D47)</f>
        <v>3643.0931818181821</v>
      </c>
      <c r="F47" s="523">
        <f t="shared" si="27"/>
        <v>45521.641432629069</v>
      </c>
      <c r="G47" s="524">
        <f t="shared" si="24"/>
        <v>9301.8886496293817</v>
      </c>
      <c r="H47" s="491">
        <f t="shared" si="25"/>
        <v>9301.8886496293817</v>
      </c>
      <c r="I47" s="511">
        <f t="shared" si="28"/>
        <v>0</v>
      </c>
      <c r="J47" s="511"/>
      <c r="K47" s="525"/>
      <c r="L47" s="514">
        <f t="shared" si="26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45521.641432629069</v>
      </c>
      <c r="E48" s="522">
        <f>IF(+I14&lt;F47,I14,D48)</f>
        <v>3643.0931818181821</v>
      </c>
      <c r="F48" s="523">
        <f t="shared" si="27"/>
        <v>41878.548250810883</v>
      </c>
      <c r="G48" s="524">
        <f t="shared" si="24"/>
        <v>8866.4401712582803</v>
      </c>
      <c r="H48" s="491">
        <f t="shared" si="25"/>
        <v>8866.4401712582803</v>
      </c>
      <c r="I48" s="511">
        <f t="shared" si="28"/>
        <v>0</v>
      </c>
      <c r="J48" s="511"/>
      <c r="K48" s="525"/>
      <c r="L48" s="514">
        <f t="shared" si="26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41878.548250810883</v>
      </c>
      <c r="E49" s="522">
        <f>IF(+I14&lt;F48,I14,D49)</f>
        <v>3643.0931818181821</v>
      </c>
      <c r="F49" s="523">
        <f t="shared" si="27"/>
        <v>38235.455068992698</v>
      </c>
      <c r="G49" s="524">
        <f t="shared" si="24"/>
        <v>8430.9916928871789</v>
      </c>
      <c r="H49" s="491">
        <f t="shared" si="25"/>
        <v>8430.9916928871789</v>
      </c>
      <c r="I49" s="511">
        <f t="shared" si="28"/>
        <v>0</v>
      </c>
      <c r="J49" s="511"/>
      <c r="K49" s="525"/>
      <c r="L49" s="514">
        <f t="shared" si="26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38235.455068992698</v>
      </c>
      <c r="E50" s="522">
        <f>IF(+I14&lt;F49,I14,D50)</f>
        <v>3643.0931818181821</v>
      </c>
      <c r="F50" s="523">
        <f t="shared" si="27"/>
        <v>34592.361887174513</v>
      </c>
      <c r="G50" s="524">
        <f t="shared" si="24"/>
        <v>7995.5432145160794</v>
      </c>
      <c r="H50" s="491">
        <f t="shared" si="25"/>
        <v>7995.5432145160794</v>
      </c>
      <c r="I50" s="511">
        <f t="shared" si="28"/>
        <v>0</v>
      </c>
      <c r="J50" s="511"/>
      <c r="K50" s="525"/>
      <c r="L50" s="514">
        <f t="shared" si="26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34592.361887174513</v>
      </c>
      <c r="E51" s="522">
        <f>IF(+I14&lt;F50,I14,D51)</f>
        <v>3643.0931818181821</v>
      </c>
      <c r="F51" s="523">
        <f t="shared" si="27"/>
        <v>30949.268705356331</v>
      </c>
      <c r="G51" s="524">
        <f t="shared" si="24"/>
        <v>7560.094736144978</v>
      </c>
      <c r="H51" s="491">
        <f t="shared" si="25"/>
        <v>7560.094736144978</v>
      </c>
      <c r="I51" s="511">
        <f t="shared" si="28"/>
        <v>0</v>
      </c>
      <c r="J51" s="511"/>
      <c r="K51" s="525"/>
      <c r="L51" s="514">
        <f t="shared" si="26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30949.268705356331</v>
      </c>
      <c r="E52" s="522">
        <f>IF(+I14&lt;F51,I14,D52)</f>
        <v>3643.0931818181821</v>
      </c>
      <c r="F52" s="523">
        <f t="shared" si="27"/>
        <v>27306.17552353815</v>
      </c>
      <c r="G52" s="524">
        <f t="shared" si="24"/>
        <v>7124.6462577738766</v>
      </c>
      <c r="H52" s="491">
        <f t="shared" si="25"/>
        <v>7124.6462577738766</v>
      </c>
      <c r="I52" s="511">
        <f t="shared" si="28"/>
        <v>0</v>
      </c>
      <c r="J52" s="511"/>
      <c r="K52" s="525"/>
      <c r="L52" s="514">
        <f t="shared" si="26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27306.17552353815</v>
      </c>
      <c r="E53" s="522">
        <f>IF(+I14&lt;F52,I14,D53)</f>
        <v>3643.0931818181821</v>
      </c>
      <c r="F53" s="523">
        <f t="shared" si="27"/>
        <v>23663.082341719968</v>
      </c>
      <c r="G53" s="524">
        <f t="shared" si="24"/>
        <v>6689.1977794027762</v>
      </c>
      <c r="H53" s="491">
        <f t="shared" si="25"/>
        <v>6689.1977794027762</v>
      </c>
      <c r="I53" s="511">
        <f t="shared" si="28"/>
        <v>0</v>
      </c>
      <c r="J53" s="511"/>
      <c r="K53" s="525"/>
      <c r="L53" s="514">
        <f t="shared" si="26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23663.082341719968</v>
      </c>
      <c r="E54" s="522">
        <f>IF(+I14&lt;F53,I14,D54)</f>
        <v>3643.0931818181821</v>
      </c>
      <c r="F54" s="523">
        <f t="shared" si="27"/>
        <v>20019.989159901786</v>
      </c>
      <c r="G54" s="524">
        <f t="shared" si="24"/>
        <v>6253.7493010316757</v>
      </c>
      <c r="H54" s="491">
        <f t="shared" si="25"/>
        <v>6253.7493010316757</v>
      </c>
      <c r="I54" s="511">
        <f t="shared" si="28"/>
        <v>0</v>
      </c>
      <c r="J54" s="511"/>
      <c r="K54" s="525"/>
      <c r="L54" s="514">
        <f t="shared" si="26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20019.989159901786</v>
      </c>
      <c r="E55" s="522">
        <f>IF(+I14&lt;F54,I14,D55)</f>
        <v>3643.0931818181821</v>
      </c>
      <c r="F55" s="523">
        <f t="shared" si="27"/>
        <v>16376.895978083605</v>
      </c>
      <c r="G55" s="524">
        <f t="shared" si="24"/>
        <v>5818.3008226605743</v>
      </c>
      <c r="H55" s="491">
        <f t="shared" si="25"/>
        <v>5818.3008226605743</v>
      </c>
      <c r="I55" s="511">
        <f t="shared" si="28"/>
        <v>0</v>
      </c>
      <c r="J55" s="511"/>
      <c r="K55" s="525"/>
      <c r="L55" s="514">
        <f t="shared" si="26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16376.895978083605</v>
      </c>
      <c r="E56" s="522">
        <f>IF(+I14&lt;F55,I14,D56)</f>
        <v>3643.0931818181821</v>
      </c>
      <c r="F56" s="523">
        <f t="shared" si="27"/>
        <v>12733.802796265423</v>
      </c>
      <c r="G56" s="524">
        <f t="shared" ref="G56:G72" si="29">+I$12*((D56+F56)/2)+E56</f>
        <v>5382.8523442894748</v>
      </c>
      <c r="H56" s="491">
        <f t="shared" ref="H56:H72" si="30">+I$13*((D56+F56)/2)+E56</f>
        <v>5382.8523442894748</v>
      </c>
      <c r="I56" s="511">
        <f t="shared" si="28"/>
        <v>0</v>
      </c>
      <c r="J56" s="511"/>
      <c r="K56" s="525"/>
      <c r="L56" s="514">
        <f t="shared" si="26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12733.802796265423</v>
      </c>
      <c r="E57" s="522">
        <f>IF(+I14&lt;F56,I14,D57)</f>
        <v>3643.0931818181821</v>
      </c>
      <c r="F57" s="523">
        <f t="shared" si="27"/>
        <v>9090.7096144472416</v>
      </c>
      <c r="G57" s="524">
        <f t="shared" si="29"/>
        <v>4947.4038659183734</v>
      </c>
      <c r="H57" s="491">
        <f t="shared" si="30"/>
        <v>4947.4038659183734</v>
      </c>
      <c r="I57" s="511">
        <f t="shared" si="28"/>
        <v>0</v>
      </c>
      <c r="J57" s="511"/>
      <c r="K57" s="525"/>
      <c r="L57" s="514">
        <f t="shared" si="26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9090.7096144472416</v>
      </c>
      <c r="E58" s="522">
        <f>IF(+I14&lt;F57,I14,D58)</f>
        <v>3643.0931818181821</v>
      </c>
      <c r="F58" s="523">
        <f t="shared" si="27"/>
        <v>5447.61643262906</v>
      </c>
      <c r="G58" s="524">
        <f t="shared" si="29"/>
        <v>4511.9553875472729</v>
      </c>
      <c r="H58" s="491">
        <f t="shared" si="30"/>
        <v>4511.9553875472729</v>
      </c>
      <c r="I58" s="511">
        <f t="shared" si="28"/>
        <v>0</v>
      </c>
      <c r="J58" s="511"/>
      <c r="K58" s="525"/>
      <c r="L58" s="514">
        <f t="shared" si="26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5447.61643262906</v>
      </c>
      <c r="E59" s="522">
        <f>IF(+I14&lt;F58,I14,D59)</f>
        <v>3643.0931818181821</v>
      </c>
      <c r="F59" s="523">
        <f t="shared" si="27"/>
        <v>1804.5232508108779</v>
      </c>
      <c r="G59" s="524">
        <f t="shared" si="29"/>
        <v>4076.5069091761725</v>
      </c>
      <c r="H59" s="491">
        <f t="shared" si="30"/>
        <v>4076.5069091761725</v>
      </c>
      <c r="I59" s="511">
        <f t="shared" si="28"/>
        <v>0</v>
      </c>
      <c r="J59" s="511"/>
      <c r="K59" s="525"/>
      <c r="L59" s="514">
        <f t="shared" si="26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1804.5232508108779</v>
      </c>
      <c r="E60" s="522">
        <f>IF(+I14&lt;F59,I14,D60)</f>
        <v>1804.5232508108779</v>
      </c>
      <c r="F60" s="523">
        <f t="shared" si="27"/>
        <v>0</v>
      </c>
      <c r="G60" s="524">
        <f t="shared" si="29"/>
        <v>1912.3679948970978</v>
      </c>
      <c r="H60" s="491">
        <f t="shared" si="30"/>
        <v>1912.3679948970978</v>
      </c>
      <c r="I60" s="511">
        <f t="shared" si="28"/>
        <v>0</v>
      </c>
      <c r="J60" s="511"/>
      <c r="K60" s="525"/>
      <c r="L60" s="514">
        <f t="shared" si="26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7"/>
        <v>0</v>
      </c>
      <c r="G61" s="526">
        <f t="shared" si="29"/>
        <v>0</v>
      </c>
      <c r="H61" s="491">
        <f t="shared" si="30"/>
        <v>0</v>
      </c>
      <c r="I61" s="511">
        <f t="shared" si="28"/>
        <v>0</v>
      </c>
      <c r="J61" s="511"/>
      <c r="K61" s="525"/>
      <c r="L61" s="514">
        <f t="shared" si="26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6">
        <f t="shared" si="29"/>
        <v>0</v>
      </c>
      <c r="H62" s="491">
        <f t="shared" si="30"/>
        <v>0</v>
      </c>
      <c r="I62" s="511">
        <f t="shared" si="28"/>
        <v>0</v>
      </c>
      <c r="J62" s="511"/>
      <c r="K62" s="525"/>
      <c r="L62" s="514">
        <f t="shared" si="26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6">
        <f t="shared" si="29"/>
        <v>0</v>
      </c>
      <c r="H63" s="491">
        <f t="shared" si="30"/>
        <v>0</v>
      </c>
      <c r="I63" s="511">
        <f t="shared" si="28"/>
        <v>0</v>
      </c>
      <c r="J63" s="511"/>
      <c r="K63" s="525"/>
      <c r="L63" s="514">
        <f t="shared" si="26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6">
        <f t="shared" si="29"/>
        <v>0</v>
      </c>
      <c r="H64" s="491">
        <f t="shared" si="30"/>
        <v>0</v>
      </c>
      <c r="I64" s="511">
        <f t="shared" si="28"/>
        <v>0</v>
      </c>
      <c r="J64" s="511"/>
      <c r="K64" s="525"/>
      <c r="L64" s="514">
        <f t="shared" si="26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6">
        <f t="shared" si="29"/>
        <v>0</v>
      </c>
      <c r="H65" s="491">
        <f t="shared" si="30"/>
        <v>0</v>
      </c>
      <c r="I65" s="511">
        <f t="shared" si="28"/>
        <v>0</v>
      </c>
      <c r="J65" s="511"/>
      <c r="K65" s="525"/>
      <c r="L65" s="514">
        <f t="shared" si="26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6">
        <f t="shared" si="29"/>
        <v>0</v>
      </c>
      <c r="H66" s="491">
        <f t="shared" si="30"/>
        <v>0</v>
      </c>
      <c r="I66" s="511">
        <f t="shared" si="28"/>
        <v>0</v>
      </c>
      <c r="J66" s="511"/>
      <c r="K66" s="525"/>
      <c r="L66" s="514">
        <f t="shared" si="26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6">
        <f t="shared" si="29"/>
        <v>0</v>
      </c>
      <c r="H67" s="491">
        <f t="shared" si="30"/>
        <v>0</v>
      </c>
      <c r="I67" s="511">
        <f t="shared" si="28"/>
        <v>0</v>
      </c>
      <c r="J67" s="511"/>
      <c r="K67" s="525"/>
      <c r="L67" s="514">
        <f t="shared" si="26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6">
        <f t="shared" si="29"/>
        <v>0</v>
      </c>
      <c r="H68" s="491">
        <f t="shared" si="30"/>
        <v>0</v>
      </c>
      <c r="I68" s="511">
        <f t="shared" si="28"/>
        <v>0</v>
      </c>
      <c r="J68" s="511"/>
      <c r="K68" s="525"/>
      <c r="L68" s="514">
        <f t="shared" si="26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6">
        <f t="shared" si="29"/>
        <v>0</v>
      </c>
      <c r="H69" s="491">
        <f t="shared" si="30"/>
        <v>0</v>
      </c>
      <c r="I69" s="511">
        <f t="shared" si="28"/>
        <v>0</v>
      </c>
      <c r="J69" s="511"/>
      <c r="K69" s="525"/>
      <c r="L69" s="514">
        <f t="shared" si="26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6">
        <f t="shared" si="29"/>
        <v>0</v>
      </c>
      <c r="H70" s="491">
        <f t="shared" si="30"/>
        <v>0</v>
      </c>
      <c r="I70" s="511">
        <f t="shared" si="28"/>
        <v>0</v>
      </c>
      <c r="J70" s="511"/>
      <c r="K70" s="525"/>
      <c r="L70" s="514">
        <f t="shared" si="26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6">
        <f t="shared" si="29"/>
        <v>0</v>
      </c>
      <c r="H71" s="491">
        <f t="shared" si="30"/>
        <v>0</v>
      </c>
      <c r="I71" s="511">
        <f t="shared" si="28"/>
        <v>0</v>
      </c>
      <c r="J71" s="511"/>
      <c r="K71" s="525"/>
      <c r="L71" s="514">
        <f t="shared" si="26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30">
        <f t="shared" si="29"/>
        <v>0</v>
      </c>
      <c r="H72" s="471">
        <f t="shared" si="30"/>
        <v>0</v>
      </c>
      <c r="I72" s="531">
        <f t="shared" si="28"/>
        <v>0</v>
      </c>
      <c r="J72" s="511"/>
      <c r="K72" s="532"/>
      <c r="L72" s="533">
        <f t="shared" si="26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160296.09999999995</v>
      </c>
      <c r="F73" s="375"/>
      <c r="G73" s="375">
        <f>SUM(G17:G72)</f>
        <v>585897.879102682</v>
      </c>
      <c r="H73" s="375">
        <f>SUM(H17:H72)</f>
        <v>585897.879102682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15704.098429697164</v>
      </c>
      <c r="N87" s="546">
        <f>IF(J92&lt;D11,0,VLOOKUP(J92,C17:O72,11))</f>
        <v>15704.098429697164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19185.842143042508</v>
      </c>
      <c r="N88" s="550">
        <f>IF(J92&lt;D11,0,VLOOKUP(J92,C99:P154,7))</f>
        <v>19185.842143042508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3481.7437133453441</v>
      </c>
      <c r="N89" s="555">
        <f>+N88-N87</f>
        <v>3481.7437133453441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 t="str">
        <f>E9</f>
        <v xml:space="preserve">  SPP Project ID = 294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160296.1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3643.0931818181821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31">IF(L99&lt;&gt;0,+H99-L99,0)</f>
        <v>0</v>
      </c>
      <c r="N99" s="512"/>
      <c r="O99" s="513">
        <f t="shared" ref="O99:O130" si="32">IF(N99&lt;&gt;0,+I99-N99,0)</f>
        <v>0</v>
      </c>
      <c r="P99" s="513">
        <f t="shared" ref="P99:P130" si="33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31"/>
        <v>0</v>
      </c>
      <c r="N100" s="518"/>
      <c r="O100" s="514">
        <f t="shared" si="32"/>
        <v>0</v>
      </c>
      <c r="P100" s="514">
        <f t="shared" si="33"/>
        <v>0</v>
      </c>
    </row>
    <row r="101" spans="1:16" ht="12.5">
      <c r="B101" s="195" t="str">
        <f t="shared" ref="B101:B154" si="34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31"/>
        <v>0</v>
      </c>
      <c r="N101" s="518"/>
      <c r="O101" s="514">
        <f t="shared" si="32"/>
        <v>0</v>
      </c>
      <c r="P101" s="514">
        <f t="shared" si="33"/>
        <v>0</v>
      </c>
    </row>
    <row r="102" spans="1:16" ht="12.5">
      <c r="B102" s="195" t="str">
        <f t="shared" si="34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31"/>
        <v>0</v>
      </c>
      <c r="N102" s="518"/>
      <c r="O102" s="514">
        <f t="shared" si="32"/>
        <v>0</v>
      </c>
      <c r="P102" s="514">
        <f t="shared" si="33"/>
        <v>0</v>
      </c>
    </row>
    <row r="103" spans="1:16" ht="12.5">
      <c r="B103" s="195" t="str">
        <f t="shared" si="34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31"/>
        <v>0</v>
      </c>
      <c r="N103" s="518"/>
      <c r="O103" s="514">
        <f t="shared" si="32"/>
        <v>0</v>
      </c>
      <c r="P103" s="514">
        <f t="shared" si="33"/>
        <v>0</v>
      </c>
    </row>
    <row r="104" spans="1:16" ht="12.5">
      <c r="B104" s="195" t="str">
        <f t="shared" si="34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 t="shared" ref="L104:L109" si="35">+H104</f>
        <v>21895.158174484655</v>
      </c>
      <c r="M104" s="514">
        <f t="shared" si="31"/>
        <v>0</v>
      </c>
      <c r="N104" s="518">
        <f t="shared" ref="N104:N109" si="36">+I104</f>
        <v>21895.158174484655</v>
      </c>
      <c r="O104" s="514">
        <f t="shared" si="32"/>
        <v>0</v>
      </c>
      <c r="P104" s="514">
        <f t="shared" si="33"/>
        <v>0</v>
      </c>
    </row>
    <row r="105" spans="1:16" ht="12.5">
      <c r="B105" s="195" t="str">
        <f t="shared" si="34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 t="shared" si="35"/>
        <v>23411.048533108711</v>
      </c>
      <c r="M105" s="514">
        <f t="shared" ref="M105:M110" si="37">IF(L105&lt;&gt;0,+H105-L105,0)</f>
        <v>0</v>
      </c>
      <c r="N105" s="518">
        <f t="shared" si="36"/>
        <v>23411.048533108711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34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38">+I106-H106</f>
        <v>0</v>
      </c>
      <c r="K106" s="514"/>
      <c r="L106" s="518">
        <f t="shared" si="35"/>
        <v>22192.161676613654</v>
      </c>
      <c r="M106" s="514">
        <f t="shared" si="37"/>
        <v>0</v>
      </c>
      <c r="N106" s="518">
        <f t="shared" si="36"/>
        <v>22192.161676613654</v>
      </c>
      <c r="O106" s="514">
        <f>IF(N106&lt;&gt;0,+I106-N106,0)</f>
        <v>0</v>
      </c>
      <c r="P106" s="514">
        <f>+O106-M106</f>
        <v>0</v>
      </c>
    </row>
    <row r="107" spans="1:16" ht="12.5">
      <c r="B107" s="195" t="str">
        <f t="shared" si="34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38"/>
        <v>0</v>
      </c>
      <c r="K107" s="514"/>
      <c r="L107" s="518">
        <f t="shared" si="35"/>
        <v>19388.853779903409</v>
      </c>
      <c r="M107" s="514">
        <f t="shared" si="37"/>
        <v>0</v>
      </c>
      <c r="N107" s="518">
        <f t="shared" si="36"/>
        <v>19388.853779903409</v>
      </c>
      <c r="O107" s="514">
        <f>IF(N107&lt;&gt;0,+I107-N107,0)</f>
        <v>0</v>
      </c>
      <c r="P107" s="514">
        <f t="shared" si="33"/>
        <v>0</v>
      </c>
    </row>
    <row r="108" spans="1:16" ht="12.5">
      <c r="B108" s="195" t="str">
        <f t="shared" si="34"/>
        <v/>
      </c>
      <c r="C108" s="507">
        <f>IF(D93="","-",+C107+1)</f>
        <v>2019</v>
      </c>
      <c r="D108" s="629">
        <v>145550.10570354114</v>
      </c>
      <c r="E108" s="630">
        <v>3727.8139534883721</v>
      </c>
      <c r="F108" s="631">
        <v>141822.29175005277</v>
      </c>
      <c r="G108" s="631">
        <v>143686.19872679695</v>
      </c>
      <c r="H108" s="633">
        <v>19108.063195756004</v>
      </c>
      <c r="I108" s="634">
        <v>19108.063195756004</v>
      </c>
      <c r="J108" s="514">
        <f t="shared" si="38"/>
        <v>0</v>
      </c>
      <c r="K108" s="514"/>
      <c r="L108" s="518">
        <f t="shared" si="35"/>
        <v>19108.063195756004</v>
      </c>
      <c r="M108" s="514">
        <f t="shared" si="37"/>
        <v>0</v>
      </c>
      <c r="N108" s="518">
        <f t="shared" si="36"/>
        <v>19108.063195756004</v>
      </c>
      <c r="O108" s="514">
        <f t="shared" si="32"/>
        <v>0</v>
      </c>
      <c r="P108" s="514">
        <f t="shared" si="33"/>
        <v>0</v>
      </c>
    </row>
    <row r="109" spans="1:16" ht="12.5">
      <c r="B109" s="195" t="str">
        <f t="shared" si="34"/>
        <v/>
      </c>
      <c r="C109" s="507">
        <f>IF(D93="","-",+C108+1)</f>
        <v>2020</v>
      </c>
      <c r="D109" s="629">
        <v>141822.29175005277</v>
      </c>
      <c r="E109" s="630">
        <v>3816.5714285714284</v>
      </c>
      <c r="F109" s="631">
        <v>138005.72032148135</v>
      </c>
      <c r="G109" s="631">
        <v>139914.00603576706</v>
      </c>
      <c r="H109" s="633">
        <v>18867.657278370214</v>
      </c>
      <c r="I109" s="634">
        <v>18867.657278370214</v>
      </c>
      <c r="J109" s="514">
        <f t="shared" si="38"/>
        <v>0</v>
      </c>
      <c r="K109" s="514"/>
      <c r="L109" s="518">
        <f t="shared" si="35"/>
        <v>18867.657278370214</v>
      </c>
      <c r="M109" s="514">
        <f t="shared" si="37"/>
        <v>0</v>
      </c>
      <c r="N109" s="518">
        <f t="shared" si="36"/>
        <v>18867.657278370214</v>
      </c>
      <c r="O109" s="514">
        <f t="shared" si="32"/>
        <v>0</v>
      </c>
      <c r="P109" s="514">
        <f t="shared" si="33"/>
        <v>0</v>
      </c>
    </row>
    <row r="110" spans="1:16" ht="12.5">
      <c r="B110" s="195" t="str">
        <f t="shared" si="34"/>
        <v/>
      </c>
      <c r="C110" s="507">
        <f>IF(D93="","-",+C109+1)</f>
        <v>2021</v>
      </c>
      <c r="D110" s="629">
        <v>138005.72032148135</v>
      </c>
      <c r="E110" s="630">
        <v>3909.6585365853657</v>
      </c>
      <c r="F110" s="631">
        <v>134096.06178489598</v>
      </c>
      <c r="G110" s="631">
        <v>136050.89105318865</v>
      </c>
      <c r="H110" s="633">
        <v>19353.370181681992</v>
      </c>
      <c r="I110" s="634">
        <v>19353.370181681992</v>
      </c>
      <c r="J110" s="514">
        <f t="shared" si="38"/>
        <v>0</v>
      </c>
      <c r="K110" s="514"/>
      <c r="L110" s="518">
        <f t="shared" ref="L110" si="39">+H110</f>
        <v>19353.370181681992</v>
      </c>
      <c r="M110" s="514">
        <f t="shared" si="37"/>
        <v>0</v>
      </c>
      <c r="N110" s="518">
        <f t="shared" ref="N110" si="40">+I110</f>
        <v>19353.370181681992</v>
      </c>
      <c r="O110" s="514">
        <f t="shared" si="32"/>
        <v>0</v>
      </c>
      <c r="P110" s="514">
        <f t="shared" si="33"/>
        <v>0</v>
      </c>
    </row>
    <row r="111" spans="1:16" ht="12.5">
      <c r="B111" s="195" t="str">
        <f t="shared" si="34"/>
        <v/>
      </c>
      <c r="C111" s="507">
        <f>IF(D93="","-",+C110+1)</f>
        <v>2022</v>
      </c>
      <c r="D111" s="629">
        <v>134096.06178489598</v>
      </c>
      <c r="E111" s="630">
        <v>3816.5714285714284</v>
      </c>
      <c r="F111" s="631">
        <v>130279.49035632455</v>
      </c>
      <c r="G111" s="631">
        <v>132187.77607061027</v>
      </c>
      <c r="H111" s="633">
        <v>19343.062482398549</v>
      </c>
      <c r="I111" s="634">
        <v>19343.062482398549</v>
      </c>
      <c r="J111" s="514">
        <f t="shared" si="38"/>
        <v>0</v>
      </c>
      <c r="K111" s="514"/>
      <c r="L111" s="518">
        <f t="shared" ref="L111" si="41">+H111</f>
        <v>19343.062482398549</v>
      </c>
      <c r="M111" s="514">
        <f t="shared" ref="M111" si="42">IF(L111&lt;&gt;0,+H111-L111,0)</f>
        <v>0</v>
      </c>
      <c r="N111" s="518">
        <f t="shared" ref="N111" si="43">+I111</f>
        <v>19343.062482398549</v>
      </c>
      <c r="O111" s="514">
        <f t="shared" ref="O111" si="44">IF(N111&lt;&gt;0,+I111-N111,0)</f>
        <v>0</v>
      </c>
      <c r="P111" s="514">
        <f t="shared" ref="P111" si="45">+O111-M111</f>
        <v>0</v>
      </c>
    </row>
    <row r="112" spans="1:16" ht="12.5">
      <c r="B112" s="195" t="str">
        <f t="shared" si="34"/>
        <v>IU</v>
      </c>
      <c r="C112" s="507">
        <f>IF(D93="","-",+C111+1)</f>
        <v>2023</v>
      </c>
      <c r="D112" s="629">
        <v>130279.59035632452</v>
      </c>
      <c r="E112" s="630">
        <v>3643.0931818181821</v>
      </c>
      <c r="F112" s="631">
        <v>126636.49717450634</v>
      </c>
      <c r="G112" s="631">
        <v>128458.04376541544</v>
      </c>
      <c r="H112" s="633">
        <v>19490.326972218641</v>
      </c>
      <c r="I112" s="634">
        <v>19490.326972218641</v>
      </c>
      <c r="J112" s="514">
        <f t="shared" si="38"/>
        <v>0</v>
      </c>
      <c r="K112" s="514"/>
      <c r="L112" s="518">
        <f t="shared" ref="L112" si="46">+H112</f>
        <v>19490.326972218641</v>
      </c>
      <c r="M112" s="514">
        <f t="shared" ref="M112" si="47">IF(L112&lt;&gt;0,+H112-L112,0)</f>
        <v>0</v>
      </c>
      <c r="N112" s="518">
        <f t="shared" ref="N112" si="48">+I112</f>
        <v>19490.326972218641</v>
      </c>
      <c r="O112" s="514">
        <f t="shared" ref="O112" si="49">IF(N112&lt;&gt;0,+I112-N112,0)</f>
        <v>0</v>
      </c>
      <c r="P112" s="514">
        <f t="shared" ref="P112" si="50">+O112-M112</f>
        <v>0</v>
      </c>
    </row>
    <row r="113" spans="2:16" ht="12.5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126636.49717450634</v>
      </c>
      <c r="E113" s="522">
        <f t="shared" ref="E113:E154" si="51">IF(+$J$96&lt;F112,$J$96,D113)</f>
        <v>3643.0931818181821</v>
      </c>
      <c r="F113" s="523">
        <f t="shared" ref="F113:F154" si="52">+D113-E113</f>
        <v>122993.40399268815</v>
      </c>
      <c r="G113" s="523">
        <f t="shared" ref="G113:G154" si="53">+(F113+D113)/2</f>
        <v>124814.95058359724</v>
      </c>
      <c r="H113" s="526">
        <f t="shared" ref="H113:H154" si="54">+J$94*G113+E113</f>
        <v>19185.842143042508</v>
      </c>
      <c r="I113" s="577">
        <f t="shared" ref="I113:I154" si="55">+J$95*G113+E113</f>
        <v>19185.842143042508</v>
      </c>
      <c r="J113" s="514">
        <f t="shared" si="38"/>
        <v>0</v>
      </c>
      <c r="K113" s="514"/>
      <c r="L113" s="525"/>
      <c r="M113" s="514">
        <f t="shared" si="31"/>
        <v>0</v>
      </c>
      <c r="N113" s="525"/>
      <c r="O113" s="514">
        <f t="shared" si="32"/>
        <v>0</v>
      </c>
      <c r="P113" s="514">
        <f t="shared" si="33"/>
        <v>0</v>
      </c>
    </row>
    <row r="114" spans="2:16" ht="12.5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122993.40399268815</v>
      </c>
      <c r="E114" s="522">
        <f t="shared" si="51"/>
        <v>3643.0931818181821</v>
      </c>
      <c r="F114" s="523">
        <f t="shared" si="52"/>
        <v>119350.31081086997</v>
      </c>
      <c r="G114" s="523">
        <f t="shared" si="53"/>
        <v>121171.85740177907</v>
      </c>
      <c r="H114" s="526">
        <f t="shared" si="54"/>
        <v>18732.18108318876</v>
      </c>
      <c r="I114" s="577">
        <f t="shared" si="55"/>
        <v>18732.18108318876</v>
      </c>
      <c r="J114" s="514">
        <f t="shared" si="38"/>
        <v>0</v>
      </c>
      <c r="K114" s="514"/>
      <c r="L114" s="525"/>
      <c r="M114" s="514">
        <f t="shared" si="31"/>
        <v>0</v>
      </c>
      <c r="N114" s="525"/>
      <c r="O114" s="514">
        <f t="shared" si="32"/>
        <v>0</v>
      </c>
      <c r="P114" s="514">
        <f t="shared" si="33"/>
        <v>0</v>
      </c>
    </row>
    <row r="115" spans="2:16" ht="12.5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119350.31081086997</v>
      </c>
      <c r="E115" s="522">
        <f t="shared" si="51"/>
        <v>3643.0931818181821</v>
      </c>
      <c r="F115" s="523">
        <f t="shared" si="52"/>
        <v>115707.21762905178</v>
      </c>
      <c r="G115" s="523">
        <f t="shared" si="53"/>
        <v>117528.76421996087</v>
      </c>
      <c r="H115" s="526">
        <f t="shared" si="54"/>
        <v>18278.520023335012</v>
      </c>
      <c r="I115" s="577">
        <f t="shared" si="55"/>
        <v>18278.520023335012</v>
      </c>
      <c r="J115" s="514">
        <f t="shared" si="38"/>
        <v>0</v>
      </c>
      <c r="K115" s="514"/>
      <c r="L115" s="525"/>
      <c r="M115" s="514">
        <f t="shared" si="31"/>
        <v>0</v>
      </c>
      <c r="N115" s="525"/>
      <c r="O115" s="514">
        <f t="shared" si="32"/>
        <v>0</v>
      </c>
      <c r="P115" s="514">
        <f t="shared" si="33"/>
        <v>0</v>
      </c>
    </row>
    <row r="116" spans="2:16" ht="12.5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115707.21762905178</v>
      </c>
      <c r="E116" s="522">
        <f t="shared" si="51"/>
        <v>3643.0931818181821</v>
      </c>
      <c r="F116" s="523">
        <f t="shared" si="52"/>
        <v>112064.1244472336</v>
      </c>
      <c r="G116" s="523">
        <f t="shared" si="53"/>
        <v>113885.6710381427</v>
      </c>
      <c r="H116" s="526">
        <f t="shared" si="54"/>
        <v>17824.858963481263</v>
      </c>
      <c r="I116" s="577">
        <f t="shared" si="55"/>
        <v>17824.858963481263</v>
      </c>
      <c r="J116" s="514">
        <f t="shared" si="38"/>
        <v>0</v>
      </c>
      <c r="K116" s="514"/>
      <c r="L116" s="525"/>
      <c r="M116" s="514">
        <f t="shared" si="31"/>
        <v>0</v>
      </c>
      <c r="N116" s="525"/>
      <c r="O116" s="514">
        <f t="shared" si="32"/>
        <v>0</v>
      </c>
      <c r="P116" s="514">
        <f t="shared" si="33"/>
        <v>0</v>
      </c>
    </row>
    <row r="117" spans="2:16" ht="12.5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112064.1244472336</v>
      </c>
      <c r="E117" s="522">
        <f t="shared" si="51"/>
        <v>3643.0931818181821</v>
      </c>
      <c r="F117" s="523">
        <f t="shared" si="52"/>
        <v>108421.03126541541</v>
      </c>
      <c r="G117" s="523">
        <f t="shared" si="53"/>
        <v>110242.5778563245</v>
      </c>
      <c r="H117" s="526">
        <f t="shared" si="54"/>
        <v>17371.197903627512</v>
      </c>
      <c r="I117" s="577">
        <f t="shared" si="55"/>
        <v>17371.197903627512</v>
      </c>
      <c r="J117" s="514">
        <f t="shared" si="38"/>
        <v>0</v>
      </c>
      <c r="K117" s="514"/>
      <c r="L117" s="525"/>
      <c r="M117" s="514">
        <f t="shared" si="31"/>
        <v>0</v>
      </c>
      <c r="N117" s="525"/>
      <c r="O117" s="514">
        <f t="shared" si="32"/>
        <v>0</v>
      </c>
      <c r="P117" s="514">
        <f t="shared" si="33"/>
        <v>0</v>
      </c>
    </row>
    <row r="118" spans="2:16" ht="12.5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108421.03126541541</v>
      </c>
      <c r="E118" s="522">
        <f t="shared" si="51"/>
        <v>3643.0931818181821</v>
      </c>
      <c r="F118" s="523">
        <f t="shared" si="52"/>
        <v>104777.93808359723</v>
      </c>
      <c r="G118" s="523">
        <f t="shared" si="53"/>
        <v>106599.48467450633</v>
      </c>
      <c r="H118" s="526">
        <f t="shared" si="54"/>
        <v>16917.536843773763</v>
      </c>
      <c r="I118" s="577">
        <f t="shared" si="55"/>
        <v>16917.536843773763</v>
      </c>
      <c r="J118" s="514">
        <f t="shared" si="38"/>
        <v>0</v>
      </c>
      <c r="K118" s="514"/>
      <c r="L118" s="525"/>
      <c r="M118" s="514">
        <f t="shared" si="31"/>
        <v>0</v>
      </c>
      <c r="N118" s="525"/>
      <c r="O118" s="514">
        <f t="shared" si="32"/>
        <v>0</v>
      </c>
      <c r="P118" s="514">
        <f t="shared" si="33"/>
        <v>0</v>
      </c>
    </row>
    <row r="119" spans="2:16" ht="12.5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104777.93808359723</v>
      </c>
      <c r="E119" s="522">
        <f t="shared" si="51"/>
        <v>3643.0931818181821</v>
      </c>
      <c r="F119" s="523">
        <f t="shared" si="52"/>
        <v>101134.84490177904</v>
      </c>
      <c r="G119" s="523">
        <f t="shared" si="53"/>
        <v>102956.39149268813</v>
      </c>
      <c r="H119" s="526">
        <f t="shared" si="54"/>
        <v>16463.875783920015</v>
      </c>
      <c r="I119" s="577">
        <f t="shared" si="55"/>
        <v>16463.875783920015</v>
      </c>
      <c r="J119" s="514">
        <f t="shared" si="38"/>
        <v>0</v>
      </c>
      <c r="K119" s="514"/>
      <c r="L119" s="525"/>
      <c r="M119" s="514">
        <f t="shared" si="31"/>
        <v>0</v>
      </c>
      <c r="N119" s="525"/>
      <c r="O119" s="514">
        <f t="shared" si="32"/>
        <v>0</v>
      </c>
      <c r="P119" s="514">
        <f t="shared" si="33"/>
        <v>0</v>
      </c>
    </row>
    <row r="120" spans="2:16" ht="12.5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101134.84490177904</v>
      </c>
      <c r="E120" s="522">
        <f t="shared" si="51"/>
        <v>3643.0931818181821</v>
      </c>
      <c r="F120" s="523">
        <f t="shared" si="52"/>
        <v>97491.751719960856</v>
      </c>
      <c r="G120" s="523">
        <f t="shared" si="53"/>
        <v>99313.298310869955</v>
      </c>
      <c r="H120" s="526">
        <f t="shared" si="54"/>
        <v>16010.214724066265</v>
      </c>
      <c r="I120" s="577">
        <f t="shared" si="55"/>
        <v>16010.214724066265</v>
      </c>
      <c r="J120" s="514">
        <f t="shared" si="38"/>
        <v>0</v>
      </c>
      <c r="K120" s="514"/>
      <c r="L120" s="525"/>
      <c r="M120" s="514">
        <f t="shared" si="31"/>
        <v>0</v>
      </c>
      <c r="N120" s="525"/>
      <c r="O120" s="514">
        <f t="shared" si="32"/>
        <v>0</v>
      </c>
      <c r="P120" s="514">
        <f t="shared" si="33"/>
        <v>0</v>
      </c>
    </row>
    <row r="121" spans="2:16" ht="12.5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97491.751719960856</v>
      </c>
      <c r="E121" s="522">
        <f t="shared" si="51"/>
        <v>3643.0931818181821</v>
      </c>
      <c r="F121" s="523">
        <f t="shared" si="52"/>
        <v>93848.65853814267</v>
      </c>
      <c r="G121" s="523">
        <f t="shared" si="53"/>
        <v>95670.205129051756</v>
      </c>
      <c r="H121" s="526">
        <f t="shared" si="54"/>
        <v>15556.553664212515</v>
      </c>
      <c r="I121" s="577">
        <f t="shared" si="55"/>
        <v>15556.553664212515</v>
      </c>
      <c r="J121" s="514">
        <f t="shared" si="38"/>
        <v>0</v>
      </c>
      <c r="K121" s="514"/>
      <c r="L121" s="525"/>
      <c r="M121" s="514">
        <f t="shared" si="31"/>
        <v>0</v>
      </c>
      <c r="N121" s="525"/>
      <c r="O121" s="514">
        <f t="shared" si="32"/>
        <v>0</v>
      </c>
      <c r="P121" s="514">
        <f t="shared" si="33"/>
        <v>0</v>
      </c>
    </row>
    <row r="122" spans="2:16" ht="12.5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93848.65853814267</v>
      </c>
      <c r="E122" s="522">
        <f t="shared" si="51"/>
        <v>3643.0931818181821</v>
      </c>
      <c r="F122" s="523">
        <f t="shared" si="52"/>
        <v>90205.565356324485</v>
      </c>
      <c r="G122" s="523">
        <f t="shared" si="53"/>
        <v>92027.111947233585</v>
      </c>
      <c r="H122" s="526">
        <f t="shared" si="54"/>
        <v>15102.892604358769</v>
      </c>
      <c r="I122" s="577">
        <f t="shared" si="55"/>
        <v>15102.892604358769</v>
      </c>
      <c r="J122" s="514">
        <f t="shared" si="38"/>
        <v>0</v>
      </c>
      <c r="K122" s="514"/>
      <c r="L122" s="525"/>
      <c r="M122" s="514">
        <f t="shared" si="31"/>
        <v>0</v>
      </c>
      <c r="N122" s="525"/>
      <c r="O122" s="514">
        <f t="shared" si="32"/>
        <v>0</v>
      </c>
      <c r="P122" s="514">
        <f t="shared" si="33"/>
        <v>0</v>
      </c>
    </row>
    <row r="123" spans="2:16" ht="12.5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90205.565356324485</v>
      </c>
      <c r="E123" s="522">
        <f t="shared" si="51"/>
        <v>3643.0931818181821</v>
      </c>
      <c r="F123" s="523">
        <f t="shared" si="52"/>
        <v>86562.4721745063</v>
      </c>
      <c r="G123" s="523">
        <f t="shared" si="53"/>
        <v>88384.018765415385</v>
      </c>
      <c r="H123" s="526">
        <f t="shared" si="54"/>
        <v>14649.231544505017</v>
      </c>
      <c r="I123" s="577">
        <f t="shared" si="55"/>
        <v>14649.231544505017</v>
      </c>
      <c r="J123" s="514">
        <f t="shared" si="38"/>
        <v>0</v>
      </c>
      <c r="K123" s="514"/>
      <c r="L123" s="525"/>
      <c r="M123" s="514">
        <f t="shared" si="31"/>
        <v>0</v>
      </c>
      <c r="N123" s="525"/>
      <c r="O123" s="514">
        <f t="shared" si="32"/>
        <v>0</v>
      </c>
      <c r="P123" s="514">
        <f t="shared" si="33"/>
        <v>0</v>
      </c>
    </row>
    <row r="124" spans="2:16" ht="12.5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86562.4721745063</v>
      </c>
      <c r="E124" s="522">
        <f t="shared" si="51"/>
        <v>3643.0931818181821</v>
      </c>
      <c r="F124" s="523">
        <f t="shared" si="52"/>
        <v>82919.378992688115</v>
      </c>
      <c r="G124" s="523">
        <f t="shared" si="53"/>
        <v>84740.925583597214</v>
      </c>
      <c r="H124" s="526">
        <f t="shared" si="54"/>
        <v>14195.570484651271</v>
      </c>
      <c r="I124" s="577">
        <f t="shared" si="55"/>
        <v>14195.570484651271</v>
      </c>
      <c r="J124" s="514">
        <f t="shared" si="38"/>
        <v>0</v>
      </c>
      <c r="K124" s="514"/>
      <c r="L124" s="525"/>
      <c r="M124" s="514">
        <f t="shared" si="31"/>
        <v>0</v>
      </c>
      <c r="N124" s="525"/>
      <c r="O124" s="514">
        <f t="shared" si="32"/>
        <v>0</v>
      </c>
      <c r="P124" s="514">
        <f t="shared" si="33"/>
        <v>0</v>
      </c>
    </row>
    <row r="125" spans="2:16" ht="12.5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82919.378992688115</v>
      </c>
      <c r="E125" s="522">
        <f t="shared" si="51"/>
        <v>3643.0931818181821</v>
      </c>
      <c r="F125" s="523">
        <f t="shared" si="52"/>
        <v>79276.285810869929</v>
      </c>
      <c r="G125" s="523">
        <f t="shared" si="53"/>
        <v>81097.832401779015</v>
      </c>
      <c r="H125" s="526">
        <f t="shared" si="54"/>
        <v>13741.909424797519</v>
      </c>
      <c r="I125" s="577">
        <f t="shared" si="55"/>
        <v>13741.909424797519</v>
      </c>
      <c r="J125" s="514">
        <f t="shared" si="38"/>
        <v>0</v>
      </c>
      <c r="K125" s="514"/>
      <c r="L125" s="525"/>
      <c r="M125" s="514">
        <f t="shared" si="31"/>
        <v>0</v>
      </c>
      <c r="N125" s="525"/>
      <c r="O125" s="514">
        <f t="shared" si="32"/>
        <v>0</v>
      </c>
      <c r="P125" s="514">
        <f t="shared" si="33"/>
        <v>0</v>
      </c>
    </row>
    <row r="126" spans="2:16" ht="12.5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79276.285810869929</v>
      </c>
      <c r="E126" s="522">
        <f t="shared" si="51"/>
        <v>3643.0931818181821</v>
      </c>
      <c r="F126" s="523">
        <f t="shared" si="52"/>
        <v>75633.192629051744</v>
      </c>
      <c r="G126" s="523">
        <f t="shared" si="53"/>
        <v>77454.739219960844</v>
      </c>
      <c r="H126" s="526">
        <f t="shared" si="54"/>
        <v>13288.248364943773</v>
      </c>
      <c r="I126" s="577">
        <f t="shared" si="55"/>
        <v>13288.248364943773</v>
      </c>
      <c r="J126" s="514">
        <f t="shared" si="38"/>
        <v>0</v>
      </c>
      <c r="K126" s="514"/>
      <c r="L126" s="525"/>
      <c r="M126" s="514">
        <f t="shared" si="31"/>
        <v>0</v>
      </c>
      <c r="N126" s="525"/>
      <c r="O126" s="514">
        <f t="shared" si="32"/>
        <v>0</v>
      </c>
      <c r="P126" s="514">
        <f t="shared" si="33"/>
        <v>0</v>
      </c>
    </row>
    <row r="127" spans="2:16" ht="12.5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75633.192629051744</v>
      </c>
      <c r="E127" s="522">
        <f t="shared" si="51"/>
        <v>3643.0931818181821</v>
      </c>
      <c r="F127" s="523">
        <f t="shared" si="52"/>
        <v>71990.099447233559</v>
      </c>
      <c r="G127" s="523">
        <f t="shared" si="53"/>
        <v>73811.646038142644</v>
      </c>
      <c r="H127" s="526">
        <f t="shared" si="54"/>
        <v>12834.587305090023</v>
      </c>
      <c r="I127" s="577">
        <f t="shared" si="55"/>
        <v>12834.587305090023</v>
      </c>
      <c r="J127" s="514">
        <f t="shared" si="38"/>
        <v>0</v>
      </c>
      <c r="K127" s="514"/>
      <c r="L127" s="525"/>
      <c r="M127" s="514">
        <f t="shared" si="31"/>
        <v>0</v>
      </c>
      <c r="N127" s="525"/>
      <c r="O127" s="514">
        <f t="shared" si="32"/>
        <v>0</v>
      </c>
      <c r="P127" s="514">
        <f t="shared" si="33"/>
        <v>0</v>
      </c>
    </row>
    <row r="128" spans="2:16" ht="12.5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71990.099447233559</v>
      </c>
      <c r="E128" s="522">
        <f t="shared" si="51"/>
        <v>3643.0931818181821</v>
      </c>
      <c r="F128" s="523">
        <f t="shared" si="52"/>
        <v>68347.006265415373</v>
      </c>
      <c r="G128" s="523">
        <f t="shared" si="53"/>
        <v>70168.552856324473</v>
      </c>
      <c r="H128" s="526">
        <f t="shared" si="54"/>
        <v>12380.926245236275</v>
      </c>
      <c r="I128" s="577">
        <f t="shared" si="55"/>
        <v>12380.926245236275</v>
      </c>
      <c r="J128" s="514">
        <f t="shared" si="38"/>
        <v>0</v>
      </c>
      <c r="K128" s="514"/>
      <c r="L128" s="525"/>
      <c r="M128" s="514">
        <f t="shared" si="31"/>
        <v>0</v>
      </c>
      <c r="N128" s="525"/>
      <c r="O128" s="514">
        <f t="shared" si="32"/>
        <v>0</v>
      </c>
      <c r="P128" s="514">
        <f t="shared" si="33"/>
        <v>0</v>
      </c>
    </row>
    <row r="129" spans="2:16" ht="12.5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68347.006265415373</v>
      </c>
      <c r="E129" s="522">
        <f t="shared" si="51"/>
        <v>3643.0931818181821</v>
      </c>
      <c r="F129" s="523">
        <f t="shared" si="52"/>
        <v>64703.913083597188</v>
      </c>
      <c r="G129" s="523">
        <f t="shared" si="53"/>
        <v>66525.459674506274</v>
      </c>
      <c r="H129" s="526">
        <f t="shared" si="54"/>
        <v>11927.265185382525</v>
      </c>
      <c r="I129" s="577">
        <f t="shared" si="55"/>
        <v>11927.265185382525</v>
      </c>
      <c r="J129" s="514">
        <f t="shared" si="38"/>
        <v>0</v>
      </c>
      <c r="K129" s="514"/>
      <c r="L129" s="525"/>
      <c r="M129" s="514">
        <f t="shared" si="31"/>
        <v>0</v>
      </c>
      <c r="N129" s="525"/>
      <c r="O129" s="514">
        <f t="shared" si="32"/>
        <v>0</v>
      </c>
      <c r="P129" s="514">
        <f t="shared" si="33"/>
        <v>0</v>
      </c>
    </row>
    <row r="130" spans="2:16" ht="12.5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64703.913083597188</v>
      </c>
      <c r="E130" s="522">
        <f t="shared" si="51"/>
        <v>3643.0931818181821</v>
      </c>
      <c r="F130" s="523">
        <f t="shared" si="52"/>
        <v>61060.819901779003</v>
      </c>
      <c r="G130" s="523">
        <f t="shared" si="53"/>
        <v>62882.366492688096</v>
      </c>
      <c r="H130" s="526">
        <f t="shared" si="54"/>
        <v>11473.604125528776</v>
      </c>
      <c r="I130" s="577">
        <f t="shared" si="55"/>
        <v>11473.604125528776</v>
      </c>
      <c r="J130" s="514">
        <f t="shared" si="38"/>
        <v>0</v>
      </c>
      <c r="K130" s="514"/>
      <c r="L130" s="525"/>
      <c r="M130" s="514">
        <f t="shared" si="31"/>
        <v>0</v>
      </c>
      <c r="N130" s="525"/>
      <c r="O130" s="514">
        <f t="shared" si="32"/>
        <v>0</v>
      </c>
      <c r="P130" s="514">
        <f t="shared" si="33"/>
        <v>0</v>
      </c>
    </row>
    <row r="131" spans="2:16" ht="12.5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61060.819901779003</v>
      </c>
      <c r="E131" s="522">
        <f t="shared" si="51"/>
        <v>3643.0931818181821</v>
      </c>
      <c r="F131" s="523">
        <f t="shared" si="52"/>
        <v>57417.726719960818</v>
      </c>
      <c r="G131" s="523">
        <f t="shared" si="53"/>
        <v>59239.27331086991</v>
      </c>
      <c r="H131" s="526">
        <f t="shared" si="54"/>
        <v>11019.943065675028</v>
      </c>
      <c r="I131" s="577">
        <f t="shared" si="55"/>
        <v>11019.943065675028</v>
      </c>
      <c r="J131" s="514">
        <f t="shared" si="38"/>
        <v>0</v>
      </c>
      <c r="K131" s="514"/>
      <c r="L131" s="525"/>
      <c r="M131" s="514">
        <f t="shared" ref="M131:M154" si="56">IF(L541&lt;&gt;0,+H541-L541,0)</f>
        <v>0</v>
      </c>
      <c r="N131" s="525"/>
      <c r="O131" s="514">
        <f t="shared" ref="O131:O154" si="57">IF(N541&lt;&gt;0,+I541-N541,0)</f>
        <v>0</v>
      </c>
      <c r="P131" s="514">
        <f t="shared" ref="P131:P154" si="58">+O541-M541</f>
        <v>0</v>
      </c>
    </row>
    <row r="132" spans="2:16" ht="12.5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57417.726719960818</v>
      </c>
      <c r="E132" s="522">
        <f t="shared" si="51"/>
        <v>3643.0931818181821</v>
      </c>
      <c r="F132" s="523">
        <f t="shared" si="52"/>
        <v>53774.633538142632</v>
      </c>
      <c r="G132" s="523">
        <f t="shared" si="53"/>
        <v>55596.180129051725</v>
      </c>
      <c r="H132" s="526">
        <f t="shared" si="54"/>
        <v>10566.282005821278</v>
      </c>
      <c r="I132" s="577">
        <f t="shared" si="55"/>
        <v>10566.282005821278</v>
      </c>
      <c r="J132" s="514">
        <f t="shared" si="38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</row>
    <row r="133" spans="2:16" ht="12.5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53774.633538142632</v>
      </c>
      <c r="E133" s="522">
        <f t="shared" si="51"/>
        <v>3643.0931818181821</v>
      </c>
      <c r="F133" s="523">
        <f t="shared" si="52"/>
        <v>50131.540356324447</v>
      </c>
      <c r="G133" s="523">
        <f t="shared" si="53"/>
        <v>51953.08694723354</v>
      </c>
      <c r="H133" s="526">
        <f t="shared" si="54"/>
        <v>10112.62094596753</v>
      </c>
      <c r="I133" s="577">
        <f t="shared" si="55"/>
        <v>10112.62094596753</v>
      </c>
      <c r="J133" s="514">
        <f t="shared" si="38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</row>
    <row r="134" spans="2:16" ht="12.5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50131.540356324447</v>
      </c>
      <c r="E134" s="522">
        <f t="shared" si="51"/>
        <v>3643.0931818181821</v>
      </c>
      <c r="F134" s="523">
        <f t="shared" si="52"/>
        <v>46488.447174506262</v>
      </c>
      <c r="G134" s="523">
        <f t="shared" si="53"/>
        <v>48309.993765415355</v>
      </c>
      <c r="H134" s="526">
        <f t="shared" si="54"/>
        <v>9658.9598861137802</v>
      </c>
      <c r="I134" s="577">
        <f t="shared" si="55"/>
        <v>9658.9598861137802</v>
      </c>
      <c r="J134" s="514">
        <f t="shared" si="38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</row>
    <row r="135" spans="2:16" ht="12.5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46488.447174506262</v>
      </c>
      <c r="E135" s="522">
        <f t="shared" si="51"/>
        <v>3643.0931818181821</v>
      </c>
      <c r="F135" s="523">
        <f t="shared" si="52"/>
        <v>42845.353992688077</v>
      </c>
      <c r="G135" s="523">
        <f t="shared" si="53"/>
        <v>44666.900583597169</v>
      </c>
      <c r="H135" s="526">
        <f t="shared" si="54"/>
        <v>9205.298826260032</v>
      </c>
      <c r="I135" s="577">
        <f t="shared" si="55"/>
        <v>9205.298826260032</v>
      </c>
      <c r="J135" s="514">
        <f t="shared" si="38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</row>
    <row r="136" spans="2:16" ht="12.5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42845.353992688077</v>
      </c>
      <c r="E136" s="522">
        <f t="shared" si="51"/>
        <v>3643.0931818181821</v>
      </c>
      <c r="F136" s="523">
        <f t="shared" si="52"/>
        <v>39202.260810869891</v>
      </c>
      <c r="G136" s="523">
        <f t="shared" si="53"/>
        <v>41023.807401778984</v>
      </c>
      <c r="H136" s="526">
        <f t="shared" si="54"/>
        <v>8751.637766406282</v>
      </c>
      <c r="I136" s="577">
        <f t="shared" si="55"/>
        <v>8751.637766406282</v>
      </c>
      <c r="J136" s="514">
        <f t="shared" si="38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</row>
    <row r="137" spans="2:16" ht="12.5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39202.260810869891</v>
      </c>
      <c r="E137" s="522">
        <f t="shared" si="51"/>
        <v>3643.0931818181821</v>
      </c>
      <c r="F137" s="523">
        <f t="shared" si="52"/>
        <v>35559.167629051706</v>
      </c>
      <c r="G137" s="523">
        <f t="shared" si="53"/>
        <v>37380.714219960799</v>
      </c>
      <c r="H137" s="526">
        <f t="shared" si="54"/>
        <v>8297.9767065525339</v>
      </c>
      <c r="I137" s="577">
        <f t="shared" si="55"/>
        <v>8297.9767065525339</v>
      </c>
      <c r="J137" s="514">
        <f t="shared" si="38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</row>
    <row r="138" spans="2:16" ht="12.5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35559.167629051706</v>
      </c>
      <c r="E138" s="522">
        <f t="shared" si="51"/>
        <v>3643.0931818181821</v>
      </c>
      <c r="F138" s="523">
        <f t="shared" si="52"/>
        <v>31916.074447233525</v>
      </c>
      <c r="G138" s="523">
        <f t="shared" si="53"/>
        <v>33737.621038142614</v>
      </c>
      <c r="H138" s="526">
        <f t="shared" si="54"/>
        <v>7844.3156466987857</v>
      </c>
      <c r="I138" s="577">
        <f t="shared" si="55"/>
        <v>7844.3156466987857</v>
      </c>
      <c r="J138" s="514">
        <f t="shared" si="38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</row>
    <row r="139" spans="2:16" ht="12.5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31916.074447233525</v>
      </c>
      <c r="E139" s="522">
        <f t="shared" si="51"/>
        <v>3643.0931818181821</v>
      </c>
      <c r="F139" s="523">
        <f t="shared" si="52"/>
        <v>28272.981265415343</v>
      </c>
      <c r="G139" s="523">
        <f t="shared" si="53"/>
        <v>30094.527856324436</v>
      </c>
      <c r="H139" s="526">
        <f t="shared" si="54"/>
        <v>7390.6545868450376</v>
      </c>
      <c r="I139" s="577">
        <f t="shared" si="55"/>
        <v>7390.6545868450376</v>
      </c>
      <c r="J139" s="514">
        <f t="shared" si="38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</row>
    <row r="140" spans="2:16" ht="12.5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28272.981265415343</v>
      </c>
      <c r="E140" s="522">
        <f t="shared" si="51"/>
        <v>3643.0931818181821</v>
      </c>
      <c r="F140" s="523">
        <f t="shared" si="52"/>
        <v>24629.888083597161</v>
      </c>
      <c r="G140" s="523">
        <f t="shared" si="53"/>
        <v>26451.43467450625</v>
      </c>
      <c r="H140" s="526">
        <f t="shared" si="54"/>
        <v>6936.9935269912876</v>
      </c>
      <c r="I140" s="577">
        <f t="shared" si="55"/>
        <v>6936.9935269912876</v>
      </c>
      <c r="J140" s="514">
        <f t="shared" si="38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</row>
    <row r="141" spans="2:16" ht="12.5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24629.888083597161</v>
      </c>
      <c r="E141" s="522">
        <f t="shared" si="51"/>
        <v>3643.0931818181821</v>
      </c>
      <c r="F141" s="523">
        <f t="shared" si="52"/>
        <v>20986.79490177898</v>
      </c>
      <c r="G141" s="523">
        <f t="shared" si="53"/>
        <v>22808.341492688072</v>
      </c>
      <c r="H141" s="526">
        <f t="shared" si="54"/>
        <v>6483.3324671375394</v>
      </c>
      <c r="I141" s="577">
        <f t="shared" si="55"/>
        <v>6483.3324671375394</v>
      </c>
      <c r="J141" s="514">
        <f t="shared" si="38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</row>
    <row r="142" spans="2:16" ht="12.5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20986.79490177898</v>
      </c>
      <c r="E142" s="522">
        <f t="shared" si="51"/>
        <v>3643.0931818181821</v>
      </c>
      <c r="F142" s="523">
        <f t="shared" si="52"/>
        <v>17343.701719960798</v>
      </c>
      <c r="G142" s="523">
        <f t="shared" si="53"/>
        <v>19165.248310869887</v>
      </c>
      <c r="H142" s="526">
        <f t="shared" si="54"/>
        <v>6029.6714072837913</v>
      </c>
      <c r="I142" s="577">
        <f t="shared" si="55"/>
        <v>6029.6714072837913</v>
      </c>
      <c r="J142" s="514">
        <f t="shared" si="38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</row>
    <row r="143" spans="2:16" ht="12.5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17343.701719960798</v>
      </c>
      <c r="E143" s="522">
        <f t="shared" si="51"/>
        <v>3643.0931818181821</v>
      </c>
      <c r="F143" s="523">
        <f t="shared" si="52"/>
        <v>13700.608538142616</v>
      </c>
      <c r="G143" s="523">
        <f t="shared" si="53"/>
        <v>15522.155129051707</v>
      </c>
      <c r="H143" s="526">
        <f t="shared" si="54"/>
        <v>5576.0103474300431</v>
      </c>
      <c r="I143" s="577">
        <f t="shared" si="55"/>
        <v>5576.0103474300431</v>
      </c>
      <c r="J143" s="514">
        <f t="shared" si="38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</row>
    <row r="144" spans="2:16" ht="12.5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13700.608538142616</v>
      </c>
      <c r="E144" s="522">
        <f t="shared" si="51"/>
        <v>3643.0931818181821</v>
      </c>
      <c r="F144" s="523">
        <f t="shared" si="52"/>
        <v>10057.515356324435</v>
      </c>
      <c r="G144" s="523">
        <f t="shared" si="53"/>
        <v>11879.061947233526</v>
      </c>
      <c r="H144" s="526">
        <f t="shared" si="54"/>
        <v>5122.349287576295</v>
      </c>
      <c r="I144" s="577">
        <f t="shared" si="55"/>
        <v>5122.349287576295</v>
      </c>
      <c r="J144" s="514">
        <f t="shared" si="38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</row>
    <row r="145" spans="2:16" ht="12.5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10057.515356324435</v>
      </c>
      <c r="E145" s="522">
        <f t="shared" si="51"/>
        <v>3643.0931818181821</v>
      </c>
      <c r="F145" s="523">
        <f t="shared" si="52"/>
        <v>6414.4221745062532</v>
      </c>
      <c r="G145" s="523">
        <f t="shared" si="53"/>
        <v>8235.968765415344</v>
      </c>
      <c r="H145" s="526">
        <f t="shared" si="54"/>
        <v>4668.6882277225459</v>
      </c>
      <c r="I145" s="577">
        <f t="shared" si="55"/>
        <v>4668.6882277225459</v>
      </c>
      <c r="J145" s="514">
        <f t="shared" si="38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</row>
    <row r="146" spans="2:16" ht="12.5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6414.4221745062532</v>
      </c>
      <c r="E146" s="522">
        <f t="shared" si="51"/>
        <v>3643.0931818181821</v>
      </c>
      <c r="F146" s="523">
        <f t="shared" si="52"/>
        <v>2771.3289926880711</v>
      </c>
      <c r="G146" s="523">
        <f t="shared" si="53"/>
        <v>4592.8755835971624</v>
      </c>
      <c r="H146" s="526">
        <f t="shared" si="54"/>
        <v>4215.0271678687977</v>
      </c>
      <c r="I146" s="577">
        <f t="shared" si="55"/>
        <v>4215.0271678687977</v>
      </c>
      <c r="J146" s="514">
        <f t="shared" si="38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</row>
    <row r="147" spans="2:16" ht="12.5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2771.3289926880711</v>
      </c>
      <c r="E147" s="522">
        <f t="shared" si="51"/>
        <v>2771.3289926880711</v>
      </c>
      <c r="F147" s="523">
        <f t="shared" si="52"/>
        <v>0</v>
      </c>
      <c r="G147" s="523">
        <f t="shared" si="53"/>
        <v>1385.6644963440356</v>
      </c>
      <c r="H147" s="526">
        <f t="shared" si="54"/>
        <v>2943.8807207499417</v>
      </c>
      <c r="I147" s="577">
        <f t="shared" si="55"/>
        <v>2943.8807207499417</v>
      </c>
      <c r="J147" s="514">
        <f t="shared" si="38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</row>
    <row r="148" spans="2:16" ht="12.5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51"/>
        <v>0</v>
      </c>
      <c r="F148" s="523">
        <f t="shared" si="52"/>
        <v>0</v>
      </c>
      <c r="G148" s="523">
        <f t="shared" si="53"/>
        <v>0</v>
      </c>
      <c r="H148" s="526">
        <f t="shared" si="54"/>
        <v>0</v>
      </c>
      <c r="I148" s="577">
        <f t="shared" si="55"/>
        <v>0</v>
      </c>
      <c r="J148" s="514">
        <f t="shared" si="38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</row>
    <row r="149" spans="2:16" ht="12.5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51"/>
        <v>0</v>
      </c>
      <c r="F149" s="523">
        <f t="shared" si="52"/>
        <v>0</v>
      </c>
      <c r="G149" s="523">
        <f t="shared" si="53"/>
        <v>0</v>
      </c>
      <c r="H149" s="526">
        <f t="shared" si="54"/>
        <v>0</v>
      </c>
      <c r="I149" s="577">
        <f t="shared" si="55"/>
        <v>0</v>
      </c>
      <c r="J149" s="514">
        <f t="shared" si="38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</row>
    <row r="150" spans="2:16" ht="12.5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51"/>
        <v>0</v>
      </c>
      <c r="F150" s="523">
        <f t="shared" si="52"/>
        <v>0</v>
      </c>
      <c r="G150" s="523">
        <f t="shared" si="53"/>
        <v>0</v>
      </c>
      <c r="H150" s="526">
        <f t="shared" si="54"/>
        <v>0</v>
      </c>
      <c r="I150" s="577">
        <f t="shared" si="55"/>
        <v>0</v>
      </c>
      <c r="J150" s="514">
        <f t="shared" si="38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</row>
    <row r="151" spans="2:16" ht="12.5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51"/>
        <v>0</v>
      </c>
      <c r="F151" s="523">
        <f t="shared" si="52"/>
        <v>0</v>
      </c>
      <c r="G151" s="523">
        <f t="shared" si="53"/>
        <v>0</v>
      </c>
      <c r="H151" s="526">
        <f t="shared" si="54"/>
        <v>0</v>
      </c>
      <c r="I151" s="577">
        <f t="shared" si="55"/>
        <v>0</v>
      </c>
      <c r="J151" s="514">
        <f t="shared" si="38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</row>
    <row r="152" spans="2:16" ht="12.5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51"/>
        <v>0</v>
      </c>
      <c r="F152" s="523">
        <f t="shared" si="52"/>
        <v>0</v>
      </c>
      <c r="G152" s="523">
        <f t="shared" si="53"/>
        <v>0</v>
      </c>
      <c r="H152" s="526">
        <f t="shared" si="54"/>
        <v>0</v>
      </c>
      <c r="I152" s="577">
        <f t="shared" si="55"/>
        <v>0</v>
      </c>
      <c r="J152" s="514">
        <f t="shared" si="38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</row>
    <row r="153" spans="2:16" ht="12.5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51"/>
        <v>0</v>
      </c>
      <c r="F153" s="523">
        <f t="shared" si="52"/>
        <v>0</v>
      </c>
      <c r="G153" s="523">
        <f t="shared" si="53"/>
        <v>0</v>
      </c>
      <c r="H153" s="526">
        <f t="shared" si="54"/>
        <v>0</v>
      </c>
      <c r="I153" s="577">
        <f t="shared" si="55"/>
        <v>0</v>
      </c>
      <c r="J153" s="514">
        <f t="shared" si="38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</row>
    <row r="154" spans="2:16" ht="13" thickBot="1">
      <c r="B154" s="195" t="str">
        <f t="shared" si="34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51"/>
        <v>0</v>
      </c>
      <c r="F154" s="523">
        <f t="shared" si="52"/>
        <v>0</v>
      </c>
      <c r="G154" s="523">
        <f t="shared" si="53"/>
        <v>0</v>
      </c>
      <c r="H154" s="526">
        <f t="shared" si="54"/>
        <v>0</v>
      </c>
      <c r="I154" s="577">
        <f t="shared" si="55"/>
        <v>0</v>
      </c>
      <c r="J154" s="514">
        <f t="shared" si="38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</row>
    <row r="155" spans="2:16" ht="12.5">
      <c r="C155" s="374" t="s">
        <v>78</v>
      </c>
      <c r="D155" s="375"/>
      <c r="E155" s="375">
        <f>SUM(E99:E154)</f>
        <v>160296.09999999992</v>
      </c>
      <c r="F155" s="375"/>
      <c r="G155" s="375"/>
      <c r="H155" s="375">
        <f>SUM(H99:H154)</f>
        <v>583808.36128077784</v>
      </c>
      <c r="I155" s="375">
        <f>SUM(I99:I154)</f>
        <v>583808.36128077784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1" priority="1" stopIfTrue="1" operator="equal">
      <formula>$I$10</formula>
    </cfRule>
  </conditionalFormatting>
  <conditionalFormatting sqref="C99:C154">
    <cfRule type="cellIs" dxfId="6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49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2362.4857822453978</v>
      </c>
      <c r="P5" s="269"/>
    </row>
    <row r="6" spans="1:16" ht="15.5">
      <c r="C6" s="274"/>
      <c r="D6" s="645" t="s">
        <v>358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2362.4857822453978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340</v>
      </c>
      <c r="E9" s="637" t="s">
        <v>494</v>
      </c>
      <c r="F9" s="672">
        <v>875</v>
      </c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527.63136363636363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 t="shared" ref="K23:K28" si="7">G23</f>
        <v>3201.1681199217446</v>
      </c>
      <c r="L23" s="519">
        <f t="shared" ref="L23:L28" si="8">IF(K23&lt;&gt;0,+G23-K23,0)</f>
        <v>0</v>
      </c>
      <c r="M23" s="518">
        <f t="shared" ref="M23:M28" si="9"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 t="shared" si="7"/>
        <v>3028.8929029965175</v>
      </c>
      <c r="L24" s="519">
        <f t="shared" si="8"/>
        <v>0</v>
      </c>
      <c r="M24" s="518">
        <f t="shared" si="9"/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19819.968695090429</v>
      </c>
      <c r="E25" s="630">
        <v>566.23853658536586</v>
      </c>
      <c r="F25" s="631">
        <v>19253.730158505063</v>
      </c>
      <c r="G25" s="630">
        <v>3049.2568103813055</v>
      </c>
      <c r="H25" s="639">
        <v>3049.2568103813055</v>
      </c>
      <c r="I25" s="511">
        <f t="shared" si="6"/>
        <v>0</v>
      </c>
      <c r="J25" s="511"/>
      <c r="K25" s="518">
        <f t="shared" si="7"/>
        <v>3049.2568103813055</v>
      </c>
      <c r="L25" s="519">
        <f t="shared" si="8"/>
        <v>0</v>
      </c>
      <c r="M25" s="518">
        <f t="shared" si="9"/>
        <v>3049.2568103813055</v>
      </c>
      <c r="N25" s="514">
        <f t="shared" ref="N25:N72" si="10">IF(M25&lt;&gt;0,+H25-M25,0)</f>
        <v>0</v>
      </c>
      <c r="O25" s="514">
        <f t="shared" ref="O25:O72" si="11"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19253.730158505063</v>
      </c>
      <c r="E26" s="630">
        <v>566.23853658536586</v>
      </c>
      <c r="F26" s="631">
        <v>18687.491621919697</v>
      </c>
      <c r="G26" s="630">
        <v>2977.2912337955331</v>
      </c>
      <c r="H26" s="639">
        <v>2977.2912337955331</v>
      </c>
      <c r="I26" s="511">
        <f t="shared" si="6"/>
        <v>0</v>
      </c>
      <c r="J26" s="511"/>
      <c r="K26" s="518">
        <f t="shared" si="7"/>
        <v>2977.2912337955331</v>
      </c>
      <c r="L26" s="519">
        <f t="shared" si="8"/>
        <v>0</v>
      </c>
      <c r="M26" s="518">
        <f t="shared" si="9"/>
        <v>2977.2912337955331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31">
        <v>18595.365510808595</v>
      </c>
      <c r="E27" s="630">
        <v>566.23853658536586</v>
      </c>
      <c r="F27" s="631">
        <v>18029.126974223229</v>
      </c>
      <c r="G27" s="630">
        <v>2440.2305931372539</v>
      </c>
      <c r="H27" s="639">
        <v>2440.2305931372539</v>
      </c>
      <c r="I27" s="511">
        <f t="shared" si="6"/>
        <v>0</v>
      </c>
      <c r="J27" s="511"/>
      <c r="K27" s="518">
        <f t="shared" si="7"/>
        <v>2440.2305931372539</v>
      </c>
      <c r="L27" s="519">
        <f t="shared" si="8"/>
        <v>0</v>
      </c>
      <c r="M27" s="518">
        <f t="shared" si="9"/>
        <v>2440.2305931372539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31">
        <v>18055.463650343478</v>
      </c>
      <c r="E28" s="630">
        <v>552.75666666666666</v>
      </c>
      <c r="F28" s="631">
        <v>17502.70698367681</v>
      </c>
      <c r="G28" s="630">
        <v>2437.4205169702896</v>
      </c>
      <c r="H28" s="639">
        <v>2437.4205169702896</v>
      </c>
      <c r="I28" s="511">
        <f t="shared" si="6"/>
        <v>0</v>
      </c>
      <c r="J28" s="511"/>
      <c r="K28" s="518">
        <f t="shared" si="7"/>
        <v>2437.4205169702896</v>
      </c>
      <c r="L28" s="519">
        <f t="shared" si="8"/>
        <v>0</v>
      </c>
      <c r="M28" s="518">
        <f t="shared" si="9"/>
        <v>2437.4205169702896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31">
        <v>17476.370307556565</v>
      </c>
      <c r="E29" s="630">
        <v>552.75666666666666</v>
      </c>
      <c r="F29" s="631">
        <v>16923.613640889896</v>
      </c>
      <c r="G29" s="630">
        <v>2486.7942306042569</v>
      </c>
      <c r="H29" s="639">
        <v>2486.7942306042569</v>
      </c>
      <c r="I29" s="511">
        <f t="shared" si="6"/>
        <v>0</v>
      </c>
      <c r="J29" s="511"/>
      <c r="K29" s="518">
        <f t="shared" ref="K29" si="12">G29</f>
        <v>2486.7942306042569</v>
      </c>
      <c r="L29" s="519">
        <f t="shared" ref="L29" si="13">IF(K29&lt;&gt;0,+G29-K29,0)</f>
        <v>0</v>
      </c>
      <c r="M29" s="518">
        <f t="shared" ref="M29" si="14">H29</f>
        <v>2486.7942306042569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31">
        <v>16923.613640889896</v>
      </c>
      <c r="E30" s="630">
        <v>552.75666666666666</v>
      </c>
      <c r="F30" s="631">
        <v>16370.85697422323</v>
      </c>
      <c r="G30" s="630">
        <v>2655.7484318113256</v>
      </c>
      <c r="H30" s="639">
        <v>2655.7484318113256</v>
      </c>
      <c r="I30" s="511">
        <f t="shared" si="6"/>
        <v>0</v>
      </c>
      <c r="J30" s="511"/>
      <c r="K30" s="518">
        <f t="shared" ref="K30" si="15">G30</f>
        <v>2655.7484318113256</v>
      </c>
      <c r="L30" s="519">
        <f t="shared" ref="L30" si="16">IF(K30&lt;&gt;0,+G30-K30,0)</f>
        <v>0</v>
      </c>
      <c r="M30" s="518">
        <f t="shared" ref="M30" si="17">H30</f>
        <v>2655.7484318113256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631">
        <v>16370.85697422323</v>
      </c>
      <c r="E31" s="630">
        <v>552.75666666666666</v>
      </c>
      <c r="F31" s="631">
        <v>15818.100307556564</v>
      </c>
      <c r="G31" s="630">
        <v>2362.4857822453978</v>
      </c>
      <c r="H31" s="639">
        <v>2362.4857822453978</v>
      </c>
      <c r="I31" s="511">
        <f t="shared" si="6"/>
        <v>0</v>
      </c>
      <c r="J31" s="511"/>
      <c r="K31" s="518">
        <f t="shared" ref="K31" si="18">G31</f>
        <v>2362.4857822453978</v>
      </c>
      <c r="L31" s="519">
        <f t="shared" ref="L31" si="19">IF(K31&lt;&gt;0,+G31-K31,0)</f>
        <v>0</v>
      </c>
      <c r="M31" s="518">
        <f t="shared" ref="M31" si="20">H31</f>
        <v>2362.4857822453978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15818.100307556564</v>
      </c>
      <c r="E32" s="522">
        <f>IF(+I14&lt;F31,I14,D32)</f>
        <v>527.63136363636363</v>
      </c>
      <c r="F32" s="523">
        <f t="shared" ref="F32:F33" si="23">+D32-E32</f>
        <v>15290.468943920201</v>
      </c>
      <c r="G32" s="524">
        <f t="shared" ref="G32:G54" si="24">+I$12*((D32+F32)/2)+E32</f>
        <v>2386.7903898813347</v>
      </c>
      <c r="H32" s="491">
        <f t="shared" ref="H32:H54" si="25">+I$13*((D32+F32)/2)+E32</f>
        <v>2386.7903898813347</v>
      </c>
      <c r="I32" s="511">
        <f t="shared" si="6"/>
        <v>0</v>
      </c>
      <c r="J32" s="511"/>
      <c r="K32" s="525"/>
      <c r="L32" s="514">
        <f t="shared" ref="L32:L72" si="26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15290.468943920201</v>
      </c>
      <c r="E33" s="522">
        <f>IF(+I14&lt;F32,I14,D33)</f>
        <v>527.63136363636363</v>
      </c>
      <c r="F33" s="523">
        <f t="shared" si="23"/>
        <v>14762.837580283838</v>
      </c>
      <c r="G33" s="524">
        <f t="shared" si="24"/>
        <v>2323.724126415173</v>
      </c>
      <c r="H33" s="491">
        <f t="shared" si="25"/>
        <v>2323.724126415173</v>
      </c>
      <c r="I33" s="511">
        <f t="shared" si="6"/>
        <v>0</v>
      </c>
      <c r="J33" s="511"/>
      <c r="K33" s="525"/>
      <c r="L33" s="514">
        <f t="shared" si="26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14762.837580283838</v>
      </c>
      <c r="E34" s="522">
        <f>IF(+I14&lt;F33,I14,D34)</f>
        <v>527.63136363636363</v>
      </c>
      <c r="F34" s="523">
        <f t="shared" ref="F34:F72" si="27">+D34-E34</f>
        <v>14235.206216647475</v>
      </c>
      <c r="G34" s="524">
        <f t="shared" si="24"/>
        <v>2260.6578629490114</v>
      </c>
      <c r="H34" s="491">
        <f t="shared" si="25"/>
        <v>2260.6578629490114</v>
      </c>
      <c r="I34" s="511">
        <f t="shared" ref="I34:I72" si="28">H34-G34</f>
        <v>0</v>
      </c>
      <c r="J34" s="511"/>
      <c r="K34" s="525"/>
      <c r="L34" s="514">
        <f t="shared" si="26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14235.206216647475</v>
      </c>
      <c r="E35" s="522">
        <f>IF(+I14&lt;F34,I14,D35)</f>
        <v>527.63136363636363</v>
      </c>
      <c r="F35" s="523">
        <f t="shared" si="27"/>
        <v>13707.574853011112</v>
      </c>
      <c r="G35" s="524">
        <f t="shared" si="24"/>
        <v>2197.5915994828492</v>
      </c>
      <c r="H35" s="491">
        <f t="shared" si="25"/>
        <v>2197.5915994828492</v>
      </c>
      <c r="I35" s="511">
        <f t="shared" si="28"/>
        <v>0</v>
      </c>
      <c r="J35" s="511"/>
      <c r="K35" s="525"/>
      <c r="L35" s="514">
        <f t="shared" si="26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13707.574853011112</v>
      </c>
      <c r="E36" s="522">
        <f>IF(+I14&lt;F35,I14,D36)</f>
        <v>527.63136363636363</v>
      </c>
      <c r="F36" s="523">
        <f t="shared" si="27"/>
        <v>13179.943489374749</v>
      </c>
      <c r="G36" s="524">
        <f t="shared" si="24"/>
        <v>2134.5253360166876</v>
      </c>
      <c r="H36" s="491">
        <f t="shared" si="25"/>
        <v>2134.5253360166876</v>
      </c>
      <c r="I36" s="511">
        <f t="shared" si="28"/>
        <v>0</v>
      </c>
      <c r="J36" s="511"/>
      <c r="K36" s="525"/>
      <c r="L36" s="514">
        <f t="shared" si="26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13179.943489374749</v>
      </c>
      <c r="E37" s="522">
        <f>IF(+I14&lt;F36,I14,D37)</f>
        <v>527.63136363636363</v>
      </c>
      <c r="F37" s="523">
        <f t="shared" si="27"/>
        <v>12652.312125738386</v>
      </c>
      <c r="G37" s="524">
        <f t="shared" si="24"/>
        <v>2071.4590725505259</v>
      </c>
      <c r="H37" s="491">
        <f t="shared" si="25"/>
        <v>2071.4590725505259</v>
      </c>
      <c r="I37" s="511">
        <f t="shared" si="28"/>
        <v>0</v>
      </c>
      <c r="J37" s="511"/>
      <c r="K37" s="525"/>
      <c r="L37" s="514">
        <f t="shared" si="26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12652.312125738386</v>
      </c>
      <c r="E38" s="522">
        <f>IF(+I14&lt;F37,I14,D38)</f>
        <v>527.63136363636363</v>
      </c>
      <c r="F38" s="523">
        <f t="shared" si="27"/>
        <v>12124.680762102023</v>
      </c>
      <c r="G38" s="524">
        <f t="shared" si="24"/>
        <v>2008.392809084364</v>
      </c>
      <c r="H38" s="491">
        <f t="shared" si="25"/>
        <v>2008.392809084364</v>
      </c>
      <c r="I38" s="511">
        <f t="shared" si="28"/>
        <v>0</v>
      </c>
      <c r="J38" s="511"/>
      <c r="K38" s="525"/>
      <c r="L38" s="514">
        <f t="shared" si="26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12124.680762102023</v>
      </c>
      <c r="E39" s="522">
        <f>IF(+I14&lt;F38,I14,D39)</f>
        <v>527.63136363636363</v>
      </c>
      <c r="F39" s="523">
        <f t="shared" si="27"/>
        <v>11597.04939846566</v>
      </c>
      <c r="G39" s="524">
        <f t="shared" si="24"/>
        <v>1945.3265456182021</v>
      </c>
      <c r="H39" s="491">
        <f t="shared" si="25"/>
        <v>1945.3265456182021</v>
      </c>
      <c r="I39" s="511">
        <f t="shared" si="28"/>
        <v>0</v>
      </c>
      <c r="J39" s="511"/>
      <c r="K39" s="525"/>
      <c r="L39" s="514">
        <f t="shared" si="26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11597.04939846566</v>
      </c>
      <c r="E40" s="522">
        <f>IF(+I14&lt;F39,I14,D40)</f>
        <v>527.63136363636363</v>
      </c>
      <c r="F40" s="523">
        <f t="shared" si="27"/>
        <v>11069.418034829298</v>
      </c>
      <c r="G40" s="524">
        <f t="shared" si="24"/>
        <v>1882.2602821520402</v>
      </c>
      <c r="H40" s="491">
        <f t="shared" si="25"/>
        <v>1882.2602821520402</v>
      </c>
      <c r="I40" s="511">
        <f t="shared" si="28"/>
        <v>0</v>
      </c>
      <c r="J40" s="511"/>
      <c r="K40" s="525"/>
      <c r="L40" s="514">
        <f t="shared" si="26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11069.418034829298</v>
      </c>
      <c r="E41" s="522">
        <f>IF(+I14&lt;F40,I14,D41)</f>
        <v>527.63136363636363</v>
      </c>
      <c r="F41" s="523">
        <f t="shared" si="27"/>
        <v>10541.786671192935</v>
      </c>
      <c r="G41" s="524">
        <f t="shared" si="24"/>
        <v>1819.1940186858785</v>
      </c>
      <c r="H41" s="491">
        <f t="shared" si="25"/>
        <v>1819.1940186858785</v>
      </c>
      <c r="I41" s="511">
        <f t="shared" si="28"/>
        <v>0</v>
      </c>
      <c r="J41" s="511"/>
      <c r="K41" s="525"/>
      <c r="L41" s="514">
        <f t="shared" si="26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10541.786671192935</v>
      </c>
      <c r="E42" s="522">
        <f>IF(+I14&lt;F41,I14,D42)</f>
        <v>527.63136363636363</v>
      </c>
      <c r="F42" s="523">
        <f t="shared" si="27"/>
        <v>10014.155307556572</v>
      </c>
      <c r="G42" s="524">
        <f t="shared" si="24"/>
        <v>1756.1277552197166</v>
      </c>
      <c r="H42" s="491">
        <f t="shared" si="25"/>
        <v>1756.1277552197166</v>
      </c>
      <c r="I42" s="511">
        <f t="shared" si="28"/>
        <v>0</v>
      </c>
      <c r="J42" s="511"/>
      <c r="K42" s="525"/>
      <c r="L42" s="514">
        <f t="shared" si="26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10014.155307556572</v>
      </c>
      <c r="E43" s="522">
        <f>IF(+I14&lt;F42,I14,D43)</f>
        <v>527.63136363636363</v>
      </c>
      <c r="F43" s="523">
        <f t="shared" si="27"/>
        <v>9486.5239439202087</v>
      </c>
      <c r="G43" s="524">
        <f t="shared" si="24"/>
        <v>1693.0614917535549</v>
      </c>
      <c r="H43" s="491">
        <f t="shared" si="25"/>
        <v>1693.0614917535549</v>
      </c>
      <c r="I43" s="511">
        <f t="shared" si="28"/>
        <v>0</v>
      </c>
      <c r="J43" s="511"/>
      <c r="K43" s="525"/>
      <c r="L43" s="514">
        <f t="shared" si="26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9486.5239439202087</v>
      </c>
      <c r="E44" s="522">
        <f>IF(+I14&lt;F43,I14,D44)</f>
        <v>527.63136363636363</v>
      </c>
      <c r="F44" s="523">
        <f t="shared" si="27"/>
        <v>8958.8925802838457</v>
      </c>
      <c r="G44" s="524">
        <f t="shared" si="24"/>
        <v>1629.995228287393</v>
      </c>
      <c r="H44" s="491">
        <f t="shared" si="25"/>
        <v>1629.995228287393</v>
      </c>
      <c r="I44" s="511">
        <f t="shared" si="28"/>
        <v>0</v>
      </c>
      <c r="J44" s="511"/>
      <c r="K44" s="525"/>
      <c r="L44" s="514">
        <f t="shared" si="26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8958.8925802838457</v>
      </c>
      <c r="E45" s="522">
        <f>IF(+I14&lt;F44,I14,D45)</f>
        <v>527.63136363636363</v>
      </c>
      <c r="F45" s="523">
        <f t="shared" si="27"/>
        <v>8431.2612166474828</v>
      </c>
      <c r="G45" s="524">
        <f t="shared" si="24"/>
        <v>1566.9289648212314</v>
      </c>
      <c r="H45" s="491">
        <f t="shared" si="25"/>
        <v>1566.9289648212314</v>
      </c>
      <c r="I45" s="511">
        <f t="shared" si="28"/>
        <v>0</v>
      </c>
      <c r="J45" s="511"/>
      <c r="K45" s="525"/>
      <c r="L45" s="514">
        <f t="shared" si="26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8431.2612166474828</v>
      </c>
      <c r="E46" s="522">
        <f>IF(+I14&lt;F45,I14,D46)</f>
        <v>527.63136363636363</v>
      </c>
      <c r="F46" s="523">
        <f t="shared" si="27"/>
        <v>7903.6298530111189</v>
      </c>
      <c r="G46" s="524">
        <f t="shared" si="24"/>
        <v>1503.8627013550695</v>
      </c>
      <c r="H46" s="491">
        <f t="shared" si="25"/>
        <v>1503.8627013550695</v>
      </c>
      <c r="I46" s="511">
        <f t="shared" si="28"/>
        <v>0</v>
      </c>
      <c r="J46" s="511"/>
      <c r="K46" s="525"/>
      <c r="L46" s="514">
        <f t="shared" si="26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7903.6298530111189</v>
      </c>
      <c r="E47" s="522">
        <f>IF(+I14&lt;F46,I14,D47)</f>
        <v>527.63136363636363</v>
      </c>
      <c r="F47" s="523">
        <f t="shared" si="27"/>
        <v>7375.9984893747551</v>
      </c>
      <c r="G47" s="524">
        <f t="shared" si="24"/>
        <v>1440.7964378889073</v>
      </c>
      <c r="H47" s="491">
        <f t="shared" si="25"/>
        <v>1440.7964378889073</v>
      </c>
      <c r="I47" s="511">
        <f t="shared" si="28"/>
        <v>0</v>
      </c>
      <c r="J47" s="511"/>
      <c r="K47" s="525"/>
      <c r="L47" s="514">
        <f t="shared" si="26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7375.9984893747551</v>
      </c>
      <c r="E48" s="522">
        <f>IF(+I14&lt;F47,I14,D48)</f>
        <v>527.63136363636363</v>
      </c>
      <c r="F48" s="523">
        <f t="shared" si="27"/>
        <v>6848.3671257383912</v>
      </c>
      <c r="G48" s="524">
        <f t="shared" si="24"/>
        <v>1377.7301744227457</v>
      </c>
      <c r="H48" s="491">
        <f t="shared" si="25"/>
        <v>1377.7301744227457</v>
      </c>
      <c r="I48" s="511">
        <f t="shared" si="28"/>
        <v>0</v>
      </c>
      <c r="J48" s="511"/>
      <c r="K48" s="525"/>
      <c r="L48" s="514">
        <f t="shared" si="26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6848.3671257383912</v>
      </c>
      <c r="E49" s="522">
        <f>IF(+I14&lt;F48,I14,D49)</f>
        <v>527.63136363636363</v>
      </c>
      <c r="F49" s="523">
        <f t="shared" si="27"/>
        <v>6320.7357621020274</v>
      </c>
      <c r="G49" s="524">
        <f t="shared" si="24"/>
        <v>1314.6639109565835</v>
      </c>
      <c r="H49" s="491">
        <f t="shared" si="25"/>
        <v>1314.6639109565835</v>
      </c>
      <c r="I49" s="511">
        <f t="shared" si="28"/>
        <v>0</v>
      </c>
      <c r="J49" s="511"/>
      <c r="K49" s="525"/>
      <c r="L49" s="514">
        <f t="shared" si="26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6320.7357621020274</v>
      </c>
      <c r="E50" s="522">
        <f>IF(+I14&lt;F49,I14,D50)</f>
        <v>527.63136363636363</v>
      </c>
      <c r="F50" s="523">
        <f t="shared" si="27"/>
        <v>5793.1043984656635</v>
      </c>
      <c r="G50" s="524">
        <f t="shared" si="24"/>
        <v>1251.5976474904219</v>
      </c>
      <c r="H50" s="491">
        <f t="shared" si="25"/>
        <v>1251.5976474904219</v>
      </c>
      <c r="I50" s="511">
        <f t="shared" si="28"/>
        <v>0</v>
      </c>
      <c r="J50" s="511"/>
      <c r="K50" s="525"/>
      <c r="L50" s="514">
        <f t="shared" si="26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5793.1043984656635</v>
      </c>
      <c r="E51" s="522">
        <f>IF(+I14&lt;F50,I14,D51)</f>
        <v>527.63136363636363</v>
      </c>
      <c r="F51" s="523">
        <f t="shared" si="27"/>
        <v>5265.4730348292996</v>
      </c>
      <c r="G51" s="524">
        <f t="shared" si="24"/>
        <v>1188.5313840242598</v>
      </c>
      <c r="H51" s="491">
        <f t="shared" si="25"/>
        <v>1188.5313840242598</v>
      </c>
      <c r="I51" s="511">
        <f t="shared" si="28"/>
        <v>0</v>
      </c>
      <c r="J51" s="511"/>
      <c r="K51" s="525"/>
      <c r="L51" s="514">
        <f t="shared" si="26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5265.4730348292996</v>
      </c>
      <c r="E52" s="522">
        <f>IF(+I14&lt;F51,I14,D52)</f>
        <v>527.63136363636363</v>
      </c>
      <c r="F52" s="523">
        <f t="shared" si="27"/>
        <v>4737.8416711929358</v>
      </c>
      <c r="G52" s="524">
        <f t="shared" si="24"/>
        <v>1125.4651205580981</v>
      </c>
      <c r="H52" s="491">
        <f t="shared" si="25"/>
        <v>1125.4651205580981</v>
      </c>
      <c r="I52" s="511">
        <f t="shared" si="28"/>
        <v>0</v>
      </c>
      <c r="J52" s="511"/>
      <c r="K52" s="525"/>
      <c r="L52" s="514">
        <f t="shared" si="26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4737.8416711929358</v>
      </c>
      <c r="E53" s="522">
        <f>IF(+I14&lt;F52,I14,D53)</f>
        <v>527.63136363636363</v>
      </c>
      <c r="F53" s="523">
        <f t="shared" si="27"/>
        <v>4210.2103075565719</v>
      </c>
      <c r="G53" s="524">
        <f t="shared" si="24"/>
        <v>1062.398857091936</v>
      </c>
      <c r="H53" s="491">
        <f t="shared" si="25"/>
        <v>1062.398857091936</v>
      </c>
      <c r="I53" s="511">
        <f t="shared" si="28"/>
        <v>0</v>
      </c>
      <c r="J53" s="511"/>
      <c r="K53" s="525"/>
      <c r="L53" s="514">
        <f t="shared" si="26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4210.2103075565719</v>
      </c>
      <c r="E54" s="522">
        <f>IF(+I14&lt;F53,I14,D54)</f>
        <v>527.63136363636363</v>
      </c>
      <c r="F54" s="523">
        <f t="shared" si="27"/>
        <v>3682.5789439202081</v>
      </c>
      <c r="G54" s="524">
        <f t="shared" si="24"/>
        <v>999.33259362577405</v>
      </c>
      <c r="H54" s="491">
        <f t="shared" si="25"/>
        <v>999.33259362577405</v>
      </c>
      <c r="I54" s="511">
        <f t="shared" si="28"/>
        <v>0</v>
      </c>
      <c r="J54" s="511"/>
      <c r="K54" s="525"/>
      <c r="L54" s="514">
        <f t="shared" si="26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3682.5789439202081</v>
      </c>
      <c r="E55" s="522">
        <f>IF(+I14&lt;F54,I14,D55)</f>
        <v>527.63136363636363</v>
      </c>
      <c r="F55" s="523">
        <f t="shared" si="27"/>
        <v>3154.9475802838442</v>
      </c>
      <c r="G55" s="524">
        <f t="shared" ref="G55:G72" si="29">+I$12*((D55+F55)/2)+E55</f>
        <v>936.26633015961215</v>
      </c>
      <c r="H55" s="491">
        <f t="shared" ref="H55:H72" si="30">+I$13*((D55+F55)/2)+E55</f>
        <v>936.26633015961215</v>
      </c>
      <c r="I55" s="511">
        <f t="shared" si="28"/>
        <v>0</v>
      </c>
      <c r="J55" s="511"/>
      <c r="K55" s="525"/>
      <c r="L55" s="514">
        <f t="shared" si="26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3154.9475802838442</v>
      </c>
      <c r="E56" s="522">
        <f>IF(+I14&lt;F55,I14,D56)</f>
        <v>527.63136363636363</v>
      </c>
      <c r="F56" s="523">
        <f t="shared" si="27"/>
        <v>2627.3162166474804</v>
      </c>
      <c r="G56" s="524">
        <f t="shared" si="29"/>
        <v>873.20006669345025</v>
      </c>
      <c r="H56" s="491">
        <f t="shared" si="30"/>
        <v>873.20006669345025</v>
      </c>
      <c r="I56" s="511">
        <f t="shared" si="28"/>
        <v>0</v>
      </c>
      <c r="J56" s="511"/>
      <c r="K56" s="525"/>
      <c r="L56" s="514">
        <f t="shared" si="26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2627.3162166474804</v>
      </c>
      <c r="E57" s="522">
        <f>IF(+I14&lt;F56,I14,D57)</f>
        <v>527.63136363636363</v>
      </c>
      <c r="F57" s="523">
        <f t="shared" si="27"/>
        <v>2099.6848530111165</v>
      </c>
      <c r="G57" s="524">
        <f t="shared" si="29"/>
        <v>810.13380322728835</v>
      </c>
      <c r="H57" s="491">
        <f t="shared" si="30"/>
        <v>810.13380322728835</v>
      </c>
      <c r="I57" s="511">
        <f t="shared" si="28"/>
        <v>0</v>
      </c>
      <c r="J57" s="511"/>
      <c r="K57" s="525"/>
      <c r="L57" s="514">
        <f t="shared" si="26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2099.6848530111165</v>
      </c>
      <c r="E58" s="522">
        <f>IF(+I14&lt;F57,I14,D58)</f>
        <v>527.63136363636363</v>
      </c>
      <c r="F58" s="523">
        <f t="shared" si="27"/>
        <v>1572.0534893747529</v>
      </c>
      <c r="G58" s="524">
        <f t="shared" si="29"/>
        <v>747.06753976112645</v>
      </c>
      <c r="H58" s="491">
        <f t="shared" si="30"/>
        <v>747.06753976112645</v>
      </c>
      <c r="I58" s="511">
        <f t="shared" si="28"/>
        <v>0</v>
      </c>
      <c r="J58" s="511"/>
      <c r="K58" s="525"/>
      <c r="L58" s="514">
        <f t="shared" si="26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1572.0534893747529</v>
      </c>
      <c r="E59" s="522">
        <f>IF(+I14&lt;F58,I14,D59)</f>
        <v>527.63136363636363</v>
      </c>
      <c r="F59" s="523">
        <f t="shared" si="27"/>
        <v>1044.4221257383892</v>
      </c>
      <c r="G59" s="524">
        <f t="shared" si="29"/>
        <v>684.00127629496455</v>
      </c>
      <c r="H59" s="491">
        <f t="shared" si="30"/>
        <v>684.00127629496455</v>
      </c>
      <c r="I59" s="511">
        <f t="shared" si="28"/>
        <v>0</v>
      </c>
      <c r="J59" s="511"/>
      <c r="K59" s="525"/>
      <c r="L59" s="514">
        <f t="shared" si="26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1044.4221257383892</v>
      </c>
      <c r="E60" s="522">
        <f>IF(+I14&lt;F59,I14,D60)</f>
        <v>527.63136363636363</v>
      </c>
      <c r="F60" s="523">
        <f t="shared" si="27"/>
        <v>516.79076210202561</v>
      </c>
      <c r="G60" s="524">
        <f t="shared" si="29"/>
        <v>620.93501282880266</v>
      </c>
      <c r="H60" s="491">
        <f t="shared" si="30"/>
        <v>620.93501282880266</v>
      </c>
      <c r="I60" s="511">
        <f t="shared" si="28"/>
        <v>0</v>
      </c>
      <c r="J60" s="511"/>
      <c r="K60" s="525"/>
      <c r="L60" s="514">
        <f t="shared" si="26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516.79076210202561</v>
      </c>
      <c r="E61" s="522">
        <f>IF(+I14&lt;F60,I14,D61)</f>
        <v>516.79076210202561</v>
      </c>
      <c r="F61" s="523">
        <f t="shared" si="27"/>
        <v>0</v>
      </c>
      <c r="G61" s="526">
        <f t="shared" si="29"/>
        <v>547.6760208317047</v>
      </c>
      <c r="H61" s="491">
        <f t="shared" si="30"/>
        <v>547.6760208317047</v>
      </c>
      <c r="I61" s="511">
        <f t="shared" si="28"/>
        <v>0</v>
      </c>
      <c r="J61" s="511"/>
      <c r="K61" s="525"/>
      <c r="L61" s="514">
        <f t="shared" si="26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6">
        <f t="shared" si="29"/>
        <v>0</v>
      </c>
      <c r="H62" s="491">
        <f t="shared" si="30"/>
        <v>0</v>
      </c>
      <c r="I62" s="511">
        <f t="shared" si="28"/>
        <v>0</v>
      </c>
      <c r="J62" s="511"/>
      <c r="K62" s="525"/>
      <c r="L62" s="514">
        <f t="shared" si="26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6">
        <f t="shared" si="29"/>
        <v>0</v>
      </c>
      <c r="H63" s="491">
        <f t="shared" si="30"/>
        <v>0</v>
      </c>
      <c r="I63" s="511">
        <f t="shared" si="28"/>
        <v>0</v>
      </c>
      <c r="J63" s="511"/>
      <c r="K63" s="525"/>
      <c r="L63" s="514">
        <f t="shared" si="26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6">
        <f t="shared" si="29"/>
        <v>0</v>
      </c>
      <c r="H64" s="491">
        <f t="shared" si="30"/>
        <v>0</v>
      </c>
      <c r="I64" s="511">
        <f t="shared" si="28"/>
        <v>0</v>
      </c>
      <c r="J64" s="511"/>
      <c r="K64" s="525"/>
      <c r="L64" s="514">
        <f t="shared" si="26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6">
        <f t="shared" si="29"/>
        <v>0</v>
      </c>
      <c r="H65" s="491">
        <f t="shared" si="30"/>
        <v>0</v>
      </c>
      <c r="I65" s="511">
        <f t="shared" si="28"/>
        <v>0</v>
      </c>
      <c r="J65" s="511"/>
      <c r="K65" s="525"/>
      <c r="L65" s="514">
        <f t="shared" si="26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6">
        <f t="shared" si="29"/>
        <v>0</v>
      </c>
      <c r="H66" s="491">
        <f t="shared" si="30"/>
        <v>0</v>
      </c>
      <c r="I66" s="511">
        <f t="shared" si="28"/>
        <v>0</v>
      </c>
      <c r="J66" s="511"/>
      <c r="K66" s="525"/>
      <c r="L66" s="514">
        <f t="shared" si="26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6">
        <f t="shared" si="29"/>
        <v>0</v>
      </c>
      <c r="H67" s="491">
        <f t="shared" si="30"/>
        <v>0</v>
      </c>
      <c r="I67" s="511">
        <f t="shared" si="28"/>
        <v>0</v>
      </c>
      <c r="J67" s="511"/>
      <c r="K67" s="525"/>
      <c r="L67" s="514">
        <f t="shared" si="26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6">
        <f t="shared" si="29"/>
        <v>0</v>
      </c>
      <c r="H68" s="491">
        <f t="shared" si="30"/>
        <v>0</v>
      </c>
      <c r="I68" s="511">
        <f t="shared" si="28"/>
        <v>0</v>
      </c>
      <c r="J68" s="511"/>
      <c r="K68" s="525"/>
      <c r="L68" s="514">
        <f t="shared" si="26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6">
        <f t="shared" si="29"/>
        <v>0</v>
      </c>
      <c r="H69" s="491">
        <f t="shared" si="30"/>
        <v>0</v>
      </c>
      <c r="I69" s="511">
        <f t="shared" si="28"/>
        <v>0</v>
      </c>
      <c r="J69" s="511"/>
      <c r="K69" s="525"/>
      <c r="L69" s="514">
        <f t="shared" si="26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6">
        <f t="shared" si="29"/>
        <v>0</v>
      </c>
      <c r="H70" s="491">
        <f t="shared" si="30"/>
        <v>0</v>
      </c>
      <c r="I70" s="511">
        <f t="shared" si="28"/>
        <v>0</v>
      </c>
      <c r="J70" s="511"/>
      <c r="K70" s="525"/>
      <c r="L70" s="514">
        <f t="shared" si="26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6">
        <f t="shared" si="29"/>
        <v>0</v>
      </c>
      <c r="H71" s="491">
        <f t="shared" si="30"/>
        <v>0</v>
      </c>
      <c r="I71" s="511">
        <f t="shared" si="28"/>
        <v>0</v>
      </c>
      <c r="J71" s="511"/>
      <c r="K71" s="525"/>
      <c r="L71" s="514">
        <f t="shared" si="26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30">
        <f t="shared" si="29"/>
        <v>0</v>
      </c>
      <c r="H72" s="471">
        <f t="shared" si="30"/>
        <v>0</v>
      </c>
      <c r="I72" s="531">
        <f t="shared" si="28"/>
        <v>0</v>
      </c>
      <c r="J72" s="511"/>
      <c r="K72" s="532"/>
      <c r="L72" s="533">
        <f t="shared" si="26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23215.779999999988</v>
      </c>
      <c r="F73" s="375"/>
      <c r="G73" s="375">
        <f>SUM(G17:G72)</f>
        <v>89099.23867375408</v>
      </c>
      <c r="H73" s="375">
        <f>SUM(H17:H72)</f>
        <v>89099.23867375408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2362.4857822453978</v>
      </c>
      <c r="N87" s="546">
        <f>IF(J92&lt;D11,0,VLOOKUP(J92,C17:O72,11))</f>
        <v>2362.4857822453978</v>
      </c>
      <c r="O87" s="547">
        <f>+N87-M87</f>
        <v>0</v>
      </c>
      <c r="P87" s="269"/>
    </row>
    <row r="88" spans="1:16" ht="15.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2708.8646114680059</v>
      </c>
      <c r="N88" s="550">
        <f>IF(J92&lt;D11,0,VLOOKUP(J92,C99:P154,7))</f>
        <v>2708.8646114680059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346.37882922260815</v>
      </c>
      <c r="N89" s="555">
        <f>+N88-N87</f>
        <v>346.37882922260815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 t="s">
        <v>494</v>
      </c>
      <c r="F91" s="674">
        <f>F9</f>
        <v>875</v>
      </c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23215.78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527.63136363636363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31">IF(L99&lt;&gt;0,+H99-L99,0)</f>
        <v>0</v>
      </c>
      <c r="N99" s="512"/>
      <c r="O99" s="513">
        <f t="shared" ref="O99:O130" si="32">IF(N99&lt;&gt;0,+I99-N99,0)</f>
        <v>0</v>
      </c>
      <c r="P99" s="513">
        <f t="shared" ref="P99:P130" si="33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31"/>
        <v>0</v>
      </c>
      <c r="N100" s="518"/>
      <c r="O100" s="514">
        <f t="shared" si="32"/>
        <v>0</v>
      </c>
      <c r="P100" s="514">
        <f t="shared" si="33"/>
        <v>0</v>
      </c>
    </row>
    <row r="101" spans="1:16" ht="12.5">
      <c r="B101" s="195" t="str">
        <f t="shared" ref="B101:B154" si="34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31"/>
        <v>0</v>
      </c>
      <c r="N101" s="518"/>
      <c r="O101" s="514">
        <f t="shared" si="32"/>
        <v>0</v>
      </c>
      <c r="P101" s="514">
        <f t="shared" si="33"/>
        <v>0</v>
      </c>
    </row>
    <row r="102" spans="1:16" ht="12.5">
      <c r="B102" s="195" t="str">
        <f t="shared" si="34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31"/>
        <v>0</v>
      </c>
      <c r="N102" s="518"/>
      <c r="O102" s="514">
        <f t="shared" si="32"/>
        <v>0</v>
      </c>
      <c r="P102" s="514">
        <f t="shared" si="33"/>
        <v>0</v>
      </c>
    </row>
    <row r="103" spans="1:16" ht="12.5">
      <c r="B103" s="195" t="str">
        <f t="shared" si="34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 t="shared" ref="L103:L108" si="35">+H103</f>
        <v>3305.8778604517456</v>
      </c>
      <c r="M103" s="514">
        <f t="shared" si="31"/>
        <v>0</v>
      </c>
      <c r="N103" s="518">
        <f t="shared" ref="N103:N108" si="36">+I103</f>
        <v>3305.8778604517456</v>
      </c>
      <c r="O103" s="514">
        <f t="shared" si="32"/>
        <v>0</v>
      </c>
      <c r="P103" s="514">
        <f t="shared" si="33"/>
        <v>0</v>
      </c>
    </row>
    <row r="104" spans="1:16" ht="12.5">
      <c r="B104" s="195" t="str">
        <f t="shared" si="34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 t="shared" si="35"/>
        <v>3388.0256404381366</v>
      </c>
      <c r="M104" s="514">
        <f t="shared" ref="M104:M109" si="37">IF(L104&lt;&gt;0,+H104-L104,0)</f>
        <v>0</v>
      </c>
      <c r="N104" s="518">
        <f t="shared" si="36"/>
        <v>3388.0256404381366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34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38">+I105-H105</f>
        <v>0</v>
      </c>
      <c r="K105" s="514"/>
      <c r="L105" s="518">
        <f t="shared" si="35"/>
        <v>3211.6058800285246</v>
      </c>
      <c r="M105" s="514">
        <f t="shared" si="37"/>
        <v>0</v>
      </c>
      <c r="N105" s="518">
        <f t="shared" si="36"/>
        <v>3211.6058800285246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34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38"/>
        <v>0</v>
      </c>
      <c r="K106" s="514"/>
      <c r="L106" s="518">
        <f t="shared" si="35"/>
        <v>2805.9275766929632</v>
      </c>
      <c r="M106" s="514">
        <f t="shared" si="37"/>
        <v>0</v>
      </c>
      <c r="N106" s="518">
        <f t="shared" si="36"/>
        <v>2805.9275766929632</v>
      </c>
      <c r="O106" s="514">
        <f>IF(N106&lt;&gt;0,+I106-N106,0)</f>
        <v>0</v>
      </c>
      <c r="P106" s="514">
        <f t="shared" si="33"/>
        <v>0</v>
      </c>
    </row>
    <row r="107" spans="1:16" ht="12.5">
      <c r="B107" s="195" t="str">
        <f t="shared" si="34"/>
        <v/>
      </c>
      <c r="C107" s="507">
        <f>IF(D93="","-",+C106+1)</f>
        <v>2018</v>
      </c>
      <c r="D107" s="629">
        <v>21059.488644948935</v>
      </c>
      <c r="E107" s="630">
        <v>539.90697674418607</v>
      </c>
      <c r="F107" s="631">
        <v>20519.581668204748</v>
      </c>
      <c r="G107" s="631">
        <v>20789.535156576843</v>
      </c>
      <c r="H107" s="633">
        <v>2765.2301822595773</v>
      </c>
      <c r="I107" s="634">
        <v>2765.2301822595773</v>
      </c>
      <c r="J107" s="514">
        <f t="shared" si="38"/>
        <v>0</v>
      </c>
      <c r="K107" s="514"/>
      <c r="L107" s="518">
        <f t="shared" si="35"/>
        <v>2765.2301822595773</v>
      </c>
      <c r="M107" s="514">
        <f t="shared" si="37"/>
        <v>0</v>
      </c>
      <c r="N107" s="518">
        <f t="shared" si="36"/>
        <v>2765.2301822595773</v>
      </c>
      <c r="O107" s="514">
        <f t="shared" si="32"/>
        <v>0</v>
      </c>
      <c r="P107" s="514">
        <f t="shared" si="33"/>
        <v>0</v>
      </c>
    </row>
    <row r="108" spans="1:16" ht="12.5">
      <c r="B108" s="195" t="str">
        <f t="shared" si="34"/>
        <v/>
      </c>
      <c r="C108" s="507">
        <f>IF(D93="","-",+C107+1)</f>
        <v>2019</v>
      </c>
      <c r="D108" s="629">
        <v>20519.581668204748</v>
      </c>
      <c r="E108" s="630">
        <v>539.90697674418607</v>
      </c>
      <c r="F108" s="631">
        <v>19979.674691460561</v>
      </c>
      <c r="G108" s="631">
        <v>20249.628179832653</v>
      </c>
      <c r="H108" s="633">
        <v>2707.4382443870068</v>
      </c>
      <c r="I108" s="634">
        <v>2707.4382443870068</v>
      </c>
      <c r="J108" s="514">
        <f t="shared" si="38"/>
        <v>0</v>
      </c>
      <c r="K108" s="514"/>
      <c r="L108" s="518">
        <f t="shared" si="35"/>
        <v>2707.4382443870068</v>
      </c>
      <c r="M108" s="514">
        <f t="shared" si="37"/>
        <v>0</v>
      </c>
      <c r="N108" s="518">
        <f t="shared" si="36"/>
        <v>2707.4382443870068</v>
      </c>
      <c r="O108" s="514">
        <f t="shared" si="32"/>
        <v>0</v>
      </c>
      <c r="P108" s="514">
        <f t="shared" si="33"/>
        <v>0</v>
      </c>
    </row>
    <row r="109" spans="1:16" ht="12.5">
      <c r="B109" s="195" t="str">
        <f t="shared" si="34"/>
        <v/>
      </c>
      <c r="C109" s="507">
        <f>IF(D93="","-",+C108+1)</f>
        <v>2020</v>
      </c>
      <c r="D109" s="629">
        <v>19979.674691460561</v>
      </c>
      <c r="E109" s="630">
        <v>552.76190476190482</v>
      </c>
      <c r="F109" s="631">
        <v>19426.912786698656</v>
      </c>
      <c r="G109" s="631">
        <v>19703.293739079607</v>
      </c>
      <c r="H109" s="633">
        <v>2672.3207251624854</v>
      </c>
      <c r="I109" s="634">
        <v>2672.3207251624854</v>
      </c>
      <c r="J109" s="514">
        <f t="shared" si="38"/>
        <v>0</v>
      </c>
      <c r="K109" s="514"/>
      <c r="L109" s="518">
        <f t="shared" ref="L109" si="39">+H109</f>
        <v>2672.3207251624854</v>
      </c>
      <c r="M109" s="514">
        <f t="shared" si="37"/>
        <v>0</v>
      </c>
      <c r="N109" s="518">
        <f t="shared" ref="N109" si="40">+I109</f>
        <v>2672.3207251624854</v>
      </c>
      <c r="O109" s="514">
        <f t="shared" si="32"/>
        <v>0</v>
      </c>
      <c r="P109" s="514">
        <f t="shared" si="33"/>
        <v>0</v>
      </c>
    </row>
    <row r="110" spans="1:16" ht="12.5">
      <c r="B110" s="195" t="str">
        <f t="shared" si="34"/>
        <v/>
      </c>
      <c r="C110" s="507">
        <f>IF(D93="","-",+C109+1)</f>
        <v>2021</v>
      </c>
      <c r="D110" s="629">
        <v>19426.912786698656</v>
      </c>
      <c r="E110" s="630">
        <v>566.2439024390244</v>
      </c>
      <c r="F110" s="631">
        <v>18860.66888425963</v>
      </c>
      <c r="G110" s="631">
        <v>19143.790835479143</v>
      </c>
      <c r="H110" s="633">
        <v>2739.3365089519757</v>
      </c>
      <c r="I110" s="634">
        <v>2739.3365089519757</v>
      </c>
      <c r="J110" s="514">
        <f t="shared" si="38"/>
        <v>0</v>
      </c>
      <c r="K110" s="514"/>
      <c r="L110" s="518">
        <f t="shared" ref="L110" si="41">+H110</f>
        <v>2739.3365089519757</v>
      </c>
      <c r="M110" s="514">
        <f t="shared" ref="M110" si="42">IF(L110&lt;&gt;0,+H110-L110,0)</f>
        <v>0</v>
      </c>
      <c r="N110" s="518">
        <f t="shared" ref="N110" si="43">+I110</f>
        <v>2739.3365089519757</v>
      </c>
      <c r="O110" s="514">
        <f t="shared" si="32"/>
        <v>0</v>
      </c>
      <c r="P110" s="514">
        <f t="shared" si="33"/>
        <v>0</v>
      </c>
    </row>
    <row r="111" spans="1:16" ht="12.5">
      <c r="B111" s="195" t="str">
        <f t="shared" si="34"/>
        <v/>
      </c>
      <c r="C111" s="507">
        <f>IF(D93="","-",+C110+1)</f>
        <v>2022</v>
      </c>
      <c r="D111" s="629">
        <v>18860.66888425963</v>
      </c>
      <c r="E111" s="630">
        <v>552.76190476190482</v>
      </c>
      <c r="F111" s="631">
        <v>18307.906979497726</v>
      </c>
      <c r="G111" s="631">
        <v>18584.28793187868</v>
      </c>
      <c r="H111" s="633">
        <v>2735.6322797194844</v>
      </c>
      <c r="I111" s="634">
        <v>2735.6322797194844</v>
      </c>
      <c r="J111" s="514">
        <f t="shared" si="38"/>
        <v>0</v>
      </c>
      <c r="K111" s="514"/>
      <c r="L111" s="518">
        <f t="shared" ref="L111" si="44">+H111</f>
        <v>2735.6322797194844</v>
      </c>
      <c r="M111" s="514">
        <f t="shared" ref="M111" si="45">IF(L111&lt;&gt;0,+H111-L111,0)</f>
        <v>0</v>
      </c>
      <c r="N111" s="518">
        <f t="shared" ref="N111" si="46">+I111</f>
        <v>2735.6322797194844</v>
      </c>
      <c r="O111" s="514">
        <f t="shared" ref="O111" si="47">IF(N111&lt;&gt;0,+I111-N111,0)</f>
        <v>0</v>
      </c>
      <c r="P111" s="514">
        <f t="shared" ref="P111" si="48">+O111-M111</f>
        <v>0</v>
      </c>
    </row>
    <row r="112" spans="1:16" ht="12.5">
      <c r="B112" s="195" t="str">
        <f t="shared" si="34"/>
        <v>IU</v>
      </c>
      <c r="C112" s="507">
        <f>IF(D93="","-",+C111+1)</f>
        <v>2023</v>
      </c>
      <c r="D112" s="629">
        <v>18307.686979497728</v>
      </c>
      <c r="E112" s="630">
        <v>527.63136363636363</v>
      </c>
      <c r="F112" s="631">
        <v>17780.055615861365</v>
      </c>
      <c r="G112" s="631">
        <v>18043.871297679547</v>
      </c>
      <c r="H112" s="633">
        <v>2753.6145606123782</v>
      </c>
      <c r="I112" s="634">
        <v>2753.6145606123782</v>
      </c>
      <c r="J112" s="514">
        <f t="shared" si="38"/>
        <v>0</v>
      </c>
      <c r="K112" s="514"/>
      <c r="L112" s="518">
        <f t="shared" ref="L112" si="49">+H112</f>
        <v>2753.6145606123782</v>
      </c>
      <c r="M112" s="514">
        <f t="shared" ref="M112" si="50">IF(L112&lt;&gt;0,+H112-L112,0)</f>
        <v>0</v>
      </c>
      <c r="N112" s="518">
        <f t="shared" ref="N112" si="51">+I112</f>
        <v>2753.6145606123782</v>
      </c>
      <c r="O112" s="514">
        <f t="shared" ref="O112" si="52">IF(N112&lt;&gt;0,+I112-N112,0)</f>
        <v>0</v>
      </c>
      <c r="P112" s="514">
        <f t="shared" ref="P112" si="53">+O112-M112</f>
        <v>0</v>
      </c>
    </row>
    <row r="113" spans="2:16" ht="12.5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17780.055615861365</v>
      </c>
      <c r="E113" s="522">
        <f t="shared" ref="E113:E154" si="54">IF(+$J$96&lt;F112,$J$96,D113)</f>
        <v>527.63136363636363</v>
      </c>
      <c r="F113" s="523">
        <f t="shared" ref="F113:F154" si="55">+D113-E113</f>
        <v>17252.424252225002</v>
      </c>
      <c r="G113" s="523">
        <f t="shared" ref="G113:G154" si="56">+(F113+D113)/2</f>
        <v>17516.239934043184</v>
      </c>
      <c r="H113" s="526">
        <f t="shared" ref="H113:H154" si="57">+J$94*G113+E113</f>
        <v>2708.8646114680059</v>
      </c>
      <c r="I113" s="577">
        <f t="shared" ref="I113:I154" si="58">+J$95*G113+E113</f>
        <v>2708.8646114680059</v>
      </c>
      <c r="J113" s="514">
        <f t="shared" si="38"/>
        <v>0</v>
      </c>
      <c r="K113" s="514"/>
      <c r="L113" s="525"/>
      <c r="M113" s="514">
        <f t="shared" si="31"/>
        <v>0</v>
      </c>
      <c r="N113" s="525"/>
      <c r="O113" s="514">
        <f t="shared" si="32"/>
        <v>0</v>
      </c>
      <c r="P113" s="514">
        <f t="shared" si="33"/>
        <v>0</v>
      </c>
    </row>
    <row r="114" spans="2:16" ht="12.5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17252.424252225002</v>
      </c>
      <c r="E114" s="522">
        <f t="shared" si="54"/>
        <v>527.63136363636363</v>
      </c>
      <c r="F114" s="523">
        <f t="shared" si="55"/>
        <v>16724.792888588639</v>
      </c>
      <c r="G114" s="523">
        <f t="shared" si="56"/>
        <v>16988.608570406821</v>
      </c>
      <c r="H114" s="526">
        <f t="shared" si="57"/>
        <v>2643.1606089368688</v>
      </c>
      <c r="I114" s="577">
        <f t="shared" si="58"/>
        <v>2643.1606089368688</v>
      </c>
      <c r="J114" s="514">
        <f t="shared" si="38"/>
        <v>0</v>
      </c>
      <c r="K114" s="514"/>
      <c r="L114" s="525"/>
      <c r="M114" s="514">
        <f t="shared" si="31"/>
        <v>0</v>
      </c>
      <c r="N114" s="525"/>
      <c r="O114" s="514">
        <f t="shared" si="32"/>
        <v>0</v>
      </c>
      <c r="P114" s="514">
        <f t="shared" si="33"/>
        <v>0</v>
      </c>
    </row>
    <row r="115" spans="2:16" ht="12.5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16724.792888588639</v>
      </c>
      <c r="E115" s="522">
        <f t="shared" si="54"/>
        <v>527.63136363636363</v>
      </c>
      <c r="F115" s="523">
        <f t="shared" si="55"/>
        <v>16197.161524952277</v>
      </c>
      <c r="G115" s="523">
        <f t="shared" si="56"/>
        <v>16460.977206770458</v>
      </c>
      <c r="H115" s="526">
        <f t="shared" si="57"/>
        <v>2577.4566064057308</v>
      </c>
      <c r="I115" s="577">
        <f t="shared" si="58"/>
        <v>2577.4566064057308</v>
      </c>
      <c r="J115" s="514">
        <f t="shared" si="38"/>
        <v>0</v>
      </c>
      <c r="K115" s="514"/>
      <c r="L115" s="525"/>
      <c r="M115" s="514">
        <f t="shared" si="31"/>
        <v>0</v>
      </c>
      <c r="N115" s="525"/>
      <c r="O115" s="514">
        <f t="shared" si="32"/>
        <v>0</v>
      </c>
      <c r="P115" s="514">
        <f t="shared" si="33"/>
        <v>0</v>
      </c>
    </row>
    <row r="116" spans="2:16" ht="12.5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16197.161524952277</v>
      </c>
      <c r="E116" s="522">
        <f t="shared" si="54"/>
        <v>527.63136363636363</v>
      </c>
      <c r="F116" s="523">
        <f t="shared" si="55"/>
        <v>15669.530161315914</v>
      </c>
      <c r="G116" s="523">
        <f t="shared" si="56"/>
        <v>15933.345843134095</v>
      </c>
      <c r="H116" s="526">
        <f t="shared" si="57"/>
        <v>2511.7526038745937</v>
      </c>
      <c r="I116" s="577">
        <f t="shared" si="58"/>
        <v>2511.7526038745937</v>
      </c>
      <c r="J116" s="514">
        <f t="shared" si="38"/>
        <v>0</v>
      </c>
      <c r="K116" s="514"/>
      <c r="L116" s="525"/>
      <c r="M116" s="514">
        <f t="shared" si="31"/>
        <v>0</v>
      </c>
      <c r="N116" s="525"/>
      <c r="O116" s="514">
        <f t="shared" si="32"/>
        <v>0</v>
      </c>
      <c r="P116" s="514">
        <f t="shared" si="33"/>
        <v>0</v>
      </c>
    </row>
    <row r="117" spans="2:16" ht="12.5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15669.530161315914</v>
      </c>
      <c r="E117" s="522">
        <f t="shared" si="54"/>
        <v>527.63136363636363</v>
      </c>
      <c r="F117" s="523">
        <f t="shared" si="55"/>
        <v>15141.898797679551</v>
      </c>
      <c r="G117" s="523">
        <f t="shared" si="56"/>
        <v>15405.714479497732</v>
      </c>
      <c r="H117" s="526">
        <f t="shared" si="57"/>
        <v>2446.0486013434565</v>
      </c>
      <c r="I117" s="577">
        <f t="shared" si="58"/>
        <v>2446.0486013434565</v>
      </c>
      <c r="J117" s="514">
        <f t="shared" si="38"/>
        <v>0</v>
      </c>
      <c r="K117" s="514"/>
      <c r="L117" s="525"/>
      <c r="M117" s="514">
        <f t="shared" si="31"/>
        <v>0</v>
      </c>
      <c r="N117" s="525"/>
      <c r="O117" s="514">
        <f t="shared" si="32"/>
        <v>0</v>
      </c>
      <c r="P117" s="514">
        <f t="shared" si="33"/>
        <v>0</v>
      </c>
    </row>
    <row r="118" spans="2:16" ht="12.5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15141.898797679551</v>
      </c>
      <c r="E118" s="522">
        <f t="shared" si="54"/>
        <v>527.63136363636363</v>
      </c>
      <c r="F118" s="523">
        <f t="shared" si="55"/>
        <v>14614.267434043188</v>
      </c>
      <c r="G118" s="523">
        <f t="shared" si="56"/>
        <v>14878.083115861369</v>
      </c>
      <c r="H118" s="526">
        <f t="shared" si="57"/>
        <v>2380.3445988123194</v>
      </c>
      <c r="I118" s="577">
        <f t="shared" si="58"/>
        <v>2380.3445988123194</v>
      </c>
      <c r="J118" s="514">
        <f t="shared" si="38"/>
        <v>0</v>
      </c>
      <c r="K118" s="514"/>
      <c r="L118" s="525"/>
      <c r="M118" s="514">
        <f t="shared" si="31"/>
        <v>0</v>
      </c>
      <c r="N118" s="525"/>
      <c r="O118" s="514">
        <f t="shared" si="32"/>
        <v>0</v>
      </c>
      <c r="P118" s="514">
        <f t="shared" si="33"/>
        <v>0</v>
      </c>
    </row>
    <row r="119" spans="2:16" ht="12.5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14614.267434043188</v>
      </c>
      <c r="E119" s="522">
        <f t="shared" si="54"/>
        <v>527.63136363636363</v>
      </c>
      <c r="F119" s="523">
        <f t="shared" si="55"/>
        <v>14086.636070406825</v>
      </c>
      <c r="G119" s="523">
        <f t="shared" si="56"/>
        <v>14350.451752225006</v>
      </c>
      <c r="H119" s="526">
        <f t="shared" si="57"/>
        <v>2314.6405962811818</v>
      </c>
      <c r="I119" s="577">
        <f t="shared" si="58"/>
        <v>2314.6405962811818</v>
      </c>
      <c r="J119" s="514">
        <f t="shared" si="38"/>
        <v>0</v>
      </c>
      <c r="K119" s="514"/>
      <c r="L119" s="525"/>
      <c r="M119" s="514">
        <f t="shared" si="31"/>
        <v>0</v>
      </c>
      <c r="N119" s="525"/>
      <c r="O119" s="514">
        <f t="shared" si="32"/>
        <v>0</v>
      </c>
      <c r="P119" s="514">
        <f t="shared" si="33"/>
        <v>0</v>
      </c>
    </row>
    <row r="120" spans="2:16" ht="12.5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14086.636070406825</v>
      </c>
      <c r="E120" s="522">
        <f t="shared" si="54"/>
        <v>527.63136363636363</v>
      </c>
      <c r="F120" s="523">
        <f t="shared" si="55"/>
        <v>13559.004706770462</v>
      </c>
      <c r="G120" s="523">
        <f t="shared" si="56"/>
        <v>13822.820388588643</v>
      </c>
      <c r="H120" s="526">
        <f t="shared" si="57"/>
        <v>2248.9365937500443</v>
      </c>
      <c r="I120" s="577">
        <f t="shared" si="58"/>
        <v>2248.9365937500443</v>
      </c>
      <c r="J120" s="514">
        <f t="shared" si="38"/>
        <v>0</v>
      </c>
      <c r="K120" s="514"/>
      <c r="L120" s="525"/>
      <c r="M120" s="514">
        <f t="shared" si="31"/>
        <v>0</v>
      </c>
      <c r="N120" s="525"/>
      <c r="O120" s="514">
        <f t="shared" si="32"/>
        <v>0</v>
      </c>
      <c r="P120" s="514">
        <f t="shared" si="33"/>
        <v>0</v>
      </c>
    </row>
    <row r="121" spans="2:16" ht="12.5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13559.004706770462</v>
      </c>
      <c r="E121" s="522">
        <f t="shared" si="54"/>
        <v>527.63136363636363</v>
      </c>
      <c r="F121" s="523">
        <f t="shared" si="55"/>
        <v>13031.373343134099</v>
      </c>
      <c r="G121" s="523">
        <f t="shared" si="56"/>
        <v>13295.18902495228</v>
      </c>
      <c r="H121" s="526">
        <f t="shared" si="57"/>
        <v>2183.2325912189071</v>
      </c>
      <c r="I121" s="577">
        <f t="shared" si="58"/>
        <v>2183.2325912189071</v>
      </c>
      <c r="J121" s="514">
        <f t="shared" si="38"/>
        <v>0</v>
      </c>
      <c r="K121" s="514"/>
      <c r="L121" s="525"/>
      <c r="M121" s="514">
        <f t="shared" si="31"/>
        <v>0</v>
      </c>
      <c r="N121" s="525"/>
      <c r="O121" s="514">
        <f t="shared" si="32"/>
        <v>0</v>
      </c>
      <c r="P121" s="514">
        <f t="shared" si="33"/>
        <v>0</v>
      </c>
    </row>
    <row r="122" spans="2:16" ht="12.5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13031.373343134099</v>
      </c>
      <c r="E122" s="522">
        <f t="shared" si="54"/>
        <v>527.63136363636363</v>
      </c>
      <c r="F122" s="523">
        <f t="shared" si="55"/>
        <v>12503.741979497736</v>
      </c>
      <c r="G122" s="523">
        <f t="shared" si="56"/>
        <v>12767.557661315917</v>
      </c>
      <c r="H122" s="526">
        <f t="shared" si="57"/>
        <v>2117.52858868777</v>
      </c>
      <c r="I122" s="577">
        <f t="shared" si="58"/>
        <v>2117.52858868777</v>
      </c>
      <c r="J122" s="514">
        <f t="shared" si="38"/>
        <v>0</v>
      </c>
      <c r="K122" s="514"/>
      <c r="L122" s="525"/>
      <c r="M122" s="514">
        <f t="shared" si="31"/>
        <v>0</v>
      </c>
      <c r="N122" s="525"/>
      <c r="O122" s="514">
        <f t="shared" si="32"/>
        <v>0</v>
      </c>
      <c r="P122" s="514">
        <f t="shared" si="33"/>
        <v>0</v>
      </c>
    </row>
    <row r="123" spans="2:16" ht="12.5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12503.741979497736</v>
      </c>
      <c r="E123" s="522">
        <f t="shared" si="54"/>
        <v>527.63136363636363</v>
      </c>
      <c r="F123" s="523">
        <f t="shared" si="55"/>
        <v>11976.110615861373</v>
      </c>
      <c r="G123" s="523">
        <f t="shared" si="56"/>
        <v>12239.926297679554</v>
      </c>
      <c r="H123" s="526">
        <f t="shared" si="57"/>
        <v>2051.8245861566324</v>
      </c>
      <c r="I123" s="577">
        <f t="shared" si="58"/>
        <v>2051.8245861566324</v>
      </c>
      <c r="J123" s="514">
        <f t="shared" si="38"/>
        <v>0</v>
      </c>
      <c r="K123" s="514"/>
      <c r="L123" s="525"/>
      <c r="M123" s="514">
        <f t="shared" si="31"/>
        <v>0</v>
      </c>
      <c r="N123" s="525"/>
      <c r="O123" s="514">
        <f t="shared" si="32"/>
        <v>0</v>
      </c>
      <c r="P123" s="514">
        <f t="shared" si="33"/>
        <v>0</v>
      </c>
    </row>
    <row r="124" spans="2:16" ht="12.5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11976.110615861373</v>
      </c>
      <c r="E124" s="522">
        <f t="shared" si="54"/>
        <v>527.63136363636363</v>
      </c>
      <c r="F124" s="523">
        <f t="shared" si="55"/>
        <v>11448.47925222501</v>
      </c>
      <c r="G124" s="523">
        <f t="shared" si="56"/>
        <v>11712.294934043191</v>
      </c>
      <c r="H124" s="526">
        <f t="shared" si="57"/>
        <v>1986.1205836254951</v>
      </c>
      <c r="I124" s="577">
        <f t="shared" si="58"/>
        <v>1986.1205836254951</v>
      </c>
      <c r="J124" s="514">
        <f t="shared" si="38"/>
        <v>0</v>
      </c>
      <c r="K124" s="514"/>
      <c r="L124" s="525"/>
      <c r="M124" s="514">
        <f t="shared" si="31"/>
        <v>0</v>
      </c>
      <c r="N124" s="525"/>
      <c r="O124" s="514">
        <f t="shared" si="32"/>
        <v>0</v>
      </c>
      <c r="P124" s="514">
        <f t="shared" si="33"/>
        <v>0</v>
      </c>
    </row>
    <row r="125" spans="2:16" ht="12.5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11448.47925222501</v>
      </c>
      <c r="E125" s="522">
        <f t="shared" si="54"/>
        <v>527.63136363636363</v>
      </c>
      <c r="F125" s="523">
        <f t="shared" si="55"/>
        <v>10920.847888588647</v>
      </c>
      <c r="G125" s="523">
        <f t="shared" si="56"/>
        <v>11184.663570406829</v>
      </c>
      <c r="H125" s="526">
        <f t="shared" si="57"/>
        <v>1920.416581094358</v>
      </c>
      <c r="I125" s="577">
        <f t="shared" si="58"/>
        <v>1920.416581094358</v>
      </c>
      <c r="J125" s="514">
        <f t="shared" si="38"/>
        <v>0</v>
      </c>
      <c r="K125" s="514"/>
      <c r="L125" s="525"/>
      <c r="M125" s="514">
        <f t="shared" si="31"/>
        <v>0</v>
      </c>
      <c r="N125" s="525"/>
      <c r="O125" s="514">
        <f t="shared" si="32"/>
        <v>0</v>
      </c>
      <c r="P125" s="514">
        <f t="shared" si="33"/>
        <v>0</v>
      </c>
    </row>
    <row r="126" spans="2:16" ht="12.5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10920.847888588647</v>
      </c>
      <c r="E126" s="522">
        <f t="shared" si="54"/>
        <v>527.63136363636363</v>
      </c>
      <c r="F126" s="523">
        <f t="shared" si="55"/>
        <v>10393.216524952284</v>
      </c>
      <c r="G126" s="523">
        <f t="shared" si="56"/>
        <v>10657.032206770466</v>
      </c>
      <c r="H126" s="526">
        <f t="shared" si="57"/>
        <v>1854.7125785632206</v>
      </c>
      <c r="I126" s="577">
        <f t="shared" si="58"/>
        <v>1854.7125785632206</v>
      </c>
      <c r="J126" s="514">
        <f t="shared" si="38"/>
        <v>0</v>
      </c>
      <c r="K126" s="514"/>
      <c r="L126" s="525"/>
      <c r="M126" s="514">
        <f t="shared" si="31"/>
        <v>0</v>
      </c>
      <c r="N126" s="525"/>
      <c r="O126" s="514">
        <f t="shared" si="32"/>
        <v>0</v>
      </c>
      <c r="P126" s="514">
        <f t="shared" si="33"/>
        <v>0</v>
      </c>
    </row>
    <row r="127" spans="2:16" ht="12.5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10393.216524952284</v>
      </c>
      <c r="E127" s="522">
        <f t="shared" si="54"/>
        <v>527.63136363636363</v>
      </c>
      <c r="F127" s="523">
        <f t="shared" si="55"/>
        <v>9865.5851613159211</v>
      </c>
      <c r="G127" s="523">
        <f t="shared" si="56"/>
        <v>10129.400843134103</v>
      </c>
      <c r="H127" s="526">
        <f t="shared" si="57"/>
        <v>1789.0085760320833</v>
      </c>
      <c r="I127" s="577">
        <f t="shared" si="58"/>
        <v>1789.0085760320833</v>
      </c>
      <c r="J127" s="514">
        <f t="shared" si="38"/>
        <v>0</v>
      </c>
      <c r="K127" s="514"/>
      <c r="L127" s="525"/>
      <c r="M127" s="514">
        <f t="shared" si="31"/>
        <v>0</v>
      </c>
      <c r="N127" s="525"/>
      <c r="O127" s="514">
        <f t="shared" si="32"/>
        <v>0</v>
      </c>
      <c r="P127" s="514">
        <f t="shared" si="33"/>
        <v>0</v>
      </c>
    </row>
    <row r="128" spans="2:16" ht="12.5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9865.5851613159211</v>
      </c>
      <c r="E128" s="522">
        <f t="shared" si="54"/>
        <v>527.63136363636363</v>
      </c>
      <c r="F128" s="523">
        <f t="shared" si="55"/>
        <v>9337.9537976795582</v>
      </c>
      <c r="G128" s="523">
        <f t="shared" si="56"/>
        <v>9601.7694794977397</v>
      </c>
      <c r="H128" s="526">
        <f t="shared" si="57"/>
        <v>1723.3045735009459</v>
      </c>
      <c r="I128" s="577">
        <f t="shared" si="58"/>
        <v>1723.3045735009459</v>
      </c>
      <c r="J128" s="514">
        <f t="shared" si="38"/>
        <v>0</v>
      </c>
      <c r="K128" s="514"/>
      <c r="L128" s="525"/>
      <c r="M128" s="514">
        <f t="shared" si="31"/>
        <v>0</v>
      </c>
      <c r="N128" s="525"/>
      <c r="O128" s="514">
        <f t="shared" si="32"/>
        <v>0</v>
      </c>
      <c r="P128" s="514">
        <f t="shared" si="33"/>
        <v>0</v>
      </c>
    </row>
    <row r="129" spans="2:16" ht="12.5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9337.9537976795582</v>
      </c>
      <c r="E129" s="522">
        <f t="shared" si="54"/>
        <v>527.63136363636363</v>
      </c>
      <c r="F129" s="523">
        <f t="shared" si="55"/>
        <v>8810.3224340431952</v>
      </c>
      <c r="G129" s="523">
        <f t="shared" si="56"/>
        <v>9074.1381158613767</v>
      </c>
      <c r="H129" s="526">
        <f t="shared" si="57"/>
        <v>1657.6005709698086</v>
      </c>
      <c r="I129" s="577">
        <f t="shared" si="58"/>
        <v>1657.6005709698086</v>
      </c>
      <c r="J129" s="514">
        <f t="shared" si="38"/>
        <v>0</v>
      </c>
      <c r="K129" s="514"/>
      <c r="L129" s="525"/>
      <c r="M129" s="514">
        <f t="shared" si="31"/>
        <v>0</v>
      </c>
      <c r="N129" s="525"/>
      <c r="O129" s="514">
        <f t="shared" si="32"/>
        <v>0</v>
      </c>
      <c r="P129" s="514">
        <f t="shared" si="33"/>
        <v>0</v>
      </c>
    </row>
    <row r="130" spans="2:16" ht="12.5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8810.3224340431952</v>
      </c>
      <c r="E130" s="522">
        <f t="shared" si="54"/>
        <v>527.63136363636363</v>
      </c>
      <c r="F130" s="523">
        <f t="shared" si="55"/>
        <v>8282.6910704068323</v>
      </c>
      <c r="G130" s="523">
        <f t="shared" si="56"/>
        <v>8546.5067522250138</v>
      </c>
      <c r="H130" s="526">
        <f t="shared" si="57"/>
        <v>1591.8965684386712</v>
      </c>
      <c r="I130" s="577">
        <f t="shared" si="58"/>
        <v>1591.8965684386712</v>
      </c>
      <c r="J130" s="514">
        <f t="shared" si="38"/>
        <v>0</v>
      </c>
      <c r="K130" s="514"/>
      <c r="L130" s="525"/>
      <c r="M130" s="514">
        <f t="shared" si="31"/>
        <v>0</v>
      </c>
      <c r="N130" s="525"/>
      <c r="O130" s="514">
        <f t="shared" si="32"/>
        <v>0</v>
      </c>
      <c r="P130" s="514">
        <f t="shared" si="33"/>
        <v>0</v>
      </c>
    </row>
    <row r="131" spans="2:16" ht="12.5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8282.6910704068323</v>
      </c>
      <c r="E131" s="522">
        <f t="shared" si="54"/>
        <v>527.63136363636363</v>
      </c>
      <c r="F131" s="523">
        <f t="shared" si="55"/>
        <v>7755.0597067704684</v>
      </c>
      <c r="G131" s="523">
        <f t="shared" si="56"/>
        <v>8018.8753885886508</v>
      </c>
      <c r="H131" s="526">
        <f t="shared" si="57"/>
        <v>1526.1925659075339</v>
      </c>
      <c r="I131" s="577">
        <f t="shared" si="58"/>
        <v>1526.1925659075339</v>
      </c>
      <c r="J131" s="514">
        <f t="shared" si="38"/>
        <v>0</v>
      </c>
      <c r="K131" s="514"/>
      <c r="L131" s="525"/>
      <c r="M131" s="514">
        <f t="shared" ref="M131:M154" si="59">IF(L541&lt;&gt;0,+H541-L541,0)</f>
        <v>0</v>
      </c>
      <c r="N131" s="525"/>
      <c r="O131" s="514">
        <f t="shared" ref="O131:O154" si="60">IF(N541&lt;&gt;0,+I541-N541,0)</f>
        <v>0</v>
      </c>
      <c r="P131" s="514">
        <f t="shared" ref="P131:P154" si="61">+O541-M541</f>
        <v>0</v>
      </c>
    </row>
    <row r="132" spans="2:16" ht="12.5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7755.0597067704684</v>
      </c>
      <c r="E132" s="522">
        <f t="shared" si="54"/>
        <v>527.63136363636363</v>
      </c>
      <c r="F132" s="523">
        <f t="shared" si="55"/>
        <v>7227.4283431341046</v>
      </c>
      <c r="G132" s="523">
        <f t="shared" si="56"/>
        <v>7491.2440249522861</v>
      </c>
      <c r="H132" s="526">
        <f t="shared" si="57"/>
        <v>1460.4885633763963</v>
      </c>
      <c r="I132" s="577">
        <f t="shared" si="58"/>
        <v>1460.4885633763963</v>
      </c>
      <c r="J132" s="514">
        <f t="shared" si="38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</row>
    <row r="133" spans="2:16" ht="12.5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7227.4283431341046</v>
      </c>
      <c r="E133" s="522">
        <f t="shared" si="54"/>
        <v>527.63136363636363</v>
      </c>
      <c r="F133" s="523">
        <f t="shared" si="55"/>
        <v>6699.7969794977407</v>
      </c>
      <c r="G133" s="523">
        <f t="shared" si="56"/>
        <v>6963.6126613159231</v>
      </c>
      <c r="H133" s="526">
        <f t="shared" si="57"/>
        <v>1394.784560845259</v>
      </c>
      <c r="I133" s="577">
        <f t="shared" si="58"/>
        <v>1394.784560845259</v>
      </c>
      <c r="J133" s="514">
        <f t="shared" si="38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</row>
    <row r="134" spans="2:16" ht="12.5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6699.7969794977407</v>
      </c>
      <c r="E134" s="522">
        <f t="shared" si="54"/>
        <v>527.63136363636363</v>
      </c>
      <c r="F134" s="523">
        <f t="shared" si="55"/>
        <v>6172.1656158613769</v>
      </c>
      <c r="G134" s="523">
        <f t="shared" si="56"/>
        <v>6435.9812976795583</v>
      </c>
      <c r="H134" s="526">
        <f t="shared" si="57"/>
        <v>1329.0805583141214</v>
      </c>
      <c r="I134" s="577">
        <f t="shared" si="58"/>
        <v>1329.0805583141214</v>
      </c>
      <c r="J134" s="514">
        <f t="shared" si="38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</row>
    <row r="135" spans="2:16" ht="12.5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6172.1656158613769</v>
      </c>
      <c r="E135" s="522">
        <f t="shared" si="54"/>
        <v>527.63136363636363</v>
      </c>
      <c r="F135" s="523">
        <f t="shared" si="55"/>
        <v>5644.534252225013</v>
      </c>
      <c r="G135" s="523">
        <f t="shared" si="56"/>
        <v>5908.3499340431954</v>
      </c>
      <c r="H135" s="526">
        <f t="shared" si="57"/>
        <v>1263.376555782984</v>
      </c>
      <c r="I135" s="577">
        <f t="shared" si="58"/>
        <v>1263.376555782984</v>
      </c>
      <c r="J135" s="514">
        <f t="shared" si="38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</row>
    <row r="136" spans="2:16" ht="12.5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5644.534252225013</v>
      </c>
      <c r="E136" s="522">
        <f t="shared" si="54"/>
        <v>527.63136363636363</v>
      </c>
      <c r="F136" s="523">
        <f t="shared" si="55"/>
        <v>5116.9028885886491</v>
      </c>
      <c r="G136" s="523">
        <f t="shared" si="56"/>
        <v>5380.7185704068306</v>
      </c>
      <c r="H136" s="526">
        <f t="shared" si="57"/>
        <v>1197.6725532518465</v>
      </c>
      <c r="I136" s="577">
        <f t="shared" si="58"/>
        <v>1197.6725532518465</v>
      </c>
      <c r="J136" s="514">
        <f t="shared" si="38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</row>
    <row r="137" spans="2:16" ht="12.5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5116.9028885886491</v>
      </c>
      <c r="E137" s="522">
        <f t="shared" si="54"/>
        <v>527.63136363636363</v>
      </c>
      <c r="F137" s="523">
        <f t="shared" si="55"/>
        <v>4589.2715249522853</v>
      </c>
      <c r="G137" s="523">
        <f t="shared" si="56"/>
        <v>4853.0872067704677</v>
      </c>
      <c r="H137" s="526">
        <f t="shared" si="57"/>
        <v>1131.9685507207091</v>
      </c>
      <c r="I137" s="577">
        <f t="shared" si="58"/>
        <v>1131.9685507207091</v>
      </c>
      <c r="J137" s="514">
        <f t="shared" si="38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</row>
    <row r="138" spans="2:16" ht="12.5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4589.2715249522853</v>
      </c>
      <c r="E138" s="522">
        <f t="shared" si="54"/>
        <v>527.63136363636363</v>
      </c>
      <c r="F138" s="523">
        <f t="shared" si="55"/>
        <v>4061.6401613159214</v>
      </c>
      <c r="G138" s="523">
        <f t="shared" si="56"/>
        <v>4325.4558431341029</v>
      </c>
      <c r="H138" s="526">
        <f t="shared" si="57"/>
        <v>1066.2645481895715</v>
      </c>
      <c r="I138" s="577">
        <f t="shared" si="58"/>
        <v>1066.2645481895715</v>
      </c>
      <c r="J138" s="514">
        <f t="shared" si="38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</row>
    <row r="139" spans="2:16" ht="12.5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4061.6401613159214</v>
      </c>
      <c r="E139" s="522">
        <f t="shared" si="54"/>
        <v>527.63136363636363</v>
      </c>
      <c r="F139" s="523">
        <f t="shared" si="55"/>
        <v>3534.0087976795576</v>
      </c>
      <c r="G139" s="523">
        <f t="shared" si="56"/>
        <v>3797.8244794977395</v>
      </c>
      <c r="H139" s="526">
        <f t="shared" si="57"/>
        <v>1000.5605456584342</v>
      </c>
      <c r="I139" s="577">
        <f t="shared" si="58"/>
        <v>1000.5605456584342</v>
      </c>
      <c r="J139" s="514">
        <f t="shared" si="38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</row>
    <row r="140" spans="2:16" ht="12.5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3534.0087976795576</v>
      </c>
      <c r="E140" s="522">
        <f t="shared" si="54"/>
        <v>527.63136363636363</v>
      </c>
      <c r="F140" s="523">
        <f t="shared" si="55"/>
        <v>3006.3774340431937</v>
      </c>
      <c r="G140" s="523">
        <f t="shared" si="56"/>
        <v>3270.1931158613756</v>
      </c>
      <c r="H140" s="526">
        <f t="shared" si="57"/>
        <v>934.85654312729685</v>
      </c>
      <c r="I140" s="577">
        <f t="shared" si="58"/>
        <v>934.85654312729685</v>
      </c>
      <c r="J140" s="514">
        <f t="shared" si="38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</row>
    <row r="141" spans="2:16" ht="12.5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3006.3774340431937</v>
      </c>
      <c r="E141" s="522">
        <f t="shared" si="54"/>
        <v>527.63136363636363</v>
      </c>
      <c r="F141" s="523">
        <f t="shared" si="55"/>
        <v>2478.7460704068299</v>
      </c>
      <c r="G141" s="523">
        <f t="shared" si="56"/>
        <v>2742.5617522250118</v>
      </c>
      <c r="H141" s="526">
        <f t="shared" si="57"/>
        <v>869.15254059615927</v>
      </c>
      <c r="I141" s="577">
        <f t="shared" si="58"/>
        <v>869.15254059615927</v>
      </c>
      <c r="J141" s="514">
        <f t="shared" si="38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</row>
    <row r="142" spans="2:16" ht="12.5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2478.7460704068299</v>
      </c>
      <c r="E142" s="522">
        <f t="shared" si="54"/>
        <v>527.63136363636363</v>
      </c>
      <c r="F142" s="523">
        <f t="shared" si="55"/>
        <v>1951.1147067704662</v>
      </c>
      <c r="G142" s="523">
        <f t="shared" si="56"/>
        <v>2214.9303885886479</v>
      </c>
      <c r="H142" s="526">
        <f t="shared" si="57"/>
        <v>803.44853806502192</v>
      </c>
      <c r="I142" s="577">
        <f t="shared" si="58"/>
        <v>803.44853806502192</v>
      </c>
      <c r="J142" s="514">
        <f t="shared" si="38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</row>
    <row r="143" spans="2:16" ht="12.5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1951.1147067704662</v>
      </c>
      <c r="E143" s="522">
        <f t="shared" si="54"/>
        <v>527.63136363636363</v>
      </c>
      <c r="F143" s="523">
        <f t="shared" si="55"/>
        <v>1423.4833431341026</v>
      </c>
      <c r="G143" s="523">
        <f t="shared" si="56"/>
        <v>1687.2990249522845</v>
      </c>
      <c r="H143" s="526">
        <f t="shared" si="57"/>
        <v>737.74453553388446</v>
      </c>
      <c r="I143" s="577">
        <f t="shared" si="58"/>
        <v>737.74453553388446</v>
      </c>
      <c r="J143" s="514">
        <f t="shared" si="38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</row>
    <row r="144" spans="2:16" ht="12.5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1423.4833431341026</v>
      </c>
      <c r="E144" s="522">
        <f t="shared" si="54"/>
        <v>527.63136363636363</v>
      </c>
      <c r="F144" s="523">
        <f t="shared" si="55"/>
        <v>895.85197949773897</v>
      </c>
      <c r="G144" s="523">
        <f t="shared" si="56"/>
        <v>1159.6676613159207</v>
      </c>
      <c r="H144" s="526">
        <f t="shared" si="57"/>
        <v>672.040533002747</v>
      </c>
      <c r="I144" s="577">
        <f t="shared" si="58"/>
        <v>672.040533002747</v>
      </c>
      <c r="J144" s="514">
        <f t="shared" si="38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</row>
    <row r="145" spans="2:16" ht="12.5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895.85197949773897</v>
      </c>
      <c r="E145" s="522">
        <f t="shared" si="54"/>
        <v>527.63136363636363</v>
      </c>
      <c r="F145" s="523">
        <f t="shared" si="55"/>
        <v>368.22061586137534</v>
      </c>
      <c r="G145" s="523">
        <f t="shared" si="56"/>
        <v>632.03629767955715</v>
      </c>
      <c r="H145" s="526">
        <f t="shared" si="57"/>
        <v>606.33653047160965</v>
      </c>
      <c r="I145" s="577">
        <f t="shared" si="58"/>
        <v>606.33653047160965</v>
      </c>
      <c r="J145" s="514">
        <f t="shared" si="38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</row>
    <row r="146" spans="2:16" ht="12.5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368.22061586137534</v>
      </c>
      <c r="E146" s="522">
        <f t="shared" si="54"/>
        <v>368.22061586137534</v>
      </c>
      <c r="F146" s="523">
        <f t="shared" si="55"/>
        <v>0</v>
      </c>
      <c r="G146" s="523">
        <f t="shared" si="56"/>
        <v>184.11030793068767</v>
      </c>
      <c r="H146" s="526">
        <f t="shared" si="57"/>
        <v>391.14719864621395</v>
      </c>
      <c r="I146" s="577">
        <f t="shared" si="58"/>
        <v>391.14719864621395</v>
      </c>
      <c r="J146" s="514">
        <f t="shared" si="38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</row>
    <row r="147" spans="2:16" ht="12.5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54"/>
        <v>0</v>
      </c>
      <c r="F147" s="523">
        <f t="shared" si="55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38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</row>
    <row r="148" spans="2:16" ht="12.5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54"/>
        <v>0</v>
      </c>
      <c r="F148" s="523">
        <f t="shared" si="55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38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</row>
    <row r="149" spans="2:16" ht="12.5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54"/>
        <v>0</v>
      </c>
      <c r="F149" s="523">
        <f t="shared" si="55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38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</row>
    <row r="150" spans="2:16" ht="12.5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54"/>
        <v>0</v>
      </c>
      <c r="F150" s="523">
        <f t="shared" si="55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38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</row>
    <row r="151" spans="2:16" ht="12.5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54"/>
        <v>0</v>
      </c>
      <c r="F151" s="523">
        <f t="shared" si="55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38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</row>
    <row r="152" spans="2:16" ht="12.5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54"/>
        <v>0</v>
      </c>
      <c r="F152" s="523">
        <f t="shared" si="55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38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</row>
    <row r="153" spans="2:16" ht="12.5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54"/>
        <v>0</v>
      </c>
      <c r="F153" s="523">
        <f t="shared" si="55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38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</row>
    <row r="154" spans="2:16" ht="13" thickBot="1">
      <c r="B154" s="195" t="str">
        <f t="shared" si="34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54"/>
        <v>0</v>
      </c>
      <c r="F154" s="523">
        <f t="shared" si="55"/>
        <v>0</v>
      </c>
      <c r="G154" s="523">
        <f t="shared" si="56"/>
        <v>0</v>
      </c>
      <c r="H154" s="526">
        <f t="shared" si="57"/>
        <v>0</v>
      </c>
      <c r="I154" s="577">
        <f t="shared" si="58"/>
        <v>0</v>
      </c>
      <c r="J154" s="514">
        <f t="shared" si="38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</row>
    <row r="155" spans="2:16" ht="12.5">
      <c r="C155" s="374" t="s">
        <v>78</v>
      </c>
      <c r="D155" s="375"/>
      <c r="E155" s="375">
        <f>SUM(E99:E154)</f>
        <v>23215.779999999992</v>
      </c>
      <c r="F155" s="375"/>
      <c r="G155" s="375"/>
      <c r="H155" s="375">
        <f>SUM(H99:H154)</f>
        <v>84176.975499354157</v>
      </c>
      <c r="I155" s="375">
        <f>SUM(I99:I154)</f>
        <v>84176.975499354157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9" priority="1" stopIfTrue="1" operator="equal">
      <formula>$I$10</formula>
    </cfRule>
  </conditionalFormatting>
  <conditionalFormatting sqref="C99:C154">
    <cfRule type="cellIs" dxfId="5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50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1784293.1290878353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1784293.1290878353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510</v>
      </c>
      <c r="E9" s="637" t="s">
        <v>400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15930624.490000006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362059.64750000014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2280303.9967571078</v>
      </c>
      <c r="H20" s="639">
        <v>2280303.9967571078</v>
      </c>
      <c r="I20" s="511">
        <f t="shared" si="3"/>
        <v>0</v>
      </c>
      <c r="J20" s="511"/>
      <c r="K20" s="518">
        <f t="shared" si="0"/>
        <v>2280303.9967571078</v>
      </c>
      <c r="L20" s="519">
        <f t="shared" si="1"/>
        <v>0</v>
      </c>
      <c r="M20" s="518">
        <f t="shared" si="2"/>
        <v>2280303.9967571078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390217.48780487804</v>
      </c>
      <c r="F21" s="631">
        <v>14286225.830038084</v>
      </c>
      <c r="G21" s="630">
        <v>2230709.6567584975</v>
      </c>
      <c r="H21" s="639">
        <v>2230709.6567584975</v>
      </c>
      <c r="I21" s="511">
        <f t="shared" si="3"/>
        <v>0</v>
      </c>
      <c r="J21" s="511"/>
      <c r="K21" s="518">
        <f t="shared" si="0"/>
        <v>2230709.6567584975</v>
      </c>
      <c r="L21" s="519">
        <f t="shared" si="1"/>
        <v>0</v>
      </c>
      <c r="M21" s="518">
        <f t="shared" si="2"/>
        <v>2230709.6567584975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1858641.3891753859</v>
      </c>
      <c r="H22" s="639">
        <v>1858641.3891753859</v>
      </c>
      <c r="I22" s="511">
        <f t="shared" si="3"/>
        <v>0</v>
      </c>
      <c r="J22" s="511"/>
      <c r="K22" s="518">
        <f t="shared" si="0"/>
        <v>1858641.3891753859</v>
      </c>
      <c r="L22" s="519">
        <f t="shared" si="1"/>
        <v>0</v>
      </c>
      <c r="M22" s="518">
        <f t="shared" si="2"/>
        <v>1858641.3891753859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13840732.797706831</v>
      </c>
      <c r="E23" s="630">
        <v>379300.57142857142</v>
      </c>
      <c r="F23" s="631">
        <v>13461432.22627826</v>
      </c>
      <c r="G23" s="630">
        <v>1826377.362451636</v>
      </c>
      <c r="H23" s="639">
        <v>1826377.362451636</v>
      </c>
      <c r="I23" s="511">
        <f t="shared" si="3"/>
        <v>0</v>
      </c>
      <c r="J23" s="511"/>
      <c r="K23" s="518">
        <f t="shared" ref="K23" si="7">G23</f>
        <v>1826377.362451636</v>
      </c>
      <c r="L23" s="519">
        <f t="shared" ref="L23" si="8">IF(K23&lt;&gt;0,+G23-K23,0)</f>
        <v>0</v>
      </c>
      <c r="M23" s="518">
        <f t="shared" ref="M23" si="9">H23</f>
        <v>1826377.362451636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13443282.575682685</v>
      </c>
      <c r="E24" s="630">
        <v>379300.57142857142</v>
      </c>
      <c r="F24" s="631">
        <v>13063982.004254114</v>
      </c>
      <c r="G24" s="630">
        <v>1869593.2846943685</v>
      </c>
      <c r="H24" s="639">
        <v>1869593.2846943685</v>
      </c>
      <c r="I24" s="511">
        <f t="shared" si="3"/>
        <v>0</v>
      </c>
      <c r="J24" s="511"/>
      <c r="K24" s="518">
        <f t="shared" ref="K24" si="10">G24</f>
        <v>1869593.2846943685</v>
      </c>
      <c r="L24" s="519">
        <f t="shared" ref="L24" si="11">IF(K24&lt;&gt;0,+G24-K24,0)</f>
        <v>0</v>
      </c>
      <c r="M24" s="518">
        <f t="shared" ref="M24" si="12">H24</f>
        <v>1869593.2846943685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13063982.494254118</v>
      </c>
      <c r="E25" s="630">
        <v>379300.58309523825</v>
      </c>
      <c r="F25" s="631">
        <v>12684681.91115888</v>
      </c>
      <c r="G25" s="630">
        <v>2005673.6176458267</v>
      </c>
      <c r="H25" s="639">
        <v>2005673.6176458267</v>
      </c>
      <c r="I25" s="511">
        <f t="shared" si="3"/>
        <v>0</v>
      </c>
      <c r="J25" s="511"/>
      <c r="K25" s="518">
        <f t="shared" ref="K25" si="13">G25</f>
        <v>2005673.6176458267</v>
      </c>
      <c r="L25" s="519">
        <f t="shared" ref="L25" si="14">IF(K25&lt;&gt;0,+G25-K25,0)</f>
        <v>0</v>
      </c>
      <c r="M25" s="518">
        <f t="shared" ref="M25" si="15">H25</f>
        <v>2005673.6176458267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631">
        <v>12684681.91115888</v>
      </c>
      <c r="E26" s="630">
        <v>379300.58309523825</v>
      </c>
      <c r="F26" s="631">
        <v>12305381.328063643</v>
      </c>
      <c r="G26" s="630">
        <v>1784293.1290878353</v>
      </c>
      <c r="H26" s="639">
        <v>1784293.1290878353</v>
      </c>
      <c r="I26" s="511">
        <f t="shared" si="3"/>
        <v>0</v>
      </c>
      <c r="J26" s="511"/>
      <c r="K26" s="518">
        <f t="shared" ref="K26" si="16">G26</f>
        <v>1784293.1290878353</v>
      </c>
      <c r="L26" s="519">
        <f t="shared" ref="L26" si="17">IF(K26&lt;&gt;0,+G26-K26,0)</f>
        <v>0</v>
      </c>
      <c r="M26" s="518">
        <f t="shared" ref="M26" si="18">H26</f>
        <v>1784293.1290878353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12305381.328063643</v>
      </c>
      <c r="E27" s="522">
        <f t="shared" ref="E27:E72" si="21">IF(+$I$14&lt;F26,$I$14,D27)</f>
        <v>362059.64750000014</v>
      </c>
      <c r="F27" s="523">
        <f t="shared" ref="F27:F72" si="22">+D27-E27</f>
        <v>11943321.680563642</v>
      </c>
      <c r="G27" s="524">
        <f t="shared" ref="G27:G50" si="23">+I$12*((D27+F27)/2)+E27</f>
        <v>1811248.6059758996</v>
      </c>
      <c r="H27" s="491">
        <f t="shared" ref="H27:H50" si="24">+I$13*((D27+F27)/2)+E27</f>
        <v>1811248.6059758996</v>
      </c>
      <c r="I27" s="511">
        <f t="shared" si="3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11943321.680563642</v>
      </c>
      <c r="E28" s="522">
        <f t="shared" si="21"/>
        <v>362059.64750000014</v>
      </c>
      <c r="F28" s="523">
        <f t="shared" si="22"/>
        <v>11581262.033063641</v>
      </c>
      <c r="G28" s="524">
        <f t="shared" si="23"/>
        <v>1767972.6548225533</v>
      </c>
      <c r="H28" s="491">
        <f t="shared" si="24"/>
        <v>1767972.6548225533</v>
      </c>
      <c r="I28" s="511">
        <f t="shared" si="3"/>
        <v>0</v>
      </c>
      <c r="J28" s="511"/>
      <c r="K28" s="525"/>
      <c r="L28" s="514">
        <f t="shared" si="2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11581262.033063641</v>
      </c>
      <c r="E29" s="522">
        <f t="shared" si="21"/>
        <v>362059.64750000014</v>
      </c>
      <c r="F29" s="523">
        <f t="shared" si="22"/>
        <v>11219202.38556364</v>
      </c>
      <c r="G29" s="524">
        <f t="shared" si="23"/>
        <v>1724696.7036692072</v>
      </c>
      <c r="H29" s="491">
        <f t="shared" si="24"/>
        <v>1724696.7036692072</v>
      </c>
      <c r="I29" s="511">
        <f t="shared" si="3"/>
        <v>0</v>
      </c>
      <c r="J29" s="511"/>
      <c r="K29" s="525"/>
      <c r="L29" s="514">
        <f t="shared" si="2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11219202.38556364</v>
      </c>
      <c r="E30" s="522">
        <f t="shared" si="21"/>
        <v>362059.64750000014</v>
      </c>
      <c r="F30" s="523">
        <f t="shared" si="22"/>
        <v>10857142.738063639</v>
      </c>
      <c r="G30" s="524">
        <f t="shared" si="23"/>
        <v>1681420.7525158608</v>
      </c>
      <c r="H30" s="491">
        <f t="shared" si="24"/>
        <v>1681420.7525158608</v>
      </c>
      <c r="I30" s="511">
        <f t="shared" si="3"/>
        <v>0</v>
      </c>
      <c r="J30" s="511"/>
      <c r="K30" s="525"/>
      <c r="L30" s="514">
        <f t="shared" si="2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10857142.738063639</v>
      </c>
      <c r="E31" s="522">
        <f t="shared" si="21"/>
        <v>362059.64750000014</v>
      </c>
      <c r="F31" s="523">
        <f t="shared" si="22"/>
        <v>10495083.090563638</v>
      </c>
      <c r="G31" s="524">
        <f t="shared" si="23"/>
        <v>1638144.8013625145</v>
      </c>
      <c r="H31" s="491">
        <f t="shared" si="24"/>
        <v>1638144.8013625145</v>
      </c>
      <c r="I31" s="511">
        <f t="shared" si="3"/>
        <v>0</v>
      </c>
      <c r="J31" s="511"/>
      <c r="K31" s="525"/>
      <c r="L31" s="514">
        <f t="shared" si="2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10495083.090563638</v>
      </c>
      <c r="E32" s="522">
        <f t="shared" si="21"/>
        <v>362059.64750000014</v>
      </c>
      <c r="F32" s="523">
        <f t="shared" si="22"/>
        <v>10133023.443063637</v>
      </c>
      <c r="G32" s="524">
        <f t="shared" si="23"/>
        <v>1594868.8502091682</v>
      </c>
      <c r="H32" s="491">
        <f t="shared" si="24"/>
        <v>1594868.8502091682</v>
      </c>
      <c r="I32" s="511">
        <f t="shared" si="3"/>
        <v>0</v>
      </c>
      <c r="J32" s="511"/>
      <c r="K32" s="525"/>
      <c r="L32" s="514">
        <f t="shared" si="2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10133023.443063637</v>
      </c>
      <c r="E33" s="522">
        <f t="shared" si="21"/>
        <v>362059.64750000014</v>
      </c>
      <c r="F33" s="523">
        <f t="shared" si="22"/>
        <v>9770963.7955636363</v>
      </c>
      <c r="G33" s="524">
        <f t="shared" si="23"/>
        <v>1551592.8990558221</v>
      </c>
      <c r="H33" s="491">
        <f t="shared" si="24"/>
        <v>1551592.8990558221</v>
      </c>
      <c r="I33" s="511">
        <f t="shared" si="3"/>
        <v>0</v>
      </c>
      <c r="J33" s="511"/>
      <c r="K33" s="525"/>
      <c r="L33" s="514">
        <f t="shared" si="2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9770963.7955636363</v>
      </c>
      <c r="E34" s="522">
        <f t="shared" si="21"/>
        <v>362059.64750000014</v>
      </c>
      <c r="F34" s="523">
        <f t="shared" si="22"/>
        <v>9408904.1480636355</v>
      </c>
      <c r="G34" s="524">
        <f t="shared" si="23"/>
        <v>1508316.9479024757</v>
      </c>
      <c r="H34" s="491">
        <f t="shared" si="24"/>
        <v>1508316.9479024757</v>
      </c>
      <c r="I34" s="511">
        <f t="shared" si="3"/>
        <v>0</v>
      </c>
      <c r="J34" s="511"/>
      <c r="K34" s="525"/>
      <c r="L34" s="514">
        <f t="shared" si="2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9408904.1480636355</v>
      </c>
      <c r="E35" s="522">
        <f t="shared" si="21"/>
        <v>362059.64750000014</v>
      </c>
      <c r="F35" s="523">
        <f t="shared" si="22"/>
        <v>9046844.5005636346</v>
      </c>
      <c r="G35" s="524">
        <f t="shared" si="23"/>
        <v>1465040.9967491294</v>
      </c>
      <c r="H35" s="491">
        <f t="shared" si="24"/>
        <v>1465040.9967491294</v>
      </c>
      <c r="I35" s="511">
        <f t="shared" si="3"/>
        <v>0</v>
      </c>
      <c r="J35" s="511"/>
      <c r="K35" s="525"/>
      <c r="L35" s="514">
        <f t="shared" si="2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9046844.5005636346</v>
      </c>
      <c r="E36" s="522">
        <f t="shared" si="21"/>
        <v>362059.64750000014</v>
      </c>
      <c r="F36" s="523">
        <f t="shared" si="22"/>
        <v>8684784.8530636337</v>
      </c>
      <c r="G36" s="524">
        <f t="shared" si="23"/>
        <v>1421765.045595783</v>
      </c>
      <c r="H36" s="491">
        <f t="shared" si="24"/>
        <v>1421765.045595783</v>
      </c>
      <c r="I36" s="511">
        <f t="shared" si="3"/>
        <v>0</v>
      </c>
      <c r="J36" s="511"/>
      <c r="K36" s="525"/>
      <c r="L36" s="514">
        <f t="shared" si="2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8684784.8530636337</v>
      </c>
      <c r="E37" s="522">
        <f t="shared" si="21"/>
        <v>362059.64750000014</v>
      </c>
      <c r="F37" s="523">
        <f t="shared" si="22"/>
        <v>8322725.2055636337</v>
      </c>
      <c r="G37" s="524">
        <f t="shared" si="23"/>
        <v>1378489.0944424369</v>
      </c>
      <c r="H37" s="491">
        <f t="shared" si="24"/>
        <v>1378489.0944424369</v>
      </c>
      <c r="I37" s="511">
        <f t="shared" si="3"/>
        <v>0</v>
      </c>
      <c r="J37" s="511"/>
      <c r="K37" s="525"/>
      <c r="L37" s="514">
        <f t="shared" si="2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8322725.2055636337</v>
      </c>
      <c r="E38" s="522">
        <f t="shared" si="21"/>
        <v>362059.64750000014</v>
      </c>
      <c r="F38" s="523">
        <f t="shared" si="22"/>
        <v>7960665.5580636337</v>
      </c>
      <c r="G38" s="524">
        <f t="shared" si="23"/>
        <v>1335213.1432890908</v>
      </c>
      <c r="H38" s="491">
        <f t="shared" si="24"/>
        <v>1335213.1432890908</v>
      </c>
      <c r="I38" s="511">
        <f t="shared" si="3"/>
        <v>0</v>
      </c>
      <c r="J38" s="511"/>
      <c r="K38" s="525"/>
      <c r="L38" s="514">
        <f t="shared" si="2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7960665.5580636337</v>
      </c>
      <c r="E39" s="522">
        <f t="shared" si="21"/>
        <v>362059.64750000014</v>
      </c>
      <c r="F39" s="523">
        <f t="shared" si="22"/>
        <v>7598605.9105636338</v>
      </c>
      <c r="G39" s="524">
        <f t="shared" si="23"/>
        <v>1291937.1921357445</v>
      </c>
      <c r="H39" s="491">
        <f t="shared" si="24"/>
        <v>1291937.1921357445</v>
      </c>
      <c r="I39" s="511">
        <f t="shared" si="3"/>
        <v>0</v>
      </c>
      <c r="J39" s="511"/>
      <c r="K39" s="525"/>
      <c r="L39" s="514">
        <f t="shared" si="2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7598605.9105636338</v>
      </c>
      <c r="E40" s="522">
        <f t="shared" si="21"/>
        <v>362059.64750000014</v>
      </c>
      <c r="F40" s="523">
        <f t="shared" si="22"/>
        <v>7236546.2630636338</v>
      </c>
      <c r="G40" s="524">
        <f t="shared" si="23"/>
        <v>1248661.2409823984</v>
      </c>
      <c r="H40" s="491">
        <f t="shared" si="24"/>
        <v>1248661.2409823984</v>
      </c>
      <c r="I40" s="511">
        <f t="shared" si="3"/>
        <v>0</v>
      </c>
      <c r="J40" s="511"/>
      <c r="K40" s="525"/>
      <c r="L40" s="514">
        <f t="shared" si="2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7236546.2630636338</v>
      </c>
      <c r="E41" s="522">
        <f t="shared" si="21"/>
        <v>362059.64750000014</v>
      </c>
      <c r="F41" s="523">
        <f t="shared" si="22"/>
        <v>6874486.6155636339</v>
      </c>
      <c r="G41" s="524">
        <f t="shared" si="23"/>
        <v>1205385.2898290523</v>
      </c>
      <c r="H41" s="491">
        <f t="shared" si="24"/>
        <v>1205385.2898290523</v>
      </c>
      <c r="I41" s="511">
        <f t="shared" si="3"/>
        <v>0</v>
      </c>
      <c r="J41" s="511"/>
      <c r="K41" s="525"/>
      <c r="L41" s="514">
        <f t="shared" si="2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6874486.6155636339</v>
      </c>
      <c r="E42" s="522">
        <f t="shared" si="21"/>
        <v>362059.64750000014</v>
      </c>
      <c r="F42" s="523">
        <f t="shared" si="22"/>
        <v>6512426.9680636339</v>
      </c>
      <c r="G42" s="524">
        <f t="shared" si="23"/>
        <v>1162109.3386757062</v>
      </c>
      <c r="H42" s="491">
        <f t="shared" si="24"/>
        <v>1162109.3386757062</v>
      </c>
      <c r="I42" s="511">
        <f t="shared" si="3"/>
        <v>0</v>
      </c>
      <c r="J42" s="511"/>
      <c r="K42" s="525"/>
      <c r="L42" s="514">
        <f t="shared" si="2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6512426.9680636339</v>
      </c>
      <c r="E43" s="522">
        <f t="shared" si="21"/>
        <v>362059.64750000014</v>
      </c>
      <c r="F43" s="523">
        <f t="shared" si="22"/>
        <v>6150367.3205636339</v>
      </c>
      <c r="G43" s="524">
        <f t="shared" si="23"/>
        <v>1118833.3875223598</v>
      </c>
      <c r="H43" s="491">
        <f t="shared" si="24"/>
        <v>1118833.3875223598</v>
      </c>
      <c r="I43" s="511">
        <f t="shared" si="3"/>
        <v>0</v>
      </c>
      <c r="J43" s="511"/>
      <c r="K43" s="525"/>
      <c r="L43" s="514">
        <f t="shared" si="2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6150367.3205636339</v>
      </c>
      <c r="E44" s="522">
        <f t="shared" si="21"/>
        <v>362059.64750000014</v>
      </c>
      <c r="F44" s="523">
        <f t="shared" si="22"/>
        <v>5788307.673063634</v>
      </c>
      <c r="G44" s="524">
        <f t="shared" si="23"/>
        <v>1075557.4363690137</v>
      </c>
      <c r="H44" s="491">
        <f t="shared" si="24"/>
        <v>1075557.4363690137</v>
      </c>
      <c r="I44" s="511">
        <f t="shared" si="3"/>
        <v>0</v>
      </c>
      <c r="J44" s="511"/>
      <c r="K44" s="525"/>
      <c r="L44" s="514">
        <f t="shared" si="2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5788307.673063634</v>
      </c>
      <c r="E45" s="522">
        <f t="shared" si="21"/>
        <v>362059.64750000014</v>
      </c>
      <c r="F45" s="523">
        <f t="shared" si="22"/>
        <v>5426248.025563634</v>
      </c>
      <c r="G45" s="524">
        <f t="shared" si="23"/>
        <v>1032281.4852156676</v>
      </c>
      <c r="H45" s="491">
        <f t="shared" si="24"/>
        <v>1032281.4852156676</v>
      </c>
      <c r="I45" s="511">
        <f t="shared" si="3"/>
        <v>0</v>
      </c>
      <c r="J45" s="511"/>
      <c r="K45" s="525"/>
      <c r="L45" s="514">
        <f t="shared" si="2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5426248.025563634</v>
      </c>
      <c r="E46" s="522">
        <f t="shared" si="21"/>
        <v>362059.64750000014</v>
      </c>
      <c r="F46" s="523">
        <f t="shared" si="22"/>
        <v>5064188.378063634</v>
      </c>
      <c r="G46" s="524">
        <f t="shared" si="23"/>
        <v>989005.53406232153</v>
      </c>
      <c r="H46" s="491">
        <f t="shared" si="24"/>
        <v>989005.53406232153</v>
      </c>
      <c r="I46" s="511">
        <f t="shared" si="3"/>
        <v>0</v>
      </c>
      <c r="J46" s="511"/>
      <c r="K46" s="525"/>
      <c r="L46" s="514">
        <f t="shared" si="2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5064188.378063634</v>
      </c>
      <c r="E47" s="522">
        <f t="shared" si="21"/>
        <v>362059.64750000014</v>
      </c>
      <c r="F47" s="523">
        <f t="shared" si="22"/>
        <v>4702128.7305636341</v>
      </c>
      <c r="G47" s="524">
        <f t="shared" si="23"/>
        <v>945729.58290897519</v>
      </c>
      <c r="H47" s="491">
        <f t="shared" si="24"/>
        <v>945729.58290897519</v>
      </c>
      <c r="I47" s="511">
        <f t="shared" si="3"/>
        <v>0</v>
      </c>
      <c r="J47" s="511"/>
      <c r="K47" s="525"/>
      <c r="L47" s="514">
        <f t="shared" si="2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4702128.7305636341</v>
      </c>
      <c r="E48" s="522">
        <f t="shared" si="21"/>
        <v>362059.64750000014</v>
      </c>
      <c r="F48" s="523">
        <f t="shared" si="22"/>
        <v>4340069.0830636341</v>
      </c>
      <c r="G48" s="524">
        <f t="shared" si="23"/>
        <v>902453.63175562909</v>
      </c>
      <c r="H48" s="491">
        <f t="shared" si="24"/>
        <v>902453.63175562909</v>
      </c>
      <c r="I48" s="511">
        <f t="shared" si="3"/>
        <v>0</v>
      </c>
      <c r="J48" s="511"/>
      <c r="K48" s="525"/>
      <c r="L48" s="514">
        <f t="shared" si="2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4340069.0830636341</v>
      </c>
      <c r="E49" s="522">
        <f t="shared" si="21"/>
        <v>362059.64750000014</v>
      </c>
      <c r="F49" s="523">
        <f t="shared" si="22"/>
        <v>3978009.4355636341</v>
      </c>
      <c r="G49" s="524">
        <f t="shared" si="23"/>
        <v>859177.68060228298</v>
      </c>
      <c r="H49" s="491">
        <f t="shared" si="24"/>
        <v>859177.68060228298</v>
      </c>
      <c r="I49" s="511">
        <f t="shared" si="3"/>
        <v>0</v>
      </c>
      <c r="J49" s="511"/>
      <c r="K49" s="525"/>
      <c r="L49" s="514">
        <f t="shared" si="2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3978009.4355636341</v>
      </c>
      <c r="E50" s="522">
        <f t="shared" si="21"/>
        <v>362059.64750000014</v>
      </c>
      <c r="F50" s="523">
        <f t="shared" si="22"/>
        <v>3615949.7880636342</v>
      </c>
      <c r="G50" s="524">
        <f t="shared" si="23"/>
        <v>815901.72944893676</v>
      </c>
      <c r="H50" s="491">
        <f t="shared" si="24"/>
        <v>815901.72944893676</v>
      </c>
      <c r="I50" s="511">
        <f t="shared" si="3"/>
        <v>0</v>
      </c>
      <c r="J50" s="511"/>
      <c r="K50" s="525"/>
      <c r="L50" s="514">
        <f t="shared" si="2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3615949.7880636342</v>
      </c>
      <c r="E51" s="522">
        <f t="shared" si="21"/>
        <v>362059.64750000014</v>
      </c>
      <c r="F51" s="523">
        <f t="shared" si="22"/>
        <v>3253890.1405636342</v>
      </c>
      <c r="G51" s="524">
        <f t="shared" ref="G51:G72" si="26">+I$12*((D51+F51)/2)+E51</f>
        <v>772625.77829559054</v>
      </c>
      <c r="H51" s="491">
        <f t="shared" ref="H51:H72" si="27">+I$13*((D51+F51)/2)+E51</f>
        <v>772625.77829559054</v>
      </c>
      <c r="I51" s="511">
        <f t="shared" si="3"/>
        <v>0</v>
      </c>
      <c r="J51" s="511"/>
      <c r="K51" s="525"/>
      <c r="L51" s="514">
        <f t="shared" si="2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3253890.1405636342</v>
      </c>
      <c r="E52" s="522">
        <f t="shared" si="21"/>
        <v>362059.64750000014</v>
      </c>
      <c r="F52" s="523">
        <f t="shared" si="22"/>
        <v>2891830.4930636343</v>
      </c>
      <c r="G52" s="524">
        <f t="shared" si="26"/>
        <v>729349.82714224444</v>
      </c>
      <c r="H52" s="491">
        <f t="shared" si="27"/>
        <v>729349.82714224444</v>
      </c>
      <c r="I52" s="511">
        <f t="shared" si="3"/>
        <v>0</v>
      </c>
      <c r="J52" s="511"/>
      <c r="K52" s="525"/>
      <c r="L52" s="514">
        <f t="shared" si="2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2891830.4930636343</v>
      </c>
      <c r="E53" s="522">
        <f t="shared" si="21"/>
        <v>362059.64750000014</v>
      </c>
      <c r="F53" s="523">
        <f t="shared" si="22"/>
        <v>2529770.8455636343</v>
      </c>
      <c r="G53" s="524">
        <f t="shared" si="26"/>
        <v>686073.87598889833</v>
      </c>
      <c r="H53" s="491">
        <f t="shared" si="27"/>
        <v>686073.87598889833</v>
      </c>
      <c r="I53" s="511">
        <f t="shared" si="3"/>
        <v>0</v>
      </c>
      <c r="J53" s="511"/>
      <c r="K53" s="525"/>
      <c r="L53" s="514">
        <f t="shared" si="2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2529770.8455636343</v>
      </c>
      <c r="E54" s="522">
        <f t="shared" si="21"/>
        <v>362059.64750000014</v>
      </c>
      <c r="F54" s="523">
        <f t="shared" si="22"/>
        <v>2167711.1980636343</v>
      </c>
      <c r="G54" s="524">
        <f t="shared" si="26"/>
        <v>642797.92483555223</v>
      </c>
      <c r="H54" s="491">
        <f t="shared" si="27"/>
        <v>642797.92483555223</v>
      </c>
      <c r="I54" s="511">
        <f t="shared" si="3"/>
        <v>0</v>
      </c>
      <c r="J54" s="511"/>
      <c r="K54" s="525"/>
      <c r="L54" s="514">
        <f t="shared" si="2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2167711.1980636343</v>
      </c>
      <c r="E55" s="522">
        <f t="shared" si="21"/>
        <v>362059.64750000014</v>
      </c>
      <c r="F55" s="523">
        <f t="shared" si="22"/>
        <v>1805651.5505636341</v>
      </c>
      <c r="G55" s="524">
        <f t="shared" si="26"/>
        <v>599521.97368220601</v>
      </c>
      <c r="H55" s="491">
        <f t="shared" si="27"/>
        <v>599521.97368220601</v>
      </c>
      <c r="I55" s="511">
        <f t="shared" si="3"/>
        <v>0</v>
      </c>
      <c r="J55" s="511"/>
      <c r="K55" s="525"/>
      <c r="L55" s="514">
        <f t="shared" si="2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1805651.5505636341</v>
      </c>
      <c r="E56" s="522">
        <f t="shared" si="21"/>
        <v>362059.64750000014</v>
      </c>
      <c r="F56" s="523">
        <f t="shared" si="22"/>
        <v>1443591.9030636339</v>
      </c>
      <c r="G56" s="524">
        <f t="shared" si="26"/>
        <v>556246.02252885979</v>
      </c>
      <c r="H56" s="491">
        <f t="shared" si="27"/>
        <v>556246.02252885979</v>
      </c>
      <c r="I56" s="511">
        <f t="shared" si="3"/>
        <v>0</v>
      </c>
      <c r="J56" s="511"/>
      <c r="K56" s="525"/>
      <c r="L56" s="514">
        <f t="shared" si="2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1443591.9030636339</v>
      </c>
      <c r="E57" s="522">
        <f t="shared" si="21"/>
        <v>362059.64750000014</v>
      </c>
      <c r="F57" s="523">
        <f t="shared" si="22"/>
        <v>1081532.2555636337</v>
      </c>
      <c r="G57" s="524">
        <f t="shared" si="26"/>
        <v>512970.07137551357</v>
      </c>
      <c r="H57" s="491">
        <f t="shared" si="27"/>
        <v>512970.07137551357</v>
      </c>
      <c r="I57" s="511">
        <f t="shared" si="3"/>
        <v>0</v>
      </c>
      <c r="J57" s="511"/>
      <c r="K57" s="525"/>
      <c r="L57" s="514">
        <f t="shared" si="2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1081532.2555636337</v>
      </c>
      <c r="E58" s="522">
        <f t="shared" si="21"/>
        <v>362059.64750000014</v>
      </c>
      <c r="F58" s="523">
        <f t="shared" si="22"/>
        <v>719472.60806363355</v>
      </c>
      <c r="G58" s="524">
        <f t="shared" si="26"/>
        <v>469694.1202221674</v>
      </c>
      <c r="H58" s="491">
        <f t="shared" si="27"/>
        <v>469694.1202221674</v>
      </c>
      <c r="I58" s="511">
        <f t="shared" si="3"/>
        <v>0</v>
      </c>
      <c r="J58" s="511"/>
      <c r="K58" s="525"/>
      <c r="L58" s="514">
        <f t="shared" si="2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719472.60806363355</v>
      </c>
      <c r="E59" s="522">
        <f t="shared" si="21"/>
        <v>362059.64750000014</v>
      </c>
      <c r="F59" s="523">
        <f t="shared" si="22"/>
        <v>357412.96056363342</v>
      </c>
      <c r="G59" s="524">
        <f t="shared" si="26"/>
        <v>426418.16906882124</v>
      </c>
      <c r="H59" s="491">
        <f t="shared" si="27"/>
        <v>426418.16906882124</v>
      </c>
      <c r="I59" s="511">
        <f t="shared" si="3"/>
        <v>0</v>
      </c>
      <c r="J59" s="511"/>
      <c r="K59" s="525"/>
      <c r="L59" s="514">
        <f t="shared" si="2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357412.96056363342</v>
      </c>
      <c r="E60" s="522">
        <f t="shared" si="21"/>
        <v>357412.96056363342</v>
      </c>
      <c r="F60" s="523">
        <f t="shared" si="22"/>
        <v>0</v>
      </c>
      <c r="G60" s="524">
        <f t="shared" si="26"/>
        <v>378773.23355970741</v>
      </c>
      <c r="H60" s="491">
        <f t="shared" si="27"/>
        <v>378773.23355970741</v>
      </c>
      <c r="I60" s="511">
        <f t="shared" si="3"/>
        <v>0</v>
      </c>
      <c r="J60" s="511"/>
      <c r="K60" s="525"/>
      <c r="L60" s="514">
        <f t="shared" si="2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3"/>
        <v>0</v>
      </c>
      <c r="J61" s="511"/>
      <c r="K61" s="525"/>
      <c r="L61" s="514">
        <f t="shared" si="2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3"/>
        <v>0</v>
      </c>
      <c r="J62" s="511"/>
      <c r="K62" s="525"/>
      <c r="L62" s="514">
        <f t="shared" si="2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3"/>
        <v>0</v>
      </c>
      <c r="J63" s="511"/>
      <c r="K63" s="525"/>
      <c r="L63" s="514">
        <f t="shared" si="2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3"/>
        <v>0</v>
      </c>
      <c r="J64" s="511"/>
      <c r="K64" s="525"/>
      <c r="L64" s="514">
        <f t="shared" si="2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3"/>
        <v>0</v>
      </c>
      <c r="J65" s="511"/>
      <c r="K65" s="525"/>
      <c r="L65" s="514">
        <f t="shared" si="2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3"/>
        <v>0</v>
      </c>
      <c r="J66" s="511"/>
      <c r="K66" s="525"/>
      <c r="L66" s="514">
        <f t="shared" si="2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3"/>
        <v>0</v>
      </c>
      <c r="J67" s="511"/>
      <c r="K67" s="525"/>
      <c r="L67" s="514">
        <f t="shared" si="2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3"/>
        <v>0</v>
      </c>
      <c r="J68" s="511"/>
      <c r="K68" s="525"/>
      <c r="L68" s="514">
        <f t="shared" si="2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3"/>
        <v>0</v>
      </c>
      <c r="J69" s="511"/>
      <c r="K69" s="525"/>
      <c r="L69" s="514">
        <f t="shared" si="2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3"/>
        <v>0</v>
      </c>
      <c r="J70" s="511"/>
      <c r="K70" s="525"/>
      <c r="L70" s="514">
        <f t="shared" si="2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3"/>
        <v>0</v>
      </c>
      <c r="J71" s="511"/>
      <c r="K71" s="525"/>
      <c r="L71" s="514">
        <f t="shared" si="2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3"/>
        <v>0</v>
      </c>
      <c r="J72" s="511"/>
      <c r="K72" s="532"/>
      <c r="L72" s="533">
        <f t="shared" si="2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15930624.490000015</v>
      </c>
      <c r="F73" s="375"/>
      <c r="G73" s="375">
        <f>SUM(G17:G72)</f>
        <v>57974461.371319182</v>
      </c>
      <c r="H73" s="375">
        <f>SUM(H17:H72)</f>
        <v>57974461.371319182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1784293.1290878353</v>
      </c>
      <c r="N87" s="546">
        <f>IF(J92&lt;D11,0,VLOOKUP(J92,C17:O72,11))</f>
        <v>1784293.1290878353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1923606.2969129921</v>
      </c>
      <c r="N88" s="550">
        <f>IF(J92&lt;D11,0,VLOOKUP(J92,C99:P154,7))</f>
        <v>1923606.2969129921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139313.16782515682</v>
      </c>
      <c r="N89" s="555">
        <f>+N88-N87</f>
        <v>139313.16782515682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TP2012144</v>
      </c>
      <c r="E91" s="560" t="str">
        <f>E9</f>
        <v xml:space="preserve">  SPP Project ID = 30471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15930624.490000006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362059.64750000014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 t="shared" ref="L99:L104" si="28">+H99</f>
        <v>1214975.8636759706</v>
      </c>
      <c r="M99" s="513">
        <f t="shared" ref="M99:M130" si="29">IF(L99&lt;&gt;0,+H99-L99,0)</f>
        <v>0</v>
      </c>
      <c r="N99" s="512">
        <f t="shared" ref="N99:N104" si="30">+I99</f>
        <v>1214975.8636759706</v>
      </c>
      <c r="O99" s="513">
        <f t="shared" ref="O99:O130" si="31">IF(N99&lt;&gt;0,+I99-N99,0)</f>
        <v>0</v>
      </c>
      <c r="P99" s="513">
        <f t="shared" ref="P99:P130" si="32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 t="shared" si="28"/>
        <v>2354626.7467602715</v>
      </c>
      <c r="M100" s="514">
        <f t="shared" ref="M100:M105" si="33">IF(L100&lt;&gt;0,+H100-L100,0)</f>
        <v>0</v>
      </c>
      <c r="N100" s="518">
        <f t="shared" si="30"/>
        <v>2354626.7467602715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35">+I101-H101</f>
        <v>0</v>
      </c>
      <c r="K101" s="514"/>
      <c r="L101" s="518">
        <f t="shared" si="28"/>
        <v>2253819.9284135839</v>
      </c>
      <c r="M101" s="514">
        <f t="shared" si="33"/>
        <v>0</v>
      </c>
      <c r="N101" s="518">
        <f t="shared" si="30"/>
        <v>2253819.9284135839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35"/>
        <v>0</v>
      </c>
      <c r="K102" s="514"/>
      <c r="L102" s="518">
        <f t="shared" si="28"/>
        <v>1977639.8776041078</v>
      </c>
      <c r="M102" s="514">
        <f t="shared" si="33"/>
        <v>0</v>
      </c>
      <c r="N102" s="518">
        <f t="shared" si="30"/>
        <v>1977639.8776041078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4"/>
        <v>IU</v>
      </c>
      <c r="C103" s="507">
        <f>IF(D93="","-",+C102+1)</f>
        <v>2019</v>
      </c>
      <c r="D103" s="629">
        <v>14600611.917774087</v>
      </c>
      <c r="E103" s="630">
        <v>370479.62790697673</v>
      </c>
      <c r="F103" s="631">
        <v>14230132.289867111</v>
      </c>
      <c r="G103" s="631">
        <v>14415372.1038206</v>
      </c>
      <c r="H103" s="633">
        <v>1913508.9365071231</v>
      </c>
      <c r="I103" s="634">
        <v>1913508.9365071231</v>
      </c>
      <c r="J103" s="514">
        <f t="shared" si="35"/>
        <v>0</v>
      </c>
      <c r="K103" s="514"/>
      <c r="L103" s="518">
        <f t="shared" si="28"/>
        <v>1913508.9365071231</v>
      </c>
      <c r="M103" s="514">
        <f t="shared" si="33"/>
        <v>0</v>
      </c>
      <c r="N103" s="518">
        <f t="shared" si="30"/>
        <v>1913508.9365071231</v>
      </c>
      <c r="O103" s="514">
        <f t="shared" si="31"/>
        <v>0</v>
      </c>
      <c r="P103" s="514">
        <f t="shared" si="32"/>
        <v>0</v>
      </c>
    </row>
    <row r="104" spans="1:16" ht="12.5">
      <c r="B104" s="195" t="str">
        <f t="shared" si="34"/>
        <v/>
      </c>
      <c r="C104" s="507">
        <f>IF(D93="","-",+C103+1)</f>
        <v>2020</v>
      </c>
      <c r="D104" s="629">
        <v>14230132.289867111</v>
      </c>
      <c r="E104" s="630">
        <v>379300.57142857142</v>
      </c>
      <c r="F104" s="631">
        <v>13850831.71843854</v>
      </c>
      <c r="G104" s="631">
        <v>14040482.004152825</v>
      </c>
      <c r="H104" s="633">
        <v>1889689.0307729272</v>
      </c>
      <c r="I104" s="634">
        <v>1889689.0307729272</v>
      </c>
      <c r="J104" s="514">
        <f t="shared" si="35"/>
        <v>0</v>
      </c>
      <c r="K104" s="514"/>
      <c r="L104" s="518">
        <f t="shared" si="28"/>
        <v>1889689.0307729272</v>
      </c>
      <c r="M104" s="514">
        <f t="shared" si="33"/>
        <v>0</v>
      </c>
      <c r="N104" s="518">
        <f t="shared" si="30"/>
        <v>1889689.0307729272</v>
      </c>
      <c r="O104" s="514">
        <f t="shared" si="31"/>
        <v>0</v>
      </c>
      <c r="P104" s="514">
        <f t="shared" si="32"/>
        <v>0</v>
      </c>
    </row>
    <row r="105" spans="1:16" ht="12.5">
      <c r="B105" s="195" t="str">
        <f t="shared" si="34"/>
        <v/>
      </c>
      <c r="C105" s="507">
        <f>IF(D93="","-",+C104+1)</f>
        <v>2021</v>
      </c>
      <c r="D105" s="629">
        <v>13850831.71843854</v>
      </c>
      <c r="E105" s="630">
        <v>388551.80487804877</v>
      </c>
      <c r="F105" s="631">
        <v>13462279.913560491</v>
      </c>
      <c r="G105" s="631">
        <v>13656555.815999515</v>
      </c>
      <c r="H105" s="633">
        <v>1938765.1732345268</v>
      </c>
      <c r="I105" s="634">
        <v>1938765.1732345268</v>
      </c>
      <c r="J105" s="514">
        <f t="shared" si="35"/>
        <v>0</v>
      </c>
      <c r="K105" s="514"/>
      <c r="L105" s="518">
        <f t="shared" ref="L105" si="36">+H105</f>
        <v>1938765.1732345268</v>
      </c>
      <c r="M105" s="514">
        <f t="shared" si="33"/>
        <v>0</v>
      </c>
      <c r="N105" s="518">
        <f t="shared" ref="N105" si="37">+I105</f>
        <v>1938765.1732345268</v>
      </c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34"/>
        <v/>
      </c>
      <c r="C106" s="507">
        <f>IF(D93="","-",+C105+1)</f>
        <v>2022</v>
      </c>
      <c r="D106" s="629">
        <v>13462279.913560491</v>
      </c>
      <c r="E106" s="630">
        <v>379300.57142857142</v>
      </c>
      <c r="F106" s="631">
        <v>13082979.34213192</v>
      </c>
      <c r="G106" s="631">
        <v>13272629.627846206</v>
      </c>
      <c r="H106" s="633">
        <v>1938275.0190161855</v>
      </c>
      <c r="I106" s="634">
        <v>1938275.0190161855</v>
      </c>
      <c r="J106" s="514">
        <f t="shared" si="35"/>
        <v>0</v>
      </c>
      <c r="K106" s="514"/>
      <c r="L106" s="518">
        <f t="shared" ref="L106" si="38">+H106</f>
        <v>1938275.0190161855</v>
      </c>
      <c r="M106" s="514">
        <f t="shared" ref="M106" si="39">IF(L106&lt;&gt;0,+H106-L106,0)</f>
        <v>0</v>
      </c>
      <c r="N106" s="518">
        <f t="shared" ref="N106" si="40">+I106</f>
        <v>1938275.0190161855</v>
      </c>
      <c r="O106" s="514">
        <f t="shared" ref="O106" si="41">IF(N106&lt;&gt;0,+I106-N106,0)</f>
        <v>0</v>
      </c>
      <c r="P106" s="514">
        <f t="shared" ref="P106" si="42">+O106-M106</f>
        <v>0</v>
      </c>
    </row>
    <row r="107" spans="1:16" ht="12.5">
      <c r="B107" s="195" t="str">
        <f t="shared" si="34"/>
        <v>IU</v>
      </c>
      <c r="C107" s="507">
        <f>IF(D93="","-",+C106+1)</f>
        <v>2023</v>
      </c>
      <c r="D107" s="629">
        <v>13082979.832131924</v>
      </c>
      <c r="E107" s="630">
        <v>362059.64750000014</v>
      </c>
      <c r="F107" s="631">
        <v>12720920.184631923</v>
      </c>
      <c r="G107" s="631">
        <v>12901950.008381924</v>
      </c>
      <c r="H107" s="633">
        <v>1953709.4355682661</v>
      </c>
      <c r="I107" s="634">
        <v>1953709.4355682661</v>
      </c>
      <c r="J107" s="514">
        <f t="shared" si="35"/>
        <v>0</v>
      </c>
      <c r="K107" s="514"/>
      <c r="L107" s="518">
        <f t="shared" ref="L107" si="43">+H107</f>
        <v>1953709.4355682661</v>
      </c>
      <c r="M107" s="514">
        <f t="shared" ref="M107" si="44">IF(L107&lt;&gt;0,+H107-L107,0)</f>
        <v>0</v>
      </c>
      <c r="N107" s="518">
        <f t="shared" ref="N107" si="45">+I107</f>
        <v>1953709.4355682661</v>
      </c>
      <c r="O107" s="514">
        <f t="shared" ref="O107" si="46">IF(N107&lt;&gt;0,+I107-N107,0)</f>
        <v>0</v>
      </c>
      <c r="P107" s="514">
        <f t="shared" ref="P107" si="47">+O107-M107</f>
        <v>0</v>
      </c>
    </row>
    <row r="108" spans="1:16" ht="12.5">
      <c r="B108" s="195" t="str">
        <f t="shared" si="34"/>
        <v/>
      </c>
      <c r="C108" s="507">
        <f>IF(D93="","-",+C107+1)</f>
        <v>2024</v>
      </c>
      <c r="D108" s="374">
        <f>IF(F107+SUM(E$99:E107)=D$92,F107,D$92-SUM(E$99:E107))</f>
        <v>12720920.184631923</v>
      </c>
      <c r="E108" s="522">
        <f t="shared" ref="E108:E154" si="48">IF(+$J$96&lt;F107,$J$96,D108)</f>
        <v>362059.64750000014</v>
      </c>
      <c r="F108" s="523">
        <f t="shared" ref="F108:F154" si="49">+D108-E108</f>
        <v>12358860.537131922</v>
      </c>
      <c r="G108" s="523">
        <f t="shared" ref="G108:G154" si="50">+(F108+D108)/2</f>
        <v>12539890.360881923</v>
      </c>
      <c r="H108" s="526">
        <f t="shared" ref="H108:H154" si="51">+J$94*G108+E108</f>
        <v>1923606.2969129921</v>
      </c>
      <c r="I108" s="577">
        <f t="shared" ref="I108:I154" si="52">+J$95*G108+E108</f>
        <v>1923606.2969129921</v>
      </c>
      <c r="J108" s="514">
        <f t="shared" si="35"/>
        <v>0</v>
      </c>
      <c r="K108" s="514"/>
      <c r="L108" s="525"/>
      <c r="M108" s="514">
        <f t="shared" si="29"/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34"/>
        <v/>
      </c>
      <c r="C109" s="507">
        <f>IF(D93="","-",+C108+1)</f>
        <v>2025</v>
      </c>
      <c r="D109" s="374">
        <f>IF(F108+SUM(E$99:E108)=D$92,F108,D$92-SUM(E$99:E108))</f>
        <v>12358860.537131922</v>
      </c>
      <c r="E109" s="522">
        <f t="shared" si="48"/>
        <v>362059.64750000014</v>
      </c>
      <c r="F109" s="523">
        <f t="shared" si="49"/>
        <v>11996800.889631921</v>
      </c>
      <c r="G109" s="523">
        <f t="shared" si="50"/>
        <v>12177830.713381922</v>
      </c>
      <c r="H109" s="526">
        <f t="shared" si="51"/>
        <v>1878520.3341836089</v>
      </c>
      <c r="I109" s="577">
        <f t="shared" si="52"/>
        <v>1878520.3341836089</v>
      </c>
      <c r="J109" s="514">
        <f t="shared" si="35"/>
        <v>0</v>
      </c>
      <c r="K109" s="514"/>
      <c r="L109" s="525"/>
      <c r="M109" s="514">
        <f t="shared" si="2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34"/>
        <v/>
      </c>
      <c r="C110" s="507">
        <f>IF(D93="","-",+C109+1)</f>
        <v>2026</v>
      </c>
      <c r="D110" s="374">
        <f>IF(F109+SUM(E$99:E109)=D$92,F109,D$92-SUM(E$99:E109))</f>
        <v>11996800.889631921</v>
      </c>
      <c r="E110" s="522">
        <f t="shared" si="48"/>
        <v>362059.64750000014</v>
      </c>
      <c r="F110" s="523">
        <f t="shared" si="49"/>
        <v>11634741.242131921</v>
      </c>
      <c r="G110" s="523">
        <f t="shared" si="50"/>
        <v>11815771.065881921</v>
      </c>
      <c r="H110" s="526">
        <f t="shared" si="51"/>
        <v>1833434.3714542256</v>
      </c>
      <c r="I110" s="577">
        <f t="shared" si="52"/>
        <v>1833434.3714542256</v>
      </c>
      <c r="J110" s="514">
        <f t="shared" si="35"/>
        <v>0</v>
      </c>
      <c r="K110" s="514"/>
      <c r="L110" s="525"/>
      <c r="M110" s="514">
        <f t="shared" si="2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34"/>
        <v/>
      </c>
      <c r="C111" s="507">
        <f>IF(D93="","-",+C110+1)</f>
        <v>2027</v>
      </c>
      <c r="D111" s="374">
        <f>IF(F110+SUM(E$99:E110)=D$92,F110,D$92-SUM(E$99:E110))</f>
        <v>11634741.242131921</v>
      </c>
      <c r="E111" s="522">
        <f t="shared" si="48"/>
        <v>362059.64750000014</v>
      </c>
      <c r="F111" s="523">
        <f t="shared" si="49"/>
        <v>11272681.59463192</v>
      </c>
      <c r="G111" s="523">
        <f t="shared" si="50"/>
        <v>11453711.41838192</v>
      </c>
      <c r="H111" s="526">
        <f t="shared" si="51"/>
        <v>1788348.4087248421</v>
      </c>
      <c r="I111" s="577">
        <f t="shared" si="52"/>
        <v>1788348.4087248421</v>
      </c>
      <c r="J111" s="514">
        <f t="shared" si="35"/>
        <v>0</v>
      </c>
      <c r="K111" s="514"/>
      <c r="L111" s="525"/>
      <c r="M111" s="514">
        <f t="shared" si="2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34"/>
        <v/>
      </c>
      <c r="C112" s="507">
        <f>IF(D93="","-",+C111+1)</f>
        <v>2028</v>
      </c>
      <c r="D112" s="374">
        <f>IF(F111+SUM(E$99:E111)=D$92,F111,D$92-SUM(E$99:E111))</f>
        <v>11272681.59463192</v>
      </c>
      <c r="E112" s="522">
        <f t="shared" si="48"/>
        <v>362059.64750000014</v>
      </c>
      <c r="F112" s="523">
        <f t="shared" si="49"/>
        <v>10910621.947131919</v>
      </c>
      <c r="G112" s="523">
        <f t="shared" si="50"/>
        <v>11091651.770881919</v>
      </c>
      <c r="H112" s="526">
        <f t="shared" si="51"/>
        <v>1743262.4459954589</v>
      </c>
      <c r="I112" s="577">
        <f t="shared" si="52"/>
        <v>1743262.4459954589</v>
      </c>
      <c r="J112" s="514">
        <f t="shared" si="35"/>
        <v>0</v>
      </c>
      <c r="K112" s="514"/>
      <c r="L112" s="525"/>
      <c r="M112" s="514">
        <f t="shared" si="2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34"/>
        <v/>
      </c>
      <c r="C113" s="507">
        <f>IF(D93="","-",+C112+1)</f>
        <v>2029</v>
      </c>
      <c r="D113" s="374">
        <f>IF(F112+SUM(E$99:E112)=D$92,F112,D$92-SUM(E$99:E112))</f>
        <v>10910621.947131919</v>
      </c>
      <c r="E113" s="522">
        <f t="shared" si="48"/>
        <v>362059.64750000014</v>
      </c>
      <c r="F113" s="523">
        <f t="shared" si="49"/>
        <v>10548562.299631918</v>
      </c>
      <c r="G113" s="523">
        <f t="shared" si="50"/>
        <v>10729592.123381918</v>
      </c>
      <c r="H113" s="526">
        <f t="shared" si="51"/>
        <v>1698176.4832660756</v>
      </c>
      <c r="I113" s="577">
        <f t="shared" si="52"/>
        <v>1698176.4832660756</v>
      </c>
      <c r="J113" s="514">
        <f t="shared" si="35"/>
        <v>0</v>
      </c>
      <c r="K113" s="514"/>
      <c r="L113" s="525"/>
      <c r="M113" s="514">
        <f t="shared" si="2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34"/>
        <v/>
      </c>
      <c r="C114" s="507">
        <f>IF(D93="","-",+C113+1)</f>
        <v>2030</v>
      </c>
      <c r="D114" s="374">
        <f>IF(F113+SUM(E$99:E113)=D$92,F113,D$92-SUM(E$99:E113))</f>
        <v>10548562.299631918</v>
      </c>
      <c r="E114" s="522">
        <f t="shared" si="48"/>
        <v>362059.64750000014</v>
      </c>
      <c r="F114" s="523">
        <f t="shared" si="49"/>
        <v>10186502.652131917</v>
      </c>
      <c r="G114" s="523">
        <f t="shared" si="50"/>
        <v>10367532.475881917</v>
      </c>
      <c r="H114" s="526">
        <f t="shared" si="51"/>
        <v>1653090.5205366923</v>
      </c>
      <c r="I114" s="577">
        <f t="shared" si="52"/>
        <v>1653090.5205366923</v>
      </c>
      <c r="J114" s="514">
        <f t="shared" si="35"/>
        <v>0</v>
      </c>
      <c r="K114" s="514"/>
      <c r="L114" s="525"/>
      <c r="M114" s="514">
        <f t="shared" si="2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34"/>
        <v/>
      </c>
      <c r="C115" s="507">
        <f>IF(D93="","-",+C114+1)</f>
        <v>2031</v>
      </c>
      <c r="D115" s="374">
        <f>IF(F114+SUM(E$99:E114)=D$92,F114,D$92-SUM(E$99:E114))</f>
        <v>10186502.652131917</v>
      </c>
      <c r="E115" s="522">
        <f t="shared" si="48"/>
        <v>362059.64750000014</v>
      </c>
      <c r="F115" s="523">
        <f t="shared" si="49"/>
        <v>9824443.0046319161</v>
      </c>
      <c r="G115" s="523">
        <f t="shared" si="50"/>
        <v>10005472.828381917</v>
      </c>
      <c r="H115" s="526">
        <f t="shared" si="51"/>
        <v>1608004.5578073091</v>
      </c>
      <c r="I115" s="577">
        <f t="shared" si="52"/>
        <v>1608004.5578073091</v>
      </c>
      <c r="J115" s="514">
        <f t="shared" si="35"/>
        <v>0</v>
      </c>
      <c r="K115" s="514"/>
      <c r="L115" s="525"/>
      <c r="M115" s="514">
        <f t="shared" si="2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34"/>
        <v/>
      </c>
      <c r="C116" s="507">
        <f>IF(D93="","-",+C115+1)</f>
        <v>2032</v>
      </c>
      <c r="D116" s="374">
        <f>IF(F115+SUM(E$99:E115)=D$92,F115,D$92-SUM(E$99:E115))</f>
        <v>9824443.0046319161</v>
      </c>
      <c r="E116" s="522">
        <f t="shared" si="48"/>
        <v>362059.64750000014</v>
      </c>
      <c r="F116" s="523">
        <f t="shared" si="49"/>
        <v>9462383.3571319152</v>
      </c>
      <c r="G116" s="523">
        <f t="shared" si="50"/>
        <v>9643413.1808819156</v>
      </c>
      <c r="H116" s="526">
        <f t="shared" si="51"/>
        <v>1562918.5950779256</v>
      </c>
      <c r="I116" s="577">
        <f t="shared" si="52"/>
        <v>1562918.5950779256</v>
      </c>
      <c r="J116" s="514">
        <f t="shared" si="35"/>
        <v>0</v>
      </c>
      <c r="K116" s="514"/>
      <c r="L116" s="525"/>
      <c r="M116" s="514">
        <f t="shared" si="2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34"/>
        <v/>
      </c>
      <c r="C117" s="507">
        <f>IF(D93="","-",+C116+1)</f>
        <v>2033</v>
      </c>
      <c r="D117" s="374">
        <f>IF(F116+SUM(E$99:E116)=D$92,F116,D$92-SUM(E$99:E116))</f>
        <v>9462383.3571319152</v>
      </c>
      <c r="E117" s="522">
        <f t="shared" si="48"/>
        <v>362059.64750000014</v>
      </c>
      <c r="F117" s="523">
        <f t="shared" si="49"/>
        <v>9100323.7096319143</v>
      </c>
      <c r="G117" s="523">
        <f t="shared" si="50"/>
        <v>9281353.5333819147</v>
      </c>
      <c r="H117" s="526">
        <f t="shared" si="51"/>
        <v>1517832.6323485423</v>
      </c>
      <c r="I117" s="577">
        <f t="shared" si="52"/>
        <v>1517832.6323485423</v>
      </c>
      <c r="J117" s="514">
        <f t="shared" si="35"/>
        <v>0</v>
      </c>
      <c r="K117" s="514"/>
      <c r="L117" s="525"/>
      <c r="M117" s="514">
        <f t="shared" si="2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34"/>
        <v/>
      </c>
      <c r="C118" s="507">
        <f>IF(D93="","-",+C117+1)</f>
        <v>2034</v>
      </c>
      <c r="D118" s="374">
        <f>IF(F117+SUM(E$99:E117)=D$92,F117,D$92-SUM(E$99:E117))</f>
        <v>9100323.7096319143</v>
      </c>
      <c r="E118" s="522">
        <f t="shared" si="48"/>
        <v>362059.64750000014</v>
      </c>
      <c r="F118" s="523">
        <f t="shared" si="49"/>
        <v>8738264.0621319134</v>
      </c>
      <c r="G118" s="523">
        <f t="shared" si="50"/>
        <v>8919293.8858819138</v>
      </c>
      <c r="H118" s="526">
        <f t="shared" si="51"/>
        <v>1472746.6696191591</v>
      </c>
      <c r="I118" s="577">
        <f t="shared" si="52"/>
        <v>1472746.6696191591</v>
      </c>
      <c r="J118" s="514">
        <f t="shared" si="35"/>
        <v>0</v>
      </c>
      <c r="K118" s="514"/>
      <c r="L118" s="525"/>
      <c r="M118" s="514">
        <f t="shared" si="2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34"/>
        <v/>
      </c>
      <c r="C119" s="507">
        <f>IF(D93="","-",+C118+1)</f>
        <v>2035</v>
      </c>
      <c r="D119" s="374">
        <f>IF(F118+SUM(E$99:E118)=D$92,F118,D$92-SUM(E$99:E118))</f>
        <v>8738264.0621319134</v>
      </c>
      <c r="E119" s="522">
        <f t="shared" si="48"/>
        <v>362059.64750000014</v>
      </c>
      <c r="F119" s="523">
        <f t="shared" si="49"/>
        <v>8376204.4146319134</v>
      </c>
      <c r="G119" s="523">
        <f t="shared" si="50"/>
        <v>8557234.2383819129</v>
      </c>
      <c r="H119" s="526">
        <f t="shared" si="51"/>
        <v>1427660.7068897758</v>
      </c>
      <c r="I119" s="577">
        <f t="shared" si="52"/>
        <v>1427660.7068897758</v>
      </c>
      <c r="J119" s="514">
        <f t="shared" si="35"/>
        <v>0</v>
      </c>
      <c r="K119" s="514"/>
      <c r="L119" s="525"/>
      <c r="M119" s="514">
        <f t="shared" si="2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34"/>
        <v/>
      </c>
      <c r="C120" s="507">
        <f>IF(D93="","-",+C119+1)</f>
        <v>2036</v>
      </c>
      <c r="D120" s="374">
        <f>IF(F119+SUM(E$99:E119)=D$92,F119,D$92-SUM(E$99:E119))</f>
        <v>8376204.4146319134</v>
      </c>
      <c r="E120" s="522">
        <f t="shared" si="48"/>
        <v>362059.64750000014</v>
      </c>
      <c r="F120" s="523">
        <f t="shared" si="49"/>
        <v>8014144.7671319135</v>
      </c>
      <c r="G120" s="523">
        <f t="shared" si="50"/>
        <v>8195174.5908819139</v>
      </c>
      <c r="H120" s="526">
        <f t="shared" si="51"/>
        <v>1382574.7441603926</v>
      </c>
      <c r="I120" s="577">
        <f t="shared" si="52"/>
        <v>1382574.7441603926</v>
      </c>
      <c r="J120" s="514">
        <f t="shared" si="35"/>
        <v>0</v>
      </c>
      <c r="K120" s="514"/>
      <c r="L120" s="525"/>
      <c r="M120" s="514">
        <f t="shared" si="2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34"/>
        <v/>
      </c>
      <c r="C121" s="507">
        <f>IF(D93="","-",+C120+1)</f>
        <v>2037</v>
      </c>
      <c r="D121" s="374">
        <f>IF(F120+SUM(E$99:E120)=D$92,F120,D$92-SUM(E$99:E120))</f>
        <v>8014144.7671319135</v>
      </c>
      <c r="E121" s="522">
        <f t="shared" si="48"/>
        <v>362059.64750000014</v>
      </c>
      <c r="F121" s="523">
        <f t="shared" si="49"/>
        <v>7652085.1196319135</v>
      </c>
      <c r="G121" s="523">
        <f t="shared" si="50"/>
        <v>7833114.943381913</v>
      </c>
      <c r="H121" s="526">
        <f t="shared" si="51"/>
        <v>1337488.7814310093</v>
      </c>
      <c r="I121" s="577">
        <f t="shared" si="52"/>
        <v>1337488.7814310093</v>
      </c>
      <c r="J121" s="514">
        <f t="shared" si="35"/>
        <v>0</v>
      </c>
      <c r="K121" s="514"/>
      <c r="L121" s="525"/>
      <c r="M121" s="514">
        <f t="shared" si="2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34"/>
        <v/>
      </c>
      <c r="C122" s="507">
        <f>IF(D93="","-",+C121+1)</f>
        <v>2038</v>
      </c>
      <c r="D122" s="374">
        <f>IF(F121+SUM(E$99:E121)=D$92,F121,D$92-SUM(E$99:E121))</f>
        <v>7652085.1196319135</v>
      </c>
      <c r="E122" s="522">
        <f t="shared" si="48"/>
        <v>362059.64750000014</v>
      </c>
      <c r="F122" s="523">
        <f t="shared" si="49"/>
        <v>7290025.4721319135</v>
      </c>
      <c r="G122" s="523">
        <f t="shared" si="50"/>
        <v>7471055.295881914</v>
      </c>
      <c r="H122" s="526">
        <f t="shared" si="51"/>
        <v>1292402.8187016263</v>
      </c>
      <c r="I122" s="577">
        <f t="shared" si="52"/>
        <v>1292402.8187016263</v>
      </c>
      <c r="J122" s="514">
        <f t="shared" si="35"/>
        <v>0</v>
      </c>
      <c r="K122" s="514"/>
      <c r="L122" s="525"/>
      <c r="M122" s="514">
        <f t="shared" si="2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34"/>
        <v/>
      </c>
      <c r="C123" s="507">
        <f>IF(D93="","-",+C122+1)</f>
        <v>2039</v>
      </c>
      <c r="D123" s="374">
        <f>IF(F122+SUM(E$99:E122)=D$92,F122,D$92-SUM(E$99:E122))</f>
        <v>7290025.4721319135</v>
      </c>
      <c r="E123" s="522">
        <f t="shared" si="48"/>
        <v>362059.64750000014</v>
      </c>
      <c r="F123" s="523">
        <f t="shared" si="49"/>
        <v>6927965.8246319136</v>
      </c>
      <c r="G123" s="523">
        <f t="shared" si="50"/>
        <v>7108995.6483819131</v>
      </c>
      <c r="H123" s="526">
        <f t="shared" si="51"/>
        <v>1247316.855972243</v>
      </c>
      <c r="I123" s="577">
        <f t="shared" si="52"/>
        <v>1247316.855972243</v>
      </c>
      <c r="J123" s="514">
        <f t="shared" si="35"/>
        <v>0</v>
      </c>
      <c r="K123" s="514"/>
      <c r="L123" s="525"/>
      <c r="M123" s="514">
        <f t="shared" si="2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34"/>
        <v/>
      </c>
      <c r="C124" s="507">
        <f>IF(D93="","-",+C123+1)</f>
        <v>2040</v>
      </c>
      <c r="D124" s="374">
        <f>IF(F123+SUM(E$99:E123)=D$92,F123,D$92-SUM(E$99:E123))</f>
        <v>6927965.8246319136</v>
      </c>
      <c r="E124" s="522">
        <f t="shared" si="48"/>
        <v>362059.64750000014</v>
      </c>
      <c r="F124" s="523">
        <f t="shared" si="49"/>
        <v>6565906.1771319136</v>
      </c>
      <c r="G124" s="523">
        <f t="shared" si="50"/>
        <v>6746936.000881914</v>
      </c>
      <c r="H124" s="526">
        <f t="shared" si="51"/>
        <v>1202230.89324286</v>
      </c>
      <c r="I124" s="577">
        <f t="shared" si="52"/>
        <v>1202230.89324286</v>
      </c>
      <c r="J124" s="514">
        <f t="shared" si="35"/>
        <v>0</v>
      </c>
      <c r="K124" s="514"/>
      <c r="L124" s="525"/>
      <c r="M124" s="514">
        <f t="shared" si="2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34"/>
        <v/>
      </c>
      <c r="C125" s="507">
        <f>IF(D93="","-",+C124+1)</f>
        <v>2041</v>
      </c>
      <c r="D125" s="374">
        <f>IF(F124+SUM(E$99:E124)=D$92,F124,D$92-SUM(E$99:E124))</f>
        <v>6565906.1771319136</v>
      </c>
      <c r="E125" s="522">
        <f t="shared" si="48"/>
        <v>362059.64750000014</v>
      </c>
      <c r="F125" s="523">
        <f t="shared" si="49"/>
        <v>6203846.5296319136</v>
      </c>
      <c r="G125" s="523">
        <f t="shared" si="50"/>
        <v>6384876.3533819132</v>
      </c>
      <c r="H125" s="526">
        <f t="shared" si="51"/>
        <v>1157144.9305134765</v>
      </c>
      <c r="I125" s="577">
        <f t="shared" si="52"/>
        <v>1157144.9305134765</v>
      </c>
      <c r="J125" s="514">
        <f t="shared" si="35"/>
        <v>0</v>
      </c>
      <c r="K125" s="514"/>
      <c r="L125" s="525"/>
      <c r="M125" s="514">
        <f t="shared" si="2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34"/>
        <v/>
      </c>
      <c r="C126" s="507">
        <f>IF(D93="","-",+C125+1)</f>
        <v>2042</v>
      </c>
      <c r="D126" s="374">
        <f>IF(F125+SUM(E$99:E125)=D$92,F125,D$92-SUM(E$99:E125))</f>
        <v>6203846.5296319136</v>
      </c>
      <c r="E126" s="522">
        <f t="shared" si="48"/>
        <v>362059.64750000014</v>
      </c>
      <c r="F126" s="523">
        <f t="shared" si="49"/>
        <v>5841786.8821319137</v>
      </c>
      <c r="G126" s="523">
        <f t="shared" si="50"/>
        <v>6022816.7058819141</v>
      </c>
      <c r="H126" s="526">
        <f t="shared" si="51"/>
        <v>1112058.9677840935</v>
      </c>
      <c r="I126" s="577">
        <f t="shared" si="52"/>
        <v>1112058.9677840935</v>
      </c>
      <c r="J126" s="514">
        <f t="shared" si="35"/>
        <v>0</v>
      </c>
      <c r="K126" s="514"/>
      <c r="L126" s="525"/>
      <c r="M126" s="514">
        <f t="shared" si="2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34"/>
        <v/>
      </c>
      <c r="C127" s="507">
        <f>IF(D93="","-",+C126+1)</f>
        <v>2043</v>
      </c>
      <c r="D127" s="374">
        <f>IF(F126+SUM(E$99:E126)=D$92,F126,D$92-SUM(E$99:E126))</f>
        <v>5841786.8821319137</v>
      </c>
      <c r="E127" s="522">
        <f t="shared" si="48"/>
        <v>362059.64750000014</v>
      </c>
      <c r="F127" s="523">
        <f t="shared" si="49"/>
        <v>5479727.2346319137</v>
      </c>
      <c r="G127" s="523">
        <f t="shared" si="50"/>
        <v>5660757.0583819132</v>
      </c>
      <c r="H127" s="526">
        <f t="shared" si="51"/>
        <v>1066973.0050547102</v>
      </c>
      <c r="I127" s="577">
        <f t="shared" si="52"/>
        <v>1066973.0050547102</v>
      </c>
      <c r="J127" s="514">
        <f t="shared" si="35"/>
        <v>0</v>
      </c>
      <c r="K127" s="514"/>
      <c r="L127" s="525"/>
      <c r="M127" s="514">
        <f t="shared" si="2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34"/>
        <v/>
      </c>
      <c r="C128" s="507">
        <f>IF(D93="","-",+C127+1)</f>
        <v>2044</v>
      </c>
      <c r="D128" s="374">
        <f>IF(F127+SUM(E$99:E127)=D$92,F127,D$92-SUM(E$99:E127))</f>
        <v>5479727.2346319137</v>
      </c>
      <c r="E128" s="522">
        <f t="shared" si="48"/>
        <v>362059.64750000014</v>
      </c>
      <c r="F128" s="523">
        <f t="shared" si="49"/>
        <v>5117667.5871319138</v>
      </c>
      <c r="G128" s="523">
        <f t="shared" si="50"/>
        <v>5298697.4108819142</v>
      </c>
      <c r="H128" s="526">
        <f t="shared" si="51"/>
        <v>1021887.0423253272</v>
      </c>
      <c r="I128" s="577">
        <f t="shared" si="52"/>
        <v>1021887.0423253272</v>
      </c>
      <c r="J128" s="514">
        <f t="shared" si="35"/>
        <v>0</v>
      </c>
      <c r="K128" s="514"/>
      <c r="L128" s="525"/>
      <c r="M128" s="514">
        <f t="shared" si="2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34"/>
        <v/>
      </c>
      <c r="C129" s="507">
        <f>IF(D93="","-",+C128+1)</f>
        <v>2045</v>
      </c>
      <c r="D129" s="374">
        <f>IF(F128+SUM(E$99:E128)=D$92,F128,D$92-SUM(E$99:E128))</f>
        <v>5117667.5871319138</v>
      </c>
      <c r="E129" s="522">
        <f t="shared" si="48"/>
        <v>362059.64750000014</v>
      </c>
      <c r="F129" s="523">
        <f t="shared" si="49"/>
        <v>4755607.9396319138</v>
      </c>
      <c r="G129" s="523">
        <f t="shared" si="50"/>
        <v>4936637.7633819133</v>
      </c>
      <c r="H129" s="526">
        <f t="shared" si="51"/>
        <v>976801.07959594391</v>
      </c>
      <c r="I129" s="577">
        <f t="shared" si="52"/>
        <v>976801.07959594391</v>
      </c>
      <c r="J129" s="514">
        <f t="shared" si="35"/>
        <v>0</v>
      </c>
      <c r="K129" s="514"/>
      <c r="L129" s="525"/>
      <c r="M129" s="514">
        <f t="shared" si="2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34"/>
        <v/>
      </c>
      <c r="C130" s="507">
        <f>IF(D93="","-",+C129+1)</f>
        <v>2046</v>
      </c>
      <c r="D130" s="374">
        <f>IF(F129+SUM(E$99:E129)=D$92,F129,D$92-SUM(E$99:E129))</f>
        <v>4755607.9396319138</v>
      </c>
      <c r="E130" s="522">
        <f t="shared" si="48"/>
        <v>362059.64750000014</v>
      </c>
      <c r="F130" s="523">
        <f t="shared" si="49"/>
        <v>4393548.2921319138</v>
      </c>
      <c r="G130" s="523">
        <f t="shared" si="50"/>
        <v>4574578.1158819143</v>
      </c>
      <c r="H130" s="526">
        <f t="shared" si="51"/>
        <v>931715.11686656065</v>
      </c>
      <c r="I130" s="577">
        <f t="shared" si="52"/>
        <v>931715.11686656065</v>
      </c>
      <c r="J130" s="514">
        <f t="shared" si="35"/>
        <v>0</v>
      </c>
      <c r="K130" s="514"/>
      <c r="L130" s="525"/>
      <c r="M130" s="514">
        <f t="shared" si="2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34"/>
        <v/>
      </c>
      <c r="C131" s="507">
        <f>IF(D93="","-",+C130+1)</f>
        <v>2047</v>
      </c>
      <c r="D131" s="374">
        <f>IF(F130+SUM(E$99:E130)=D$92,F130,D$92-SUM(E$99:E130))</f>
        <v>4393548.2921319138</v>
      </c>
      <c r="E131" s="522">
        <f t="shared" si="48"/>
        <v>362059.64750000014</v>
      </c>
      <c r="F131" s="523">
        <f t="shared" si="49"/>
        <v>4031488.6446319139</v>
      </c>
      <c r="G131" s="523">
        <f t="shared" si="50"/>
        <v>4212518.4683819134</v>
      </c>
      <c r="H131" s="526">
        <f t="shared" si="51"/>
        <v>886629.15413717739</v>
      </c>
      <c r="I131" s="577">
        <f t="shared" si="52"/>
        <v>886629.15413717739</v>
      </c>
      <c r="J131" s="514">
        <f t="shared" si="35"/>
        <v>0</v>
      </c>
      <c r="K131" s="514"/>
      <c r="L131" s="525"/>
      <c r="M131" s="514">
        <f t="shared" ref="M131:M154" si="53">IF(L541&lt;&gt;0,+H541-L541,0)</f>
        <v>0</v>
      </c>
      <c r="N131" s="525"/>
      <c r="O131" s="514">
        <f t="shared" ref="O131:O154" si="54">IF(N541&lt;&gt;0,+I541-N541,0)</f>
        <v>0</v>
      </c>
      <c r="P131" s="514">
        <f t="shared" ref="P131:P154" si="55">+O541-M541</f>
        <v>0</v>
      </c>
    </row>
    <row r="132" spans="2:16" ht="12.5">
      <c r="B132" s="195" t="str">
        <f t="shared" si="34"/>
        <v/>
      </c>
      <c r="C132" s="507">
        <f>IF(D93="","-",+C131+1)</f>
        <v>2048</v>
      </c>
      <c r="D132" s="374">
        <f>IF(F131+SUM(E$99:E131)=D$92,F131,D$92-SUM(E$99:E131))</f>
        <v>4031488.6446319139</v>
      </c>
      <c r="E132" s="522">
        <f t="shared" si="48"/>
        <v>362059.64750000014</v>
      </c>
      <c r="F132" s="523">
        <f t="shared" si="49"/>
        <v>3669428.9971319139</v>
      </c>
      <c r="G132" s="523">
        <f t="shared" si="50"/>
        <v>3850458.8208819139</v>
      </c>
      <c r="H132" s="526">
        <f t="shared" si="51"/>
        <v>841543.19140779437</v>
      </c>
      <c r="I132" s="577">
        <f t="shared" si="52"/>
        <v>841543.19140779437</v>
      </c>
      <c r="J132" s="514">
        <f t="shared" si="35"/>
        <v>0</v>
      </c>
      <c r="K132" s="514"/>
      <c r="L132" s="525"/>
      <c r="M132" s="514">
        <f t="shared" si="53"/>
        <v>0</v>
      </c>
      <c r="N132" s="525"/>
      <c r="O132" s="514">
        <f t="shared" si="54"/>
        <v>0</v>
      </c>
      <c r="P132" s="514">
        <f t="shared" si="55"/>
        <v>0</v>
      </c>
    </row>
    <row r="133" spans="2:16" ht="12.5">
      <c r="B133" s="195" t="str">
        <f t="shared" si="34"/>
        <v/>
      </c>
      <c r="C133" s="507">
        <f>IF(D93="","-",+C132+1)</f>
        <v>2049</v>
      </c>
      <c r="D133" s="374">
        <f>IF(F132+SUM(E$99:E132)=D$92,F132,D$92-SUM(E$99:E132))</f>
        <v>3669428.9971319139</v>
      </c>
      <c r="E133" s="522">
        <f t="shared" si="48"/>
        <v>362059.64750000014</v>
      </c>
      <c r="F133" s="523">
        <f t="shared" si="49"/>
        <v>3307369.3496319139</v>
      </c>
      <c r="G133" s="523">
        <f t="shared" si="50"/>
        <v>3488399.1733819139</v>
      </c>
      <c r="H133" s="526">
        <f t="shared" si="51"/>
        <v>796457.22867841111</v>
      </c>
      <c r="I133" s="577">
        <f t="shared" si="52"/>
        <v>796457.22867841111</v>
      </c>
      <c r="J133" s="514">
        <f t="shared" si="35"/>
        <v>0</v>
      </c>
      <c r="K133" s="514"/>
      <c r="L133" s="525"/>
      <c r="M133" s="514">
        <f t="shared" si="53"/>
        <v>0</v>
      </c>
      <c r="N133" s="525"/>
      <c r="O133" s="514">
        <f t="shared" si="54"/>
        <v>0</v>
      </c>
      <c r="P133" s="514">
        <f t="shared" si="55"/>
        <v>0</v>
      </c>
    </row>
    <row r="134" spans="2:16" ht="12.5">
      <c r="B134" s="195" t="str">
        <f t="shared" si="34"/>
        <v/>
      </c>
      <c r="C134" s="507">
        <f>IF(D93="","-",+C133+1)</f>
        <v>2050</v>
      </c>
      <c r="D134" s="374">
        <f>IF(F133+SUM(E$99:E133)=D$92,F133,D$92-SUM(E$99:E133))</f>
        <v>3307369.3496319139</v>
      </c>
      <c r="E134" s="522">
        <f t="shared" si="48"/>
        <v>362059.64750000014</v>
      </c>
      <c r="F134" s="523">
        <f t="shared" si="49"/>
        <v>2945309.702131914</v>
      </c>
      <c r="G134" s="523">
        <f t="shared" si="50"/>
        <v>3126339.525881914</v>
      </c>
      <c r="H134" s="526">
        <f t="shared" si="51"/>
        <v>751371.26594902796</v>
      </c>
      <c r="I134" s="577">
        <f t="shared" si="52"/>
        <v>751371.26594902796</v>
      </c>
      <c r="J134" s="514">
        <f t="shared" si="35"/>
        <v>0</v>
      </c>
      <c r="K134" s="514"/>
      <c r="L134" s="525"/>
      <c r="M134" s="514">
        <f t="shared" si="53"/>
        <v>0</v>
      </c>
      <c r="N134" s="525"/>
      <c r="O134" s="514">
        <f t="shared" si="54"/>
        <v>0</v>
      </c>
      <c r="P134" s="514">
        <f t="shared" si="55"/>
        <v>0</v>
      </c>
    </row>
    <row r="135" spans="2:16" ht="12.5">
      <c r="B135" s="195" t="str">
        <f t="shared" si="34"/>
        <v/>
      </c>
      <c r="C135" s="507">
        <f>IF(D93="","-",+C134+1)</f>
        <v>2051</v>
      </c>
      <c r="D135" s="374">
        <f>IF(F134+SUM(E$99:E134)=D$92,F134,D$92-SUM(E$99:E134))</f>
        <v>2945309.702131914</v>
      </c>
      <c r="E135" s="522">
        <f t="shared" si="48"/>
        <v>362059.64750000014</v>
      </c>
      <c r="F135" s="523">
        <f t="shared" si="49"/>
        <v>2583250.054631914</v>
      </c>
      <c r="G135" s="523">
        <f t="shared" si="50"/>
        <v>2764279.878381914</v>
      </c>
      <c r="H135" s="526">
        <f t="shared" si="51"/>
        <v>706285.30321964482</v>
      </c>
      <c r="I135" s="577">
        <f t="shared" si="52"/>
        <v>706285.30321964482</v>
      </c>
      <c r="J135" s="514">
        <f t="shared" si="35"/>
        <v>0</v>
      </c>
      <c r="K135" s="514"/>
      <c r="L135" s="525"/>
      <c r="M135" s="514">
        <f t="shared" si="53"/>
        <v>0</v>
      </c>
      <c r="N135" s="525"/>
      <c r="O135" s="514">
        <f t="shared" si="54"/>
        <v>0</v>
      </c>
      <c r="P135" s="514">
        <f t="shared" si="55"/>
        <v>0</v>
      </c>
    </row>
    <row r="136" spans="2:16" ht="12.5">
      <c r="B136" s="195" t="str">
        <f t="shared" si="34"/>
        <v/>
      </c>
      <c r="C136" s="507">
        <f>IF(D93="","-",+C135+1)</f>
        <v>2052</v>
      </c>
      <c r="D136" s="374">
        <f>IF(F135+SUM(E$99:E135)=D$92,F135,D$92-SUM(E$99:E135))</f>
        <v>2583250.054631914</v>
      </c>
      <c r="E136" s="522">
        <f t="shared" si="48"/>
        <v>362059.64750000014</v>
      </c>
      <c r="F136" s="523">
        <f t="shared" si="49"/>
        <v>2221190.407131914</v>
      </c>
      <c r="G136" s="523">
        <f t="shared" si="50"/>
        <v>2402220.230881914</v>
      </c>
      <c r="H136" s="526">
        <f t="shared" si="51"/>
        <v>661199.34049026156</v>
      </c>
      <c r="I136" s="577">
        <f t="shared" si="52"/>
        <v>661199.34049026156</v>
      </c>
      <c r="J136" s="514">
        <f t="shared" si="35"/>
        <v>0</v>
      </c>
      <c r="K136" s="514"/>
      <c r="L136" s="525"/>
      <c r="M136" s="514">
        <f t="shared" si="53"/>
        <v>0</v>
      </c>
      <c r="N136" s="525"/>
      <c r="O136" s="514">
        <f t="shared" si="54"/>
        <v>0</v>
      </c>
      <c r="P136" s="514">
        <f t="shared" si="55"/>
        <v>0</v>
      </c>
    </row>
    <row r="137" spans="2:16" ht="12.5">
      <c r="B137" s="195" t="str">
        <f t="shared" si="34"/>
        <v/>
      </c>
      <c r="C137" s="507">
        <f>IF(D93="","-",+C136+1)</f>
        <v>2053</v>
      </c>
      <c r="D137" s="374">
        <f>IF(F136+SUM(E$99:E136)=D$92,F136,D$92-SUM(E$99:E136))</f>
        <v>2221190.407131914</v>
      </c>
      <c r="E137" s="522">
        <f t="shared" si="48"/>
        <v>362059.64750000014</v>
      </c>
      <c r="F137" s="523">
        <f t="shared" si="49"/>
        <v>1859130.7596319139</v>
      </c>
      <c r="G137" s="523">
        <f t="shared" si="50"/>
        <v>2040160.5833819141</v>
      </c>
      <c r="H137" s="526">
        <f t="shared" si="51"/>
        <v>616113.3777608783</v>
      </c>
      <c r="I137" s="577">
        <f t="shared" si="52"/>
        <v>616113.3777608783</v>
      </c>
      <c r="J137" s="514">
        <f t="shared" si="35"/>
        <v>0</v>
      </c>
      <c r="K137" s="514"/>
      <c r="L137" s="525"/>
      <c r="M137" s="514">
        <f t="shared" si="53"/>
        <v>0</v>
      </c>
      <c r="N137" s="525"/>
      <c r="O137" s="514">
        <f t="shared" si="54"/>
        <v>0</v>
      </c>
      <c r="P137" s="514">
        <f t="shared" si="55"/>
        <v>0</v>
      </c>
    </row>
    <row r="138" spans="2:16" ht="12.5">
      <c r="B138" s="195" t="str">
        <f t="shared" si="34"/>
        <v/>
      </c>
      <c r="C138" s="507">
        <f>IF(D93="","-",+C137+1)</f>
        <v>2054</v>
      </c>
      <c r="D138" s="374">
        <f>IF(F137+SUM(E$99:E137)=D$92,F137,D$92-SUM(E$99:E137))</f>
        <v>1859130.7596319139</v>
      </c>
      <c r="E138" s="522">
        <f t="shared" si="48"/>
        <v>362059.64750000014</v>
      </c>
      <c r="F138" s="523">
        <f t="shared" si="49"/>
        <v>1497071.1121319137</v>
      </c>
      <c r="G138" s="523">
        <f t="shared" si="50"/>
        <v>1678100.9358819136</v>
      </c>
      <c r="H138" s="526">
        <f t="shared" si="51"/>
        <v>571027.41503149515</v>
      </c>
      <c r="I138" s="577">
        <f t="shared" si="52"/>
        <v>571027.41503149515</v>
      </c>
      <c r="J138" s="514">
        <f t="shared" si="35"/>
        <v>0</v>
      </c>
      <c r="K138" s="514"/>
      <c r="L138" s="525"/>
      <c r="M138" s="514">
        <f t="shared" si="53"/>
        <v>0</v>
      </c>
      <c r="N138" s="525"/>
      <c r="O138" s="514">
        <f t="shared" si="54"/>
        <v>0</v>
      </c>
      <c r="P138" s="514">
        <f t="shared" si="55"/>
        <v>0</v>
      </c>
    </row>
    <row r="139" spans="2:16" ht="12.5">
      <c r="B139" s="195" t="str">
        <f t="shared" si="34"/>
        <v/>
      </c>
      <c r="C139" s="507">
        <f>IF(D93="","-",+C138+1)</f>
        <v>2055</v>
      </c>
      <c r="D139" s="374">
        <f>IF(F138+SUM(E$99:E138)=D$92,F138,D$92-SUM(E$99:E138))</f>
        <v>1497071.1121319137</v>
      </c>
      <c r="E139" s="522">
        <f t="shared" si="48"/>
        <v>362059.64750000014</v>
      </c>
      <c r="F139" s="523">
        <f t="shared" si="49"/>
        <v>1135011.4646319135</v>
      </c>
      <c r="G139" s="523">
        <f t="shared" si="50"/>
        <v>1316041.2883819137</v>
      </c>
      <c r="H139" s="526">
        <f t="shared" si="51"/>
        <v>525941.45230211189</v>
      </c>
      <c r="I139" s="577">
        <f t="shared" si="52"/>
        <v>525941.45230211189</v>
      </c>
      <c r="J139" s="514">
        <f t="shared" si="35"/>
        <v>0</v>
      </c>
      <c r="K139" s="514"/>
      <c r="L139" s="525"/>
      <c r="M139" s="514">
        <f t="shared" si="53"/>
        <v>0</v>
      </c>
      <c r="N139" s="525"/>
      <c r="O139" s="514">
        <f t="shared" si="54"/>
        <v>0</v>
      </c>
      <c r="P139" s="514">
        <f t="shared" si="55"/>
        <v>0</v>
      </c>
    </row>
    <row r="140" spans="2:16" ht="12.5">
      <c r="B140" s="195" t="str">
        <f t="shared" si="34"/>
        <v/>
      </c>
      <c r="C140" s="507">
        <f>IF(D93="","-",+C139+1)</f>
        <v>2056</v>
      </c>
      <c r="D140" s="374">
        <f>IF(F139+SUM(E$99:E139)=D$92,F139,D$92-SUM(E$99:E139))</f>
        <v>1135011.4646319135</v>
      </c>
      <c r="E140" s="522">
        <f t="shared" si="48"/>
        <v>362059.64750000014</v>
      </c>
      <c r="F140" s="523">
        <f t="shared" si="49"/>
        <v>772951.81713191327</v>
      </c>
      <c r="G140" s="523">
        <f t="shared" si="50"/>
        <v>953981.64088191336</v>
      </c>
      <c r="H140" s="526">
        <f t="shared" si="51"/>
        <v>480855.48957272869</v>
      </c>
      <c r="I140" s="577">
        <f t="shared" si="52"/>
        <v>480855.48957272869</v>
      </c>
      <c r="J140" s="514">
        <f t="shared" si="35"/>
        <v>0</v>
      </c>
      <c r="K140" s="514"/>
      <c r="L140" s="525"/>
      <c r="M140" s="514">
        <f t="shared" si="53"/>
        <v>0</v>
      </c>
      <c r="N140" s="525"/>
      <c r="O140" s="514">
        <f t="shared" si="54"/>
        <v>0</v>
      </c>
      <c r="P140" s="514">
        <f t="shared" si="55"/>
        <v>0</v>
      </c>
    </row>
    <row r="141" spans="2:16" ht="12.5">
      <c r="B141" s="195" t="str">
        <f t="shared" si="34"/>
        <v/>
      </c>
      <c r="C141" s="507">
        <f>IF(D93="","-",+C140+1)</f>
        <v>2057</v>
      </c>
      <c r="D141" s="374">
        <f>IF(F140+SUM(E$99:E140)=D$92,F140,D$92-SUM(E$99:E140))</f>
        <v>772951.81713191327</v>
      </c>
      <c r="E141" s="522">
        <f t="shared" si="48"/>
        <v>362059.64750000014</v>
      </c>
      <c r="F141" s="523">
        <f t="shared" si="49"/>
        <v>410892.16963191313</v>
      </c>
      <c r="G141" s="523">
        <f t="shared" si="50"/>
        <v>591921.99338191317</v>
      </c>
      <c r="H141" s="526">
        <f t="shared" si="51"/>
        <v>435769.52684334549</v>
      </c>
      <c r="I141" s="577">
        <f t="shared" si="52"/>
        <v>435769.52684334549</v>
      </c>
      <c r="J141" s="514">
        <f t="shared" si="35"/>
        <v>0</v>
      </c>
      <c r="K141" s="514"/>
      <c r="L141" s="525"/>
      <c r="M141" s="514">
        <f t="shared" si="53"/>
        <v>0</v>
      </c>
      <c r="N141" s="525"/>
      <c r="O141" s="514">
        <f t="shared" si="54"/>
        <v>0</v>
      </c>
      <c r="P141" s="514">
        <f t="shared" si="55"/>
        <v>0</v>
      </c>
    </row>
    <row r="142" spans="2:16" ht="12.5">
      <c r="B142" s="195" t="str">
        <f t="shared" si="34"/>
        <v/>
      </c>
      <c r="C142" s="507">
        <f>IF(D93="","-",+C141+1)</f>
        <v>2058</v>
      </c>
      <c r="D142" s="374">
        <f>IF(F141+SUM(E$99:E141)=D$92,F141,D$92-SUM(E$99:E141))</f>
        <v>410892.16963191313</v>
      </c>
      <c r="E142" s="522">
        <f t="shared" si="48"/>
        <v>362059.64750000014</v>
      </c>
      <c r="F142" s="523">
        <f t="shared" si="49"/>
        <v>48832.522131912992</v>
      </c>
      <c r="G142" s="523">
        <f t="shared" si="50"/>
        <v>229862.34588191306</v>
      </c>
      <c r="H142" s="526">
        <f t="shared" si="51"/>
        <v>390683.56411396229</v>
      </c>
      <c r="I142" s="577">
        <f t="shared" si="52"/>
        <v>390683.56411396229</v>
      </c>
      <c r="J142" s="514">
        <f t="shared" si="35"/>
        <v>0</v>
      </c>
      <c r="K142" s="514"/>
      <c r="L142" s="525"/>
      <c r="M142" s="514">
        <f t="shared" si="53"/>
        <v>0</v>
      </c>
      <c r="N142" s="525"/>
      <c r="O142" s="514">
        <f t="shared" si="54"/>
        <v>0</v>
      </c>
      <c r="P142" s="514">
        <f t="shared" si="55"/>
        <v>0</v>
      </c>
    </row>
    <row r="143" spans="2:16" ht="12.5">
      <c r="B143" s="195" t="str">
        <f t="shared" si="34"/>
        <v/>
      </c>
      <c r="C143" s="507">
        <f>IF(D93="","-",+C142+1)</f>
        <v>2059</v>
      </c>
      <c r="D143" s="374">
        <f>IF(F142+SUM(E$99:E142)=D$92,F142,D$92-SUM(E$99:E142))</f>
        <v>48832.522131912992</v>
      </c>
      <c r="E143" s="522">
        <f t="shared" si="48"/>
        <v>48832.522131912992</v>
      </c>
      <c r="F143" s="523">
        <f t="shared" si="49"/>
        <v>0</v>
      </c>
      <c r="G143" s="523">
        <f t="shared" si="50"/>
        <v>24416.261065956496</v>
      </c>
      <c r="H143" s="526">
        <f t="shared" si="51"/>
        <v>51872.989756548253</v>
      </c>
      <c r="I143" s="577">
        <f t="shared" si="52"/>
        <v>51872.989756548253</v>
      </c>
      <c r="J143" s="514">
        <f t="shared" si="35"/>
        <v>0</v>
      </c>
      <c r="K143" s="514"/>
      <c r="L143" s="525"/>
      <c r="M143" s="514">
        <f t="shared" si="53"/>
        <v>0</v>
      </c>
      <c r="N143" s="525"/>
      <c r="O143" s="514">
        <f t="shared" si="54"/>
        <v>0</v>
      </c>
      <c r="P143" s="514">
        <f t="shared" si="55"/>
        <v>0</v>
      </c>
    </row>
    <row r="144" spans="2:16" ht="12.5">
      <c r="B144" s="195" t="str">
        <f t="shared" si="34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8"/>
        <v>0</v>
      </c>
      <c r="F144" s="523">
        <f t="shared" si="49"/>
        <v>0</v>
      </c>
      <c r="G144" s="523">
        <f t="shared" si="50"/>
        <v>0</v>
      </c>
      <c r="H144" s="526">
        <f t="shared" si="51"/>
        <v>0</v>
      </c>
      <c r="I144" s="577">
        <f t="shared" si="52"/>
        <v>0</v>
      </c>
      <c r="J144" s="514">
        <f t="shared" si="35"/>
        <v>0</v>
      </c>
      <c r="K144" s="514"/>
      <c r="L144" s="525"/>
      <c r="M144" s="514">
        <f t="shared" si="53"/>
        <v>0</v>
      </c>
      <c r="N144" s="525"/>
      <c r="O144" s="514">
        <f t="shared" si="54"/>
        <v>0</v>
      </c>
      <c r="P144" s="514">
        <f t="shared" si="55"/>
        <v>0</v>
      </c>
    </row>
    <row r="145" spans="2:16" ht="12.5">
      <c r="B145" s="195" t="str">
        <f t="shared" si="34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8"/>
        <v>0</v>
      </c>
      <c r="F145" s="523">
        <f t="shared" si="49"/>
        <v>0</v>
      </c>
      <c r="G145" s="523">
        <f t="shared" si="50"/>
        <v>0</v>
      </c>
      <c r="H145" s="526">
        <f t="shared" si="51"/>
        <v>0</v>
      </c>
      <c r="I145" s="577">
        <f t="shared" si="52"/>
        <v>0</v>
      </c>
      <c r="J145" s="514">
        <f t="shared" si="35"/>
        <v>0</v>
      </c>
      <c r="K145" s="514"/>
      <c r="L145" s="525"/>
      <c r="M145" s="514">
        <f t="shared" si="53"/>
        <v>0</v>
      </c>
      <c r="N145" s="525"/>
      <c r="O145" s="514">
        <f t="shared" si="54"/>
        <v>0</v>
      </c>
      <c r="P145" s="514">
        <f t="shared" si="55"/>
        <v>0</v>
      </c>
    </row>
    <row r="146" spans="2:16" ht="12.5">
      <c r="B146" s="195" t="str">
        <f t="shared" si="34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8"/>
        <v>0</v>
      </c>
      <c r="F146" s="523">
        <f t="shared" si="49"/>
        <v>0</v>
      </c>
      <c r="G146" s="523">
        <f t="shared" si="50"/>
        <v>0</v>
      </c>
      <c r="H146" s="526">
        <f t="shared" si="51"/>
        <v>0</v>
      </c>
      <c r="I146" s="577">
        <f t="shared" si="52"/>
        <v>0</v>
      </c>
      <c r="J146" s="514">
        <f t="shared" si="35"/>
        <v>0</v>
      </c>
      <c r="K146" s="514"/>
      <c r="L146" s="525"/>
      <c r="M146" s="514">
        <f t="shared" si="53"/>
        <v>0</v>
      </c>
      <c r="N146" s="525"/>
      <c r="O146" s="514">
        <f t="shared" si="54"/>
        <v>0</v>
      </c>
      <c r="P146" s="514">
        <f t="shared" si="55"/>
        <v>0</v>
      </c>
    </row>
    <row r="147" spans="2:16" ht="12.5">
      <c r="B147" s="195" t="str">
        <f t="shared" si="34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8"/>
        <v>0</v>
      </c>
      <c r="F147" s="523">
        <f t="shared" si="49"/>
        <v>0</v>
      </c>
      <c r="G147" s="523">
        <f t="shared" si="50"/>
        <v>0</v>
      </c>
      <c r="H147" s="526">
        <f t="shared" si="51"/>
        <v>0</v>
      </c>
      <c r="I147" s="577">
        <f t="shared" si="52"/>
        <v>0</v>
      </c>
      <c r="J147" s="514">
        <f t="shared" si="35"/>
        <v>0</v>
      </c>
      <c r="K147" s="514"/>
      <c r="L147" s="525"/>
      <c r="M147" s="514">
        <f t="shared" si="53"/>
        <v>0</v>
      </c>
      <c r="N147" s="525"/>
      <c r="O147" s="514">
        <f t="shared" si="54"/>
        <v>0</v>
      </c>
      <c r="P147" s="514">
        <f t="shared" si="55"/>
        <v>0</v>
      </c>
    </row>
    <row r="148" spans="2:16" ht="12.5">
      <c r="B148" s="195" t="str">
        <f t="shared" si="34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8"/>
        <v>0</v>
      </c>
      <c r="F148" s="523">
        <f t="shared" si="49"/>
        <v>0</v>
      </c>
      <c r="G148" s="523">
        <f t="shared" si="50"/>
        <v>0</v>
      </c>
      <c r="H148" s="526">
        <f t="shared" si="51"/>
        <v>0</v>
      </c>
      <c r="I148" s="577">
        <f t="shared" si="52"/>
        <v>0</v>
      </c>
      <c r="J148" s="514">
        <f t="shared" si="35"/>
        <v>0</v>
      </c>
      <c r="K148" s="514"/>
      <c r="L148" s="525"/>
      <c r="M148" s="514">
        <f t="shared" si="53"/>
        <v>0</v>
      </c>
      <c r="N148" s="525"/>
      <c r="O148" s="514">
        <f t="shared" si="54"/>
        <v>0</v>
      </c>
      <c r="P148" s="514">
        <f t="shared" si="55"/>
        <v>0</v>
      </c>
    </row>
    <row r="149" spans="2:16" ht="12.5">
      <c r="B149" s="195" t="str">
        <f t="shared" si="34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8"/>
        <v>0</v>
      </c>
      <c r="F149" s="523">
        <f t="shared" si="49"/>
        <v>0</v>
      </c>
      <c r="G149" s="523">
        <f t="shared" si="50"/>
        <v>0</v>
      </c>
      <c r="H149" s="526">
        <f t="shared" si="51"/>
        <v>0</v>
      </c>
      <c r="I149" s="577">
        <f t="shared" si="52"/>
        <v>0</v>
      </c>
      <c r="J149" s="514">
        <f t="shared" si="35"/>
        <v>0</v>
      </c>
      <c r="K149" s="514"/>
      <c r="L149" s="525"/>
      <c r="M149" s="514">
        <f t="shared" si="53"/>
        <v>0</v>
      </c>
      <c r="N149" s="525"/>
      <c r="O149" s="514">
        <f t="shared" si="54"/>
        <v>0</v>
      </c>
      <c r="P149" s="514">
        <f t="shared" si="55"/>
        <v>0</v>
      </c>
    </row>
    <row r="150" spans="2:16" ht="12.5">
      <c r="B150" s="195" t="str">
        <f t="shared" si="34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8"/>
        <v>0</v>
      </c>
      <c r="F150" s="523">
        <f t="shared" si="49"/>
        <v>0</v>
      </c>
      <c r="G150" s="523">
        <f t="shared" si="50"/>
        <v>0</v>
      </c>
      <c r="H150" s="526">
        <f t="shared" si="51"/>
        <v>0</v>
      </c>
      <c r="I150" s="577">
        <f t="shared" si="52"/>
        <v>0</v>
      </c>
      <c r="J150" s="514">
        <f t="shared" si="35"/>
        <v>0</v>
      </c>
      <c r="K150" s="514"/>
      <c r="L150" s="525"/>
      <c r="M150" s="514">
        <f t="shared" si="53"/>
        <v>0</v>
      </c>
      <c r="N150" s="525"/>
      <c r="O150" s="514">
        <f t="shared" si="54"/>
        <v>0</v>
      </c>
      <c r="P150" s="514">
        <f t="shared" si="55"/>
        <v>0</v>
      </c>
    </row>
    <row r="151" spans="2:16" ht="12.5">
      <c r="B151" s="195" t="str">
        <f t="shared" si="34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8"/>
        <v>0</v>
      </c>
      <c r="F151" s="523">
        <f t="shared" si="49"/>
        <v>0</v>
      </c>
      <c r="G151" s="523">
        <f t="shared" si="50"/>
        <v>0</v>
      </c>
      <c r="H151" s="526">
        <f t="shared" si="51"/>
        <v>0</v>
      </c>
      <c r="I151" s="577">
        <f t="shared" si="52"/>
        <v>0</v>
      </c>
      <c r="J151" s="514">
        <f t="shared" si="35"/>
        <v>0</v>
      </c>
      <c r="K151" s="514"/>
      <c r="L151" s="525"/>
      <c r="M151" s="514">
        <f t="shared" si="53"/>
        <v>0</v>
      </c>
      <c r="N151" s="525"/>
      <c r="O151" s="514">
        <f t="shared" si="54"/>
        <v>0</v>
      </c>
      <c r="P151" s="514">
        <f t="shared" si="55"/>
        <v>0</v>
      </c>
    </row>
    <row r="152" spans="2:16" ht="12.5">
      <c r="B152" s="195" t="str">
        <f t="shared" si="34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8"/>
        <v>0</v>
      </c>
      <c r="F152" s="523">
        <f t="shared" si="49"/>
        <v>0</v>
      </c>
      <c r="G152" s="523">
        <f t="shared" si="50"/>
        <v>0</v>
      </c>
      <c r="H152" s="526">
        <f t="shared" si="51"/>
        <v>0</v>
      </c>
      <c r="I152" s="577">
        <f t="shared" si="52"/>
        <v>0</v>
      </c>
      <c r="J152" s="514">
        <f t="shared" si="35"/>
        <v>0</v>
      </c>
      <c r="K152" s="514"/>
      <c r="L152" s="525"/>
      <c r="M152" s="514">
        <f t="shared" si="53"/>
        <v>0</v>
      </c>
      <c r="N152" s="525"/>
      <c r="O152" s="514">
        <f t="shared" si="54"/>
        <v>0</v>
      </c>
      <c r="P152" s="514">
        <f t="shared" si="55"/>
        <v>0</v>
      </c>
    </row>
    <row r="153" spans="2:16" ht="12.5">
      <c r="B153" s="195" t="str">
        <f t="shared" si="34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8"/>
        <v>0</v>
      </c>
      <c r="F153" s="523">
        <f t="shared" si="49"/>
        <v>0</v>
      </c>
      <c r="G153" s="523">
        <f t="shared" si="50"/>
        <v>0</v>
      </c>
      <c r="H153" s="526">
        <f t="shared" si="51"/>
        <v>0</v>
      </c>
      <c r="I153" s="577">
        <f t="shared" si="52"/>
        <v>0</v>
      </c>
      <c r="J153" s="514">
        <f t="shared" si="35"/>
        <v>0</v>
      </c>
      <c r="K153" s="514"/>
      <c r="L153" s="525"/>
      <c r="M153" s="514">
        <f t="shared" si="53"/>
        <v>0</v>
      </c>
      <c r="N153" s="525"/>
      <c r="O153" s="514">
        <f t="shared" si="54"/>
        <v>0</v>
      </c>
      <c r="P153" s="514">
        <f t="shared" si="55"/>
        <v>0</v>
      </c>
    </row>
    <row r="154" spans="2:16" ht="13" thickBot="1">
      <c r="B154" s="195" t="str">
        <f t="shared" si="34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48"/>
        <v>0</v>
      </c>
      <c r="F154" s="523">
        <f t="shared" si="49"/>
        <v>0</v>
      </c>
      <c r="G154" s="523">
        <f t="shared" si="50"/>
        <v>0</v>
      </c>
      <c r="H154" s="526">
        <f t="shared" si="51"/>
        <v>0</v>
      </c>
      <c r="I154" s="577">
        <f t="shared" si="52"/>
        <v>0</v>
      </c>
      <c r="J154" s="514">
        <f t="shared" si="35"/>
        <v>0</v>
      </c>
      <c r="K154" s="514"/>
      <c r="L154" s="532"/>
      <c r="M154" s="533">
        <f t="shared" si="53"/>
        <v>0</v>
      </c>
      <c r="N154" s="532"/>
      <c r="O154" s="533">
        <f t="shared" si="54"/>
        <v>0</v>
      </c>
      <c r="P154" s="533">
        <f t="shared" si="55"/>
        <v>0</v>
      </c>
    </row>
    <row r="155" spans="2:16" ht="12.5">
      <c r="C155" s="374" t="s">
        <v>78</v>
      </c>
      <c r="D155" s="375"/>
      <c r="E155" s="375">
        <f>SUM(E99:E154)</f>
        <v>15930624.490000011</v>
      </c>
      <c r="F155" s="375"/>
      <c r="G155" s="375"/>
      <c r="H155" s="375">
        <f>SUM(H99:H154)</f>
        <v>57986955.569281183</v>
      </c>
      <c r="I155" s="375">
        <f>SUM(I99:I154)</f>
        <v>57986955.569281183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7" priority="1" stopIfTrue="1" operator="equal">
      <formula>$I$10</formula>
    </cfRule>
  </conditionalFormatting>
  <conditionalFormatting sqref="C99:C154">
    <cfRule type="cellIs" dxfId="5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51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627207.75800125464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627207.75800125464</v>
      </c>
      <c r="O6" s="269"/>
      <c r="P6" s="269"/>
    </row>
    <row r="7" spans="1:16" ht="13.5" thickBot="1">
      <c r="C7" s="467" t="s">
        <v>48</v>
      </c>
      <c r="D7" s="624" t="s">
        <v>343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479</v>
      </c>
      <c r="E9" s="637" t="s">
        <v>401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5522411.1500000004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125509.34431818183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781808.63149934181</v>
      </c>
      <c r="H20" s="639">
        <v>781808.63149934181</v>
      </c>
      <c r="I20" s="511">
        <f t="shared" si="3"/>
        <v>0</v>
      </c>
      <c r="J20" s="511"/>
      <c r="K20" s="518">
        <f t="shared" si="0"/>
        <v>781808.63149934181</v>
      </c>
      <c r="L20" s="519">
        <f t="shared" si="1"/>
        <v>0</v>
      </c>
      <c r="M20" s="518">
        <f t="shared" si="2"/>
        <v>781808.63149934181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132431.34146341463</v>
      </c>
      <c r="F21" s="631">
        <v>4910774.2395537905</v>
      </c>
      <c r="G21" s="630">
        <v>764977.38948618842</v>
      </c>
      <c r="H21" s="639">
        <v>764977.38948618842</v>
      </c>
      <c r="I21" s="511">
        <f t="shared" si="3"/>
        <v>0</v>
      </c>
      <c r="J21" s="511"/>
      <c r="K21" s="518">
        <f t="shared" si="0"/>
        <v>764977.38948618842</v>
      </c>
      <c r="L21" s="519">
        <f t="shared" si="1"/>
        <v>0</v>
      </c>
      <c r="M21" s="518">
        <f t="shared" si="2"/>
        <v>764977.38948618842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639836.49401838449</v>
      </c>
      <c r="H22" s="639">
        <v>639836.49401838449</v>
      </c>
      <c r="I22" s="511">
        <f t="shared" si="3"/>
        <v>0</v>
      </c>
      <c r="J22" s="511"/>
      <c r="K22" s="518">
        <f t="shared" si="0"/>
        <v>639836.49401838449</v>
      </c>
      <c r="L22" s="519">
        <f t="shared" si="1"/>
        <v>0</v>
      </c>
      <c r="M22" s="518">
        <f t="shared" si="2"/>
        <v>639836.49401838449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4874966.8856116468</v>
      </c>
      <c r="E23" s="630">
        <v>131485.97619047618</v>
      </c>
      <c r="F23" s="631">
        <v>4743480.9094211711</v>
      </c>
      <c r="G23" s="630">
        <v>641285.56745480897</v>
      </c>
      <c r="H23" s="639">
        <v>641285.56745480897</v>
      </c>
      <c r="I23" s="511">
        <f t="shared" si="3"/>
        <v>0</v>
      </c>
      <c r="J23" s="511"/>
      <c r="K23" s="518">
        <f t="shared" ref="K23" si="7">G23</f>
        <v>641285.56745480897</v>
      </c>
      <c r="L23" s="519">
        <f t="shared" ref="L23" si="8">IF(K23&lt;&gt;0,+G23-K23,0)</f>
        <v>0</v>
      </c>
      <c r="M23" s="518">
        <f t="shared" ref="M23" si="9">H23</f>
        <v>641285.56745480897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4737321.3121438026</v>
      </c>
      <c r="E24" s="630">
        <v>131485.97619047618</v>
      </c>
      <c r="F24" s="631">
        <v>4605835.3359533269</v>
      </c>
      <c r="G24" s="630">
        <v>656777.38185664476</v>
      </c>
      <c r="H24" s="639">
        <v>656777.38185664476</v>
      </c>
      <c r="I24" s="511">
        <f t="shared" si="3"/>
        <v>0</v>
      </c>
      <c r="J24" s="511"/>
      <c r="K24" s="518">
        <f t="shared" ref="K24" si="10">G24</f>
        <v>656777.38185664476</v>
      </c>
      <c r="L24" s="519">
        <f t="shared" ref="L24" si="11">IF(K24&lt;&gt;0,+G24-K24,0)</f>
        <v>0</v>
      </c>
      <c r="M24" s="518">
        <f t="shared" ref="M24" si="12">H24</f>
        <v>656777.38185664476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4605835.4859533263</v>
      </c>
      <c r="E25" s="630">
        <v>131485.97976190477</v>
      </c>
      <c r="F25" s="631">
        <v>4474349.5061914213</v>
      </c>
      <c r="G25" s="630">
        <v>705021.28192113526</v>
      </c>
      <c r="H25" s="639">
        <v>705021.28192113526</v>
      </c>
      <c r="I25" s="511">
        <f t="shared" si="3"/>
        <v>0</v>
      </c>
      <c r="J25" s="511"/>
      <c r="K25" s="518">
        <f t="shared" ref="K25" si="13">G25</f>
        <v>705021.28192113526</v>
      </c>
      <c r="L25" s="519">
        <f t="shared" ref="L25" si="14">IF(K25&lt;&gt;0,+G25-K25,0)</f>
        <v>0</v>
      </c>
      <c r="M25" s="518">
        <f t="shared" ref="M25" si="15">H25</f>
        <v>705021.28192113526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631">
        <v>4474349.5061914213</v>
      </c>
      <c r="E26" s="630">
        <v>131485.97976190477</v>
      </c>
      <c r="F26" s="631">
        <v>4342863.5264295163</v>
      </c>
      <c r="G26" s="630">
        <v>627207.75800125464</v>
      </c>
      <c r="H26" s="639">
        <v>627207.75800125464</v>
      </c>
      <c r="I26" s="511">
        <f t="shared" si="3"/>
        <v>0</v>
      </c>
      <c r="J26" s="511"/>
      <c r="K26" s="518">
        <f t="shared" ref="K26" si="16">G26</f>
        <v>627207.75800125464</v>
      </c>
      <c r="L26" s="519">
        <f t="shared" ref="L26" si="17">IF(K26&lt;&gt;0,+G26-K26,0)</f>
        <v>0</v>
      </c>
      <c r="M26" s="518">
        <f t="shared" ref="M26" si="18">H26</f>
        <v>627207.75800125464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4342863.5264295163</v>
      </c>
      <c r="E27" s="522">
        <f t="shared" ref="E27:E72" si="21">IF(+$I$14&lt;F26,$I$14,D27)</f>
        <v>125509.34431818183</v>
      </c>
      <c r="F27" s="523">
        <f t="shared" ref="F27:F72" si="22">+D27-E27</f>
        <v>4217354.1821113341</v>
      </c>
      <c r="G27" s="524">
        <f t="shared" ref="G27:G50" si="23">+I$12*((D27+F27)/2)+E27</f>
        <v>637098.47883616574</v>
      </c>
      <c r="H27" s="491">
        <f t="shared" ref="H27:H50" si="24">+I$13*((D27+F27)/2)+E27</f>
        <v>637098.47883616574</v>
      </c>
      <c r="I27" s="511">
        <f t="shared" si="3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4217354.1821113341</v>
      </c>
      <c r="E28" s="522">
        <f t="shared" si="21"/>
        <v>125509.34431818183</v>
      </c>
      <c r="F28" s="523">
        <f t="shared" si="22"/>
        <v>4091844.8377931523</v>
      </c>
      <c r="G28" s="524">
        <f t="shared" si="23"/>
        <v>622096.70691403479</v>
      </c>
      <c r="H28" s="491">
        <f t="shared" si="24"/>
        <v>622096.70691403479</v>
      </c>
      <c r="I28" s="511">
        <f t="shared" si="3"/>
        <v>0</v>
      </c>
      <c r="J28" s="511"/>
      <c r="K28" s="525"/>
      <c r="L28" s="514">
        <f t="shared" si="2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4091844.8377931523</v>
      </c>
      <c r="E29" s="522">
        <f t="shared" si="21"/>
        <v>125509.34431818183</v>
      </c>
      <c r="F29" s="523">
        <f t="shared" si="22"/>
        <v>3966335.4934749706</v>
      </c>
      <c r="G29" s="524">
        <f t="shared" si="23"/>
        <v>607094.93499190372</v>
      </c>
      <c r="H29" s="491">
        <f t="shared" si="24"/>
        <v>607094.93499190372</v>
      </c>
      <c r="I29" s="511">
        <f t="shared" si="3"/>
        <v>0</v>
      </c>
      <c r="J29" s="511"/>
      <c r="K29" s="525"/>
      <c r="L29" s="514">
        <f t="shared" si="2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3966335.4934749706</v>
      </c>
      <c r="E30" s="522">
        <f t="shared" si="21"/>
        <v>125509.34431818183</v>
      </c>
      <c r="F30" s="523">
        <f t="shared" si="22"/>
        <v>3840826.1491567888</v>
      </c>
      <c r="G30" s="524">
        <f t="shared" si="23"/>
        <v>592093.16306977277</v>
      </c>
      <c r="H30" s="491">
        <f t="shared" si="24"/>
        <v>592093.16306977277</v>
      </c>
      <c r="I30" s="511">
        <f t="shared" si="3"/>
        <v>0</v>
      </c>
      <c r="J30" s="511"/>
      <c r="K30" s="525"/>
      <c r="L30" s="514">
        <f t="shared" si="2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3840826.1491567888</v>
      </c>
      <c r="E31" s="522">
        <f t="shared" si="21"/>
        <v>125509.34431818183</v>
      </c>
      <c r="F31" s="523">
        <f t="shared" si="22"/>
        <v>3715316.8048386071</v>
      </c>
      <c r="G31" s="524">
        <f t="shared" si="23"/>
        <v>577091.39114764181</v>
      </c>
      <c r="H31" s="491">
        <f t="shared" si="24"/>
        <v>577091.39114764181</v>
      </c>
      <c r="I31" s="511">
        <f t="shared" si="3"/>
        <v>0</v>
      </c>
      <c r="J31" s="511"/>
      <c r="K31" s="525"/>
      <c r="L31" s="514">
        <f t="shared" si="2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3715316.8048386071</v>
      </c>
      <c r="E32" s="522">
        <f t="shared" si="21"/>
        <v>125509.34431818183</v>
      </c>
      <c r="F32" s="523">
        <f t="shared" si="22"/>
        <v>3589807.4605204253</v>
      </c>
      <c r="G32" s="524">
        <f t="shared" si="23"/>
        <v>562089.61922551086</v>
      </c>
      <c r="H32" s="491">
        <f t="shared" si="24"/>
        <v>562089.61922551086</v>
      </c>
      <c r="I32" s="511">
        <f t="shared" si="3"/>
        <v>0</v>
      </c>
      <c r="J32" s="511"/>
      <c r="K32" s="525"/>
      <c r="L32" s="514">
        <f t="shared" si="2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3589807.4605204253</v>
      </c>
      <c r="E33" s="522">
        <f t="shared" si="21"/>
        <v>125509.34431818183</v>
      </c>
      <c r="F33" s="523">
        <f t="shared" si="22"/>
        <v>3464298.1162022436</v>
      </c>
      <c r="G33" s="524">
        <f t="shared" si="23"/>
        <v>547087.84730337979</v>
      </c>
      <c r="H33" s="491">
        <f t="shared" si="24"/>
        <v>547087.84730337979</v>
      </c>
      <c r="I33" s="511">
        <f t="shared" si="3"/>
        <v>0</v>
      </c>
      <c r="J33" s="511"/>
      <c r="K33" s="525"/>
      <c r="L33" s="514">
        <f t="shared" si="2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3464298.1162022436</v>
      </c>
      <c r="E34" s="522">
        <f t="shared" si="21"/>
        <v>125509.34431818183</v>
      </c>
      <c r="F34" s="523">
        <f t="shared" si="22"/>
        <v>3338788.7718840619</v>
      </c>
      <c r="G34" s="524">
        <f t="shared" si="23"/>
        <v>532086.07538124896</v>
      </c>
      <c r="H34" s="491">
        <f t="shared" si="24"/>
        <v>532086.07538124896</v>
      </c>
      <c r="I34" s="511">
        <f t="shared" si="3"/>
        <v>0</v>
      </c>
      <c r="J34" s="511"/>
      <c r="K34" s="525"/>
      <c r="L34" s="514">
        <f t="shared" si="2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3338788.7718840619</v>
      </c>
      <c r="E35" s="522">
        <f t="shared" si="21"/>
        <v>125509.34431818183</v>
      </c>
      <c r="F35" s="523">
        <f t="shared" si="22"/>
        <v>3213279.4275658801</v>
      </c>
      <c r="G35" s="524">
        <f t="shared" si="23"/>
        <v>517084.30345911789</v>
      </c>
      <c r="H35" s="491">
        <f t="shared" si="24"/>
        <v>517084.30345911789</v>
      </c>
      <c r="I35" s="511">
        <f t="shared" si="3"/>
        <v>0</v>
      </c>
      <c r="J35" s="511"/>
      <c r="K35" s="525"/>
      <c r="L35" s="514">
        <f t="shared" si="2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3213279.4275658801</v>
      </c>
      <c r="E36" s="522">
        <f t="shared" si="21"/>
        <v>125509.34431818183</v>
      </c>
      <c r="F36" s="523">
        <f t="shared" si="22"/>
        <v>3087770.0832476984</v>
      </c>
      <c r="G36" s="524">
        <f t="shared" si="23"/>
        <v>502082.53153698693</v>
      </c>
      <c r="H36" s="491">
        <f t="shared" si="24"/>
        <v>502082.53153698693</v>
      </c>
      <c r="I36" s="511">
        <f t="shared" si="3"/>
        <v>0</v>
      </c>
      <c r="J36" s="511"/>
      <c r="K36" s="525"/>
      <c r="L36" s="514">
        <f t="shared" si="2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3087770.0832476984</v>
      </c>
      <c r="E37" s="522">
        <f t="shared" si="21"/>
        <v>125509.34431818183</v>
      </c>
      <c r="F37" s="523">
        <f t="shared" si="22"/>
        <v>2962260.7389295166</v>
      </c>
      <c r="G37" s="524">
        <f t="shared" si="23"/>
        <v>487080.75961485598</v>
      </c>
      <c r="H37" s="491">
        <f t="shared" si="24"/>
        <v>487080.75961485598</v>
      </c>
      <c r="I37" s="511">
        <f t="shared" si="3"/>
        <v>0</v>
      </c>
      <c r="J37" s="511"/>
      <c r="K37" s="525"/>
      <c r="L37" s="514">
        <f t="shared" si="2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2962260.7389295166</v>
      </c>
      <c r="E38" s="522">
        <f t="shared" si="21"/>
        <v>125509.34431818183</v>
      </c>
      <c r="F38" s="523">
        <f t="shared" si="22"/>
        <v>2836751.3946113349</v>
      </c>
      <c r="G38" s="524">
        <f t="shared" si="23"/>
        <v>472078.98769272503</v>
      </c>
      <c r="H38" s="491">
        <f t="shared" si="24"/>
        <v>472078.98769272503</v>
      </c>
      <c r="I38" s="511">
        <f t="shared" si="3"/>
        <v>0</v>
      </c>
      <c r="J38" s="511"/>
      <c r="K38" s="525"/>
      <c r="L38" s="514">
        <f t="shared" si="2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2836751.3946113349</v>
      </c>
      <c r="E39" s="522">
        <f t="shared" si="21"/>
        <v>125509.34431818183</v>
      </c>
      <c r="F39" s="523">
        <f t="shared" si="22"/>
        <v>2711242.0502931532</v>
      </c>
      <c r="G39" s="524">
        <f t="shared" si="23"/>
        <v>457077.21577059396</v>
      </c>
      <c r="H39" s="491">
        <f t="shared" si="24"/>
        <v>457077.21577059396</v>
      </c>
      <c r="I39" s="511">
        <f t="shared" si="3"/>
        <v>0</v>
      </c>
      <c r="J39" s="511"/>
      <c r="K39" s="525"/>
      <c r="L39" s="514">
        <f t="shared" si="2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2711242.0502931532</v>
      </c>
      <c r="E40" s="522">
        <f t="shared" si="21"/>
        <v>125509.34431818183</v>
      </c>
      <c r="F40" s="523">
        <f t="shared" si="22"/>
        <v>2585732.7059749714</v>
      </c>
      <c r="G40" s="524">
        <f t="shared" si="23"/>
        <v>442075.44384846312</v>
      </c>
      <c r="H40" s="491">
        <f t="shared" si="24"/>
        <v>442075.44384846312</v>
      </c>
      <c r="I40" s="511">
        <f t="shared" si="3"/>
        <v>0</v>
      </c>
      <c r="J40" s="511"/>
      <c r="K40" s="525"/>
      <c r="L40" s="514">
        <f t="shared" si="2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2585732.7059749714</v>
      </c>
      <c r="E41" s="522">
        <f t="shared" si="21"/>
        <v>125509.34431818183</v>
      </c>
      <c r="F41" s="523">
        <f t="shared" si="22"/>
        <v>2460223.3616567897</v>
      </c>
      <c r="G41" s="524">
        <f t="shared" si="23"/>
        <v>427073.67192633206</v>
      </c>
      <c r="H41" s="491">
        <f t="shared" si="24"/>
        <v>427073.67192633206</v>
      </c>
      <c r="I41" s="511">
        <f t="shared" si="3"/>
        <v>0</v>
      </c>
      <c r="J41" s="511"/>
      <c r="K41" s="525"/>
      <c r="L41" s="514">
        <f t="shared" si="2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2460223.3616567897</v>
      </c>
      <c r="E42" s="522">
        <f t="shared" si="21"/>
        <v>125509.34431818183</v>
      </c>
      <c r="F42" s="523">
        <f t="shared" si="22"/>
        <v>2334714.0173386079</v>
      </c>
      <c r="G42" s="524">
        <f t="shared" si="23"/>
        <v>412071.9000042011</v>
      </c>
      <c r="H42" s="491">
        <f t="shared" si="24"/>
        <v>412071.9000042011</v>
      </c>
      <c r="I42" s="511">
        <f t="shared" si="3"/>
        <v>0</v>
      </c>
      <c r="J42" s="511"/>
      <c r="K42" s="525"/>
      <c r="L42" s="514">
        <f t="shared" si="2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2334714.0173386079</v>
      </c>
      <c r="E43" s="522">
        <f t="shared" si="21"/>
        <v>125509.34431818183</v>
      </c>
      <c r="F43" s="523">
        <f t="shared" si="22"/>
        <v>2209204.6730204262</v>
      </c>
      <c r="G43" s="524">
        <f t="shared" si="23"/>
        <v>397070.12808207015</v>
      </c>
      <c r="H43" s="491">
        <f t="shared" si="24"/>
        <v>397070.12808207015</v>
      </c>
      <c r="I43" s="511">
        <f t="shared" si="3"/>
        <v>0</v>
      </c>
      <c r="J43" s="511"/>
      <c r="K43" s="525"/>
      <c r="L43" s="514">
        <f t="shared" si="2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2209204.6730204262</v>
      </c>
      <c r="E44" s="522">
        <f t="shared" si="21"/>
        <v>125509.34431818183</v>
      </c>
      <c r="F44" s="523">
        <f t="shared" si="22"/>
        <v>2083695.3287022444</v>
      </c>
      <c r="G44" s="524">
        <f t="shared" si="23"/>
        <v>382068.3561599392</v>
      </c>
      <c r="H44" s="491">
        <f t="shared" si="24"/>
        <v>382068.3561599392</v>
      </c>
      <c r="I44" s="511">
        <f t="shared" si="3"/>
        <v>0</v>
      </c>
      <c r="J44" s="511"/>
      <c r="K44" s="525"/>
      <c r="L44" s="514">
        <f t="shared" si="2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2083695.3287022444</v>
      </c>
      <c r="E45" s="522">
        <f t="shared" si="21"/>
        <v>125509.34431818183</v>
      </c>
      <c r="F45" s="523">
        <f t="shared" si="22"/>
        <v>1958185.9843840627</v>
      </c>
      <c r="G45" s="524">
        <f t="shared" si="23"/>
        <v>367066.58423780819</v>
      </c>
      <c r="H45" s="491">
        <f t="shared" si="24"/>
        <v>367066.58423780819</v>
      </c>
      <c r="I45" s="511">
        <f t="shared" si="3"/>
        <v>0</v>
      </c>
      <c r="J45" s="511"/>
      <c r="K45" s="525"/>
      <c r="L45" s="514">
        <f t="shared" si="2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1958185.9843840627</v>
      </c>
      <c r="E46" s="522">
        <f t="shared" si="21"/>
        <v>125509.34431818183</v>
      </c>
      <c r="F46" s="523">
        <f t="shared" si="22"/>
        <v>1832676.640065881</v>
      </c>
      <c r="G46" s="524">
        <f t="shared" si="23"/>
        <v>352064.81231567718</v>
      </c>
      <c r="H46" s="491">
        <f t="shared" si="24"/>
        <v>352064.81231567718</v>
      </c>
      <c r="I46" s="511">
        <f t="shared" si="3"/>
        <v>0</v>
      </c>
      <c r="J46" s="511"/>
      <c r="K46" s="525"/>
      <c r="L46" s="514">
        <f t="shared" si="2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1832676.640065881</v>
      </c>
      <c r="E47" s="522">
        <f t="shared" si="21"/>
        <v>125509.34431818183</v>
      </c>
      <c r="F47" s="523">
        <f t="shared" si="22"/>
        <v>1707167.2957476992</v>
      </c>
      <c r="G47" s="524">
        <f t="shared" si="23"/>
        <v>337063.04039354622</v>
      </c>
      <c r="H47" s="491">
        <f t="shared" si="24"/>
        <v>337063.04039354622</v>
      </c>
      <c r="I47" s="511">
        <f t="shared" si="3"/>
        <v>0</v>
      </c>
      <c r="J47" s="511"/>
      <c r="K47" s="525"/>
      <c r="L47" s="514">
        <f t="shared" si="2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1707167.2957476992</v>
      </c>
      <c r="E48" s="522">
        <f t="shared" si="21"/>
        <v>125509.34431818183</v>
      </c>
      <c r="F48" s="523">
        <f t="shared" si="22"/>
        <v>1581657.9514295175</v>
      </c>
      <c r="G48" s="524">
        <f t="shared" si="23"/>
        <v>322061.26847141527</v>
      </c>
      <c r="H48" s="491">
        <f t="shared" si="24"/>
        <v>322061.26847141527</v>
      </c>
      <c r="I48" s="511">
        <f t="shared" si="3"/>
        <v>0</v>
      </c>
      <c r="J48" s="511"/>
      <c r="K48" s="525"/>
      <c r="L48" s="514">
        <f t="shared" si="2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1581657.9514295175</v>
      </c>
      <c r="E49" s="522">
        <f t="shared" si="21"/>
        <v>125509.34431818183</v>
      </c>
      <c r="F49" s="523">
        <f t="shared" si="22"/>
        <v>1456148.6071113357</v>
      </c>
      <c r="G49" s="524">
        <f t="shared" si="23"/>
        <v>307059.49654928432</v>
      </c>
      <c r="H49" s="491">
        <f t="shared" si="24"/>
        <v>307059.49654928432</v>
      </c>
      <c r="I49" s="511">
        <f t="shared" si="3"/>
        <v>0</v>
      </c>
      <c r="J49" s="511"/>
      <c r="K49" s="525"/>
      <c r="L49" s="514">
        <f t="shared" si="2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1456148.6071113357</v>
      </c>
      <c r="E50" s="522">
        <f t="shared" si="21"/>
        <v>125509.34431818183</v>
      </c>
      <c r="F50" s="523">
        <f t="shared" si="22"/>
        <v>1330639.262793154</v>
      </c>
      <c r="G50" s="524">
        <f t="shared" si="23"/>
        <v>292057.72462715331</v>
      </c>
      <c r="H50" s="491">
        <f t="shared" si="24"/>
        <v>292057.72462715331</v>
      </c>
      <c r="I50" s="511">
        <f t="shared" si="3"/>
        <v>0</v>
      </c>
      <c r="J50" s="511"/>
      <c r="K50" s="525"/>
      <c r="L50" s="514">
        <f t="shared" si="2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1330639.262793154</v>
      </c>
      <c r="E51" s="522">
        <f t="shared" si="21"/>
        <v>125509.34431818183</v>
      </c>
      <c r="F51" s="523">
        <f t="shared" si="22"/>
        <v>1205129.9184749722</v>
      </c>
      <c r="G51" s="524">
        <f t="shared" ref="G51:G72" si="26">+I$12*((D51+F51)/2)+E51</f>
        <v>277055.9527050223</v>
      </c>
      <c r="H51" s="491">
        <f t="shared" ref="H51:H72" si="27">+I$13*((D51+F51)/2)+E51</f>
        <v>277055.9527050223</v>
      </c>
      <c r="I51" s="511">
        <f t="shared" si="3"/>
        <v>0</v>
      </c>
      <c r="J51" s="511"/>
      <c r="K51" s="525"/>
      <c r="L51" s="514">
        <f t="shared" si="2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1205129.9184749722</v>
      </c>
      <c r="E52" s="522">
        <f t="shared" si="21"/>
        <v>125509.34431818183</v>
      </c>
      <c r="F52" s="523">
        <f t="shared" si="22"/>
        <v>1079620.5741567905</v>
      </c>
      <c r="G52" s="524">
        <f t="shared" si="26"/>
        <v>262054.18078289134</v>
      </c>
      <c r="H52" s="491">
        <f t="shared" si="27"/>
        <v>262054.18078289134</v>
      </c>
      <c r="I52" s="511">
        <f t="shared" si="3"/>
        <v>0</v>
      </c>
      <c r="J52" s="511"/>
      <c r="K52" s="525"/>
      <c r="L52" s="514">
        <f t="shared" si="2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1079620.5741567905</v>
      </c>
      <c r="E53" s="522">
        <f t="shared" si="21"/>
        <v>125509.34431818183</v>
      </c>
      <c r="F53" s="523">
        <f t="shared" si="22"/>
        <v>954111.22983860865</v>
      </c>
      <c r="G53" s="524">
        <f t="shared" si="26"/>
        <v>247052.40886076039</v>
      </c>
      <c r="H53" s="491">
        <f t="shared" si="27"/>
        <v>247052.40886076039</v>
      </c>
      <c r="I53" s="511">
        <f t="shared" si="3"/>
        <v>0</v>
      </c>
      <c r="J53" s="511"/>
      <c r="K53" s="525"/>
      <c r="L53" s="514">
        <f t="shared" si="2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954111.22983860865</v>
      </c>
      <c r="E54" s="522">
        <f t="shared" si="21"/>
        <v>125509.34431818183</v>
      </c>
      <c r="F54" s="523">
        <f t="shared" si="22"/>
        <v>828601.88552042679</v>
      </c>
      <c r="G54" s="524">
        <f t="shared" si="26"/>
        <v>232050.63693862938</v>
      </c>
      <c r="H54" s="491">
        <f t="shared" si="27"/>
        <v>232050.63693862938</v>
      </c>
      <c r="I54" s="511">
        <f t="shared" si="3"/>
        <v>0</v>
      </c>
      <c r="J54" s="511"/>
      <c r="K54" s="525"/>
      <c r="L54" s="514">
        <f t="shared" si="2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828601.88552042679</v>
      </c>
      <c r="E55" s="522">
        <f t="shared" si="21"/>
        <v>125509.34431818183</v>
      </c>
      <c r="F55" s="523">
        <f t="shared" si="22"/>
        <v>703092.54120224493</v>
      </c>
      <c r="G55" s="524">
        <f t="shared" si="26"/>
        <v>217048.8650164984</v>
      </c>
      <c r="H55" s="491">
        <f t="shared" si="27"/>
        <v>217048.8650164984</v>
      </c>
      <c r="I55" s="511">
        <f t="shared" si="3"/>
        <v>0</v>
      </c>
      <c r="J55" s="511"/>
      <c r="K55" s="525"/>
      <c r="L55" s="514">
        <f t="shared" si="2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703092.54120224493</v>
      </c>
      <c r="E56" s="522">
        <f t="shared" si="21"/>
        <v>125509.34431818183</v>
      </c>
      <c r="F56" s="523">
        <f t="shared" si="22"/>
        <v>577583.19688406307</v>
      </c>
      <c r="G56" s="524">
        <f t="shared" si="26"/>
        <v>202047.09309436742</v>
      </c>
      <c r="H56" s="491">
        <f t="shared" si="27"/>
        <v>202047.09309436742</v>
      </c>
      <c r="I56" s="511">
        <f t="shared" si="3"/>
        <v>0</v>
      </c>
      <c r="J56" s="511"/>
      <c r="K56" s="525"/>
      <c r="L56" s="514">
        <f t="shared" si="2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577583.19688406307</v>
      </c>
      <c r="E57" s="522">
        <f t="shared" si="21"/>
        <v>125509.34431818183</v>
      </c>
      <c r="F57" s="523">
        <f t="shared" si="22"/>
        <v>452073.85256588121</v>
      </c>
      <c r="G57" s="524">
        <f t="shared" si="26"/>
        <v>187045.32117223641</v>
      </c>
      <c r="H57" s="491">
        <f t="shared" si="27"/>
        <v>187045.32117223641</v>
      </c>
      <c r="I57" s="511">
        <f t="shared" si="3"/>
        <v>0</v>
      </c>
      <c r="J57" s="511"/>
      <c r="K57" s="525"/>
      <c r="L57" s="514">
        <f t="shared" si="2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452073.85256588121</v>
      </c>
      <c r="E58" s="522">
        <f t="shared" si="21"/>
        <v>125509.34431818183</v>
      </c>
      <c r="F58" s="523">
        <f t="shared" si="22"/>
        <v>326564.50824769936</v>
      </c>
      <c r="G58" s="524">
        <f t="shared" si="26"/>
        <v>172043.54925010543</v>
      </c>
      <c r="H58" s="491">
        <f t="shared" si="27"/>
        <v>172043.54925010543</v>
      </c>
      <c r="I58" s="511">
        <f t="shared" si="3"/>
        <v>0</v>
      </c>
      <c r="J58" s="511"/>
      <c r="K58" s="525"/>
      <c r="L58" s="514">
        <f t="shared" si="2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326564.50824769936</v>
      </c>
      <c r="E59" s="522">
        <f t="shared" si="21"/>
        <v>125509.34431818183</v>
      </c>
      <c r="F59" s="523">
        <f t="shared" si="22"/>
        <v>201055.16392951753</v>
      </c>
      <c r="G59" s="524">
        <f t="shared" si="26"/>
        <v>157041.77732797444</v>
      </c>
      <c r="H59" s="491">
        <f t="shared" si="27"/>
        <v>157041.77732797444</v>
      </c>
      <c r="I59" s="511">
        <f t="shared" si="3"/>
        <v>0</v>
      </c>
      <c r="J59" s="511"/>
      <c r="K59" s="525"/>
      <c r="L59" s="514">
        <f t="shared" si="2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201055.16392951753</v>
      </c>
      <c r="E60" s="522">
        <f t="shared" si="21"/>
        <v>125509.34431818183</v>
      </c>
      <c r="F60" s="523">
        <f t="shared" si="22"/>
        <v>75545.819611335697</v>
      </c>
      <c r="G60" s="524">
        <f t="shared" si="26"/>
        <v>142040.00540584346</v>
      </c>
      <c r="H60" s="491">
        <f t="shared" si="27"/>
        <v>142040.00540584346</v>
      </c>
      <c r="I60" s="511">
        <f t="shared" si="3"/>
        <v>0</v>
      </c>
      <c r="J60" s="511"/>
      <c r="K60" s="525"/>
      <c r="L60" s="514">
        <f t="shared" si="2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75545.819611335697</v>
      </c>
      <c r="E61" s="522">
        <f t="shared" si="21"/>
        <v>75545.819611335697</v>
      </c>
      <c r="F61" s="523">
        <f t="shared" si="22"/>
        <v>0</v>
      </c>
      <c r="G61" s="524">
        <f t="shared" si="26"/>
        <v>80060.707174633761</v>
      </c>
      <c r="H61" s="491">
        <f t="shared" si="27"/>
        <v>80060.707174633761</v>
      </c>
      <c r="I61" s="511">
        <f t="shared" si="3"/>
        <v>0</v>
      </c>
      <c r="J61" s="511"/>
      <c r="K61" s="525"/>
      <c r="L61" s="514">
        <f t="shared" si="2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3"/>
        <v>0</v>
      </c>
      <c r="J62" s="511"/>
      <c r="K62" s="525"/>
      <c r="L62" s="514">
        <f t="shared" si="2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3"/>
        <v>0</v>
      </c>
      <c r="J63" s="511"/>
      <c r="K63" s="525"/>
      <c r="L63" s="514">
        <f t="shared" si="2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3"/>
        <v>0</v>
      </c>
      <c r="J64" s="511"/>
      <c r="K64" s="525"/>
      <c r="L64" s="514">
        <f t="shared" si="2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3"/>
        <v>0</v>
      </c>
      <c r="J65" s="511"/>
      <c r="K65" s="525"/>
      <c r="L65" s="514">
        <f t="shared" si="2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3"/>
        <v>0</v>
      </c>
      <c r="J66" s="511"/>
      <c r="K66" s="525"/>
      <c r="L66" s="514">
        <f t="shared" si="2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3"/>
        <v>0</v>
      </c>
      <c r="J67" s="511"/>
      <c r="K67" s="525"/>
      <c r="L67" s="514">
        <f t="shared" si="2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3"/>
        <v>0</v>
      </c>
      <c r="J68" s="511"/>
      <c r="K68" s="525"/>
      <c r="L68" s="514">
        <f t="shared" si="2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3"/>
        <v>0</v>
      </c>
      <c r="J69" s="511"/>
      <c r="K69" s="525"/>
      <c r="L69" s="514">
        <f t="shared" si="2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3"/>
        <v>0</v>
      </c>
      <c r="J70" s="511"/>
      <c r="K70" s="525"/>
      <c r="L70" s="514">
        <f t="shared" si="2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3"/>
        <v>0</v>
      </c>
      <c r="J71" s="511"/>
      <c r="K71" s="525"/>
      <c r="L71" s="514">
        <f t="shared" si="2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3"/>
        <v>0</v>
      </c>
      <c r="J72" s="511"/>
      <c r="K72" s="532"/>
      <c r="L72" s="533">
        <f t="shared" si="2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5522411.1500000032</v>
      </c>
      <c r="F73" s="375"/>
      <c r="G73" s="375">
        <f>SUM(G17:G72)</f>
        <v>20411754.152845353</v>
      </c>
      <c r="H73" s="375">
        <f>SUM(H17:H72)</f>
        <v>20411754.152845353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627207.75800125464</v>
      </c>
      <c r="N87" s="546">
        <f>IF(J92&lt;D11,0,VLOOKUP(J92,C17:O72,11))</f>
        <v>627207.75800125464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675848.11973250657</v>
      </c>
      <c r="N88" s="550">
        <f>IF(J92&lt;D11,0,VLOOKUP(J92,C99:P154,7))</f>
        <v>675848.11973250657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48640.361731251935</v>
      </c>
      <c r="N89" s="555">
        <f>+N88-N87</f>
        <v>48640.361731251935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TP2012146</v>
      </c>
      <c r="E91" s="560" t="str">
        <f>E9</f>
        <v xml:space="preserve">  SPP Project ID = 30472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5522411.1500000004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125509.34431818183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 t="shared" ref="L99:L104" si="28">+H99</f>
        <v>353575.82530859788</v>
      </c>
      <c r="M99" s="513">
        <f t="shared" ref="M99:M130" si="29">IF(L99&lt;&gt;0,+H99-L99,0)</f>
        <v>0</v>
      </c>
      <c r="N99" s="512">
        <f t="shared" ref="N99:N104" si="30">+I99</f>
        <v>353575.82530859788</v>
      </c>
      <c r="O99" s="513">
        <f t="shared" ref="O99:O130" si="31">IF(N99&lt;&gt;0,+I99-N99,0)</f>
        <v>0</v>
      </c>
      <c r="P99" s="513">
        <f t="shared" ref="P99:P130" si="32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 t="shared" si="28"/>
        <v>803421.15279042628</v>
      </c>
      <c r="M100" s="514">
        <f t="shared" ref="M100:M105" si="33">IF(L100&lt;&gt;0,+H100-L100,0)</f>
        <v>0</v>
      </c>
      <c r="N100" s="518">
        <f t="shared" si="30"/>
        <v>803421.15279042628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35">+I101-H101</f>
        <v>0</v>
      </c>
      <c r="K101" s="514"/>
      <c r="L101" s="518">
        <f t="shared" si="28"/>
        <v>779055.49944878952</v>
      </c>
      <c r="M101" s="514">
        <f t="shared" si="33"/>
        <v>0</v>
      </c>
      <c r="N101" s="518">
        <f t="shared" si="30"/>
        <v>779055.49944878952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35"/>
        <v>0</v>
      </c>
      <c r="K102" s="514"/>
      <c r="L102" s="518">
        <f t="shared" si="28"/>
        <v>680583.00655464595</v>
      </c>
      <c r="M102" s="514">
        <f t="shared" si="33"/>
        <v>0</v>
      </c>
      <c r="N102" s="518">
        <f t="shared" si="30"/>
        <v>680583.00655464595</v>
      </c>
      <c r="O102" s="514">
        <f>IF(N102&lt;&gt;0,+I102-N102,0)</f>
        <v>0</v>
      </c>
      <c r="P102" s="514">
        <f t="shared" si="32"/>
        <v>0</v>
      </c>
    </row>
    <row r="103" spans="1:16" ht="12.5">
      <c r="B103" s="195" t="str">
        <f t="shared" si="34"/>
        <v/>
      </c>
      <c r="C103" s="507">
        <f>IF(D93="","-",+C102+1)</f>
        <v>2019</v>
      </c>
      <c r="D103" s="629">
        <v>5133813.6987818396</v>
      </c>
      <c r="E103" s="630">
        <v>128428.16279069768</v>
      </c>
      <c r="F103" s="631">
        <v>5005385.5359911416</v>
      </c>
      <c r="G103" s="631">
        <v>5069599.6173864901</v>
      </c>
      <c r="H103" s="633">
        <v>671080.87658517435</v>
      </c>
      <c r="I103" s="634">
        <v>671080.87658517435</v>
      </c>
      <c r="J103" s="514">
        <f t="shared" si="35"/>
        <v>0</v>
      </c>
      <c r="K103" s="514"/>
      <c r="L103" s="518">
        <f t="shared" si="28"/>
        <v>671080.87658517435</v>
      </c>
      <c r="M103" s="514">
        <f t="shared" si="33"/>
        <v>0</v>
      </c>
      <c r="N103" s="518">
        <f t="shared" si="30"/>
        <v>671080.87658517435</v>
      </c>
      <c r="O103" s="514">
        <f t="shared" si="31"/>
        <v>0</v>
      </c>
      <c r="P103" s="514">
        <f t="shared" si="32"/>
        <v>0</v>
      </c>
    </row>
    <row r="104" spans="1:16" ht="12.5">
      <c r="B104" s="195" t="str">
        <f t="shared" si="34"/>
        <v/>
      </c>
      <c r="C104" s="507">
        <f>IF(D93="","-",+C103+1)</f>
        <v>2020</v>
      </c>
      <c r="D104" s="629">
        <v>5005385.5359911416</v>
      </c>
      <c r="E104" s="630">
        <v>131485.97619047618</v>
      </c>
      <c r="F104" s="631">
        <v>4873899.5598006658</v>
      </c>
      <c r="G104" s="631">
        <v>4939642.5478959037</v>
      </c>
      <c r="H104" s="633">
        <v>662862.25625134655</v>
      </c>
      <c r="I104" s="634">
        <v>662862.25625134655</v>
      </c>
      <c r="J104" s="514">
        <f t="shared" si="35"/>
        <v>0</v>
      </c>
      <c r="K104" s="514"/>
      <c r="L104" s="518">
        <f t="shared" si="28"/>
        <v>662862.25625134655</v>
      </c>
      <c r="M104" s="514">
        <f t="shared" si="33"/>
        <v>0</v>
      </c>
      <c r="N104" s="518">
        <f t="shared" si="30"/>
        <v>662862.25625134655</v>
      </c>
      <c r="O104" s="514">
        <f t="shared" si="31"/>
        <v>0</v>
      </c>
      <c r="P104" s="514">
        <f t="shared" si="32"/>
        <v>0</v>
      </c>
    </row>
    <row r="105" spans="1:16" ht="12.5">
      <c r="B105" s="195" t="str">
        <f t="shared" si="34"/>
        <v/>
      </c>
      <c r="C105" s="507">
        <f>IF(D93="","-",+C104+1)</f>
        <v>2021</v>
      </c>
      <c r="D105" s="629">
        <v>4873899.5598006658</v>
      </c>
      <c r="E105" s="630">
        <v>134692.95121951221</v>
      </c>
      <c r="F105" s="631">
        <v>4739206.6085811537</v>
      </c>
      <c r="G105" s="631">
        <v>4806553.0841909098</v>
      </c>
      <c r="H105" s="633">
        <v>680305.10608642804</v>
      </c>
      <c r="I105" s="634">
        <v>680305.10608642804</v>
      </c>
      <c r="J105" s="514">
        <f t="shared" si="35"/>
        <v>0</v>
      </c>
      <c r="K105" s="514"/>
      <c r="L105" s="518">
        <f t="shared" ref="L105" si="36">+H105</f>
        <v>680305.10608642804</v>
      </c>
      <c r="M105" s="514">
        <f t="shared" si="33"/>
        <v>0</v>
      </c>
      <c r="N105" s="518">
        <f t="shared" ref="N105" si="37">+I105</f>
        <v>680305.10608642804</v>
      </c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34"/>
        <v/>
      </c>
      <c r="C106" s="507">
        <f>IF(D93="","-",+C105+1)</f>
        <v>2022</v>
      </c>
      <c r="D106" s="629">
        <v>4739206.6085811537</v>
      </c>
      <c r="E106" s="630">
        <v>131485.97619047618</v>
      </c>
      <c r="F106" s="631">
        <v>4607720.6323906779</v>
      </c>
      <c r="G106" s="631">
        <v>4673463.6204859158</v>
      </c>
      <c r="H106" s="633">
        <v>680420.93258992897</v>
      </c>
      <c r="I106" s="634">
        <v>680420.93258992897</v>
      </c>
      <c r="J106" s="514">
        <f t="shared" si="35"/>
        <v>0</v>
      </c>
      <c r="K106" s="514"/>
      <c r="L106" s="518">
        <f t="shared" ref="L106" si="38">+H106</f>
        <v>680420.93258992897</v>
      </c>
      <c r="M106" s="514">
        <f t="shared" ref="M106" si="39">IF(L106&lt;&gt;0,+H106-L106,0)</f>
        <v>0</v>
      </c>
      <c r="N106" s="518">
        <f t="shared" ref="N106" si="40">+I106</f>
        <v>680420.93258992897</v>
      </c>
      <c r="O106" s="514">
        <f t="shared" ref="O106" si="41">IF(N106&lt;&gt;0,+I106-N106,0)</f>
        <v>0</v>
      </c>
      <c r="P106" s="514">
        <f t="shared" ref="P106" si="42">+O106-M106</f>
        <v>0</v>
      </c>
    </row>
    <row r="107" spans="1:16" ht="12.5">
      <c r="B107" s="195" t="str">
        <f t="shared" si="34"/>
        <v>IU</v>
      </c>
      <c r="C107" s="507">
        <f>IF(D93="","-",+C106+1)</f>
        <v>2023</v>
      </c>
      <c r="D107" s="629">
        <v>4607720.7823906764</v>
      </c>
      <c r="E107" s="630">
        <v>125509.34431818183</v>
      </c>
      <c r="F107" s="631">
        <v>4482211.4380724942</v>
      </c>
      <c r="G107" s="631">
        <v>4544966.1102315858</v>
      </c>
      <c r="H107" s="633">
        <v>686199.34400256246</v>
      </c>
      <c r="I107" s="634">
        <v>686199.34400256246</v>
      </c>
      <c r="J107" s="514">
        <f t="shared" si="35"/>
        <v>0</v>
      </c>
      <c r="K107" s="514"/>
      <c r="L107" s="518">
        <f t="shared" ref="L107" si="43">+H107</f>
        <v>686199.34400256246</v>
      </c>
      <c r="M107" s="514">
        <f t="shared" ref="M107" si="44">IF(L107&lt;&gt;0,+H107-L107,0)</f>
        <v>0</v>
      </c>
      <c r="N107" s="518">
        <f t="shared" ref="N107" si="45">+I107</f>
        <v>686199.34400256246</v>
      </c>
      <c r="O107" s="514">
        <f t="shared" ref="O107" si="46">IF(N107&lt;&gt;0,+I107-N107,0)</f>
        <v>0</v>
      </c>
      <c r="P107" s="514">
        <f t="shared" ref="P107" si="47">+O107-M107</f>
        <v>0</v>
      </c>
    </row>
    <row r="108" spans="1:16" ht="12.5">
      <c r="B108" s="195" t="str">
        <f t="shared" si="34"/>
        <v/>
      </c>
      <c r="C108" s="507">
        <f>IF(D93="","-",+C107+1)</f>
        <v>2024</v>
      </c>
      <c r="D108" s="374">
        <f>IF(F107+SUM(E$99:E107)=D$92,F107,D$92-SUM(E$99:E107))</f>
        <v>4482211.4380724942</v>
      </c>
      <c r="E108" s="522">
        <f t="shared" ref="E108:E154" si="48">IF(+$J$96&lt;F107,$J$96,D108)</f>
        <v>125509.34431818183</v>
      </c>
      <c r="F108" s="523">
        <f t="shared" ref="F108:F154" si="49">+D108-E108</f>
        <v>4356702.093754312</v>
      </c>
      <c r="G108" s="523">
        <f t="shared" ref="G108:G154" si="50">+(F108+D108)/2</f>
        <v>4419456.7659134027</v>
      </c>
      <c r="H108" s="526">
        <f t="shared" ref="H108:H154" si="51">+J$94*G108+E108</f>
        <v>675848.11973250657</v>
      </c>
      <c r="I108" s="577">
        <f t="shared" ref="I108:I154" si="52">+J$95*G108+E108</f>
        <v>675848.11973250657</v>
      </c>
      <c r="J108" s="514">
        <f t="shared" si="35"/>
        <v>0</v>
      </c>
      <c r="K108" s="514"/>
      <c r="L108" s="525"/>
      <c r="M108" s="514">
        <f t="shared" si="29"/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34"/>
        <v/>
      </c>
      <c r="C109" s="507">
        <f>IF(D93="","-",+C108+1)</f>
        <v>2025</v>
      </c>
      <c r="D109" s="374">
        <f>IF(F108+SUM(E$99:E108)=D$92,F108,D$92-SUM(E$99:E108))</f>
        <v>4356702.093754312</v>
      </c>
      <c r="E109" s="522">
        <f t="shared" si="48"/>
        <v>125509.34431818183</v>
      </c>
      <c r="F109" s="523">
        <f t="shared" si="49"/>
        <v>4231192.7494361298</v>
      </c>
      <c r="G109" s="523">
        <f t="shared" si="50"/>
        <v>4293947.4215952214</v>
      </c>
      <c r="H109" s="526">
        <f t="shared" si="51"/>
        <v>660218.9004610636</v>
      </c>
      <c r="I109" s="577">
        <f t="shared" si="52"/>
        <v>660218.9004610636</v>
      </c>
      <c r="J109" s="514">
        <f t="shared" si="35"/>
        <v>0</v>
      </c>
      <c r="K109" s="514"/>
      <c r="L109" s="525"/>
      <c r="M109" s="514">
        <f t="shared" si="2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34"/>
        <v/>
      </c>
      <c r="C110" s="507">
        <f>IF(D93="","-",+C109+1)</f>
        <v>2026</v>
      </c>
      <c r="D110" s="374">
        <f>IF(F109+SUM(E$99:E109)=D$92,F109,D$92-SUM(E$99:E109))</f>
        <v>4231192.7494361298</v>
      </c>
      <c r="E110" s="522">
        <f t="shared" si="48"/>
        <v>125509.34431818183</v>
      </c>
      <c r="F110" s="523">
        <f t="shared" si="49"/>
        <v>4105683.4051179481</v>
      </c>
      <c r="G110" s="523">
        <f t="shared" si="50"/>
        <v>4168438.0772770392</v>
      </c>
      <c r="H110" s="526">
        <f t="shared" si="51"/>
        <v>644589.68118962052</v>
      </c>
      <c r="I110" s="577">
        <f t="shared" si="52"/>
        <v>644589.68118962052</v>
      </c>
      <c r="J110" s="514">
        <f t="shared" si="35"/>
        <v>0</v>
      </c>
      <c r="K110" s="514"/>
      <c r="L110" s="525"/>
      <c r="M110" s="514">
        <f t="shared" si="2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34"/>
        <v/>
      </c>
      <c r="C111" s="507">
        <f>IF(D93="","-",+C110+1)</f>
        <v>2027</v>
      </c>
      <c r="D111" s="374">
        <f>IF(F110+SUM(E$99:E110)=D$92,F110,D$92-SUM(E$99:E110))</f>
        <v>4105683.4051179481</v>
      </c>
      <c r="E111" s="522">
        <f t="shared" si="48"/>
        <v>125509.34431818183</v>
      </c>
      <c r="F111" s="523">
        <f t="shared" si="49"/>
        <v>3980174.0607997663</v>
      </c>
      <c r="G111" s="523">
        <f t="shared" si="50"/>
        <v>4042928.732958857</v>
      </c>
      <c r="H111" s="526">
        <f t="shared" si="51"/>
        <v>628960.46191817743</v>
      </c>
      <c r="I111" s="577">
        <f t="shared" si="52"/>
        <v>628960.46191817743</v>
      </c>
      <c r="J111" s="514">
        <f t="shared" si="35"/>
        <v>0</v>
      </c>
      <c r="K111" s="514"/>
      <c r="L111" s="525"/>
      <c r="M111" s="514">
        <f t="shared" si="2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34"/>
        <v/>
      </c>
      <c r="C112" s="507">
        <f>IF(D93="","-",+C111+1)</f>
        <v>2028</v>
      </c>
      <c r="D112" s="374">
        <f>IF(F111+SUM(E$99:E111)=D$92,F111,D$92-SUM(E$99:E111))</f>
        <v>3980174.0607997663</v>
      </c>
      <c r="E112" s="522">
        <f t="shared" si="48"/>
        <v>125509.34431818183</v>
      </c>
      <c r="F112" s="523">
        <f t="shared" si="49"/>
        <v>3854664.7164815846</v>
      </c>
      <c r="G112" s="523">
        <f t="shared" si="50"/>
        <v>3917419.3886406757</v>
      </c>
      <c r="H112" s="526">
        <f t="shared" si="51"/>
        <v>613331.24264673446</v>
      </c>
      <c r="I112" s="577">
        <f t="shared" si="52"/>
        <v>613331.24264673446</v>
      </c>
      <c r="J112" s="514">
        <f t="shared" si="35"/>
        <v>0</v>
      </c>
      <c r="K112" s="514"/>
      <c r="L112" s="525"/>
      <c r="M112" s="514">
        <f t="shared" si="2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34"/>
        <v/>
      </c>
      <c r="C113" s="507">
        <f>IF(D93="","-",+C112+1)</f>
        <v>2029</v>
      </c>
      <c r="D113" s="374">
        <f>IF(F112+SUM(E$99:E112)=D$92,F112,D$92-SUM(E$99:E112))</f>
        <v>3854664.7164815846</v>
      </c>
      <c r="E113" s="522">
        <f t="shared" si="48"/>
        <v>125509.34431818183</v>
      </c>
      <c r="F113" s="523">
        <f t="shared" si="49"/>
        <v>3729155.3721634028</v>
      </c>
      <c r="G113" s="523">
        <f t="shared" si="50"/>
        <v>3791910.0443224935</v>
      </c>
      <c r="H113" s="526">
        <f t="shared" si="51"/>
        <v>597702.02337529138</v>
      </c>
      <c r="I113" s="577">
        <f t="shared" si="52"/>
        <v>597702.02337529138</v>
      </c>
      <c r="J113" s="514">
        <f t="shared" si="35"/>
        <v>0</v>
      </c>
      <c r="K113" s="514"/>
      <c r="L113" s="525"/>
      <c r="M113" s="514">
        <f t="shared" si="2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34"/>
        <v/>
      </c>
      <c r="C114" s="507">
        <f>IF(D93="","-",+C113+1)</f>
        <v>2030</v>
      </c>
      <c r="D114" s="374">
        <f>IF(F113+SUM(E$99:E113)=D$92,F113,D$92-SUM(E$99:E113))</f>
        <v>3729155.3721634028</v>
      </c>
      <c r="E114" s="522">
        <f t="shared" si="48"/>
        <v>125509.34431818183</v>
      </c>
      <c r="F114" s="523">
        <f t="shared" si="49"/>
        <v>3603646.0278452211</v>
      </c>
      <c r="G114" s="523">
        <f t="shared" si="50"/>
        <v>3666400.7000043122</v>
      </c>
      <c r="H114" s="526">
        <f t="shared" si="51"/>
        <v>582072.80410384841</v>
      </c>
      <c r="I114" s="577">
        <f t="shared" si="52"/>
        <v>582072.80410384841</v>
      </c>
      <c r="J114" s="514">
        <f t="shared" si="35"/>
        <v>0</v>
      </c>
      <c r="K114" s="514"/>
      <c r="L114" s="525"/>
      <c r="M114" s="514">
        <f t="shared" si="2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34"/>
        <v/>
      </c>
      <c r="C115" s="507">
        <f>IF(D93="","-",+C114+1)</f>
        <v>2031</v>
      </c>
      <c r="D115" s="374">
        <f>IF(F114+SUM(E$99:E114)=D$92,F114,D$92-SUM(E$99:E114))</f>
        <v>3603646.0278452211</v>
      </c>
      <c r="E115" s="522">
        <f t="shared" si="48"/>
        <v>125509.34431818183</v>
      </c>
      <c r="F115" s="523">
        <f t="shared" si="49"/>
        <v>3478136.6835270394</v>
      </c>
      <c r="G115" s="523">
        <f t="shared" si="50"/>
        <v>3540891.35568613</v>
      </c>
      <c r="H115" s="526">
        <f t="shared" si="51"/>
        <v>566443.58483240532</v>
      </c>
      <c r="I115" s="577">
        <f t="shared" si="52"/>
        <v>566443.58483240532</v>
      </c>
      <c r="J115" s="514">
        <f t="shared" si="35"/>
        <v>0</v>
      </c>
      <c r="K115" s="514"/>
      <c r="L115" s="525"/>
      <c r="M115" s="514">
        <f t="shared" si="2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34"/>
        <v/>
      </c>
      <c r="C116" s="507">
        <f>IF(D93="","-",+C115+1)</f>
        <v>2032</v>
      </c>
      <c r="D116" s="374">
        <f>IF(F115+SUM(E$99:E115)=D$92,F115,D$92-SUM(E$99:E115))</f>
        <v>3478136.6835270394</v>
      </c>
      <c r="E116" s="522">
        <f t="shared" si="48"/>
        <v>125509.34431818183</v>
      </c>
      <c r="F116" s="523">
        <f t="shared" si="49"/>
        <v>3352627.3392088576</v>
      </c>
      <c r="G116" s="523">
        <f t="shared" si="50"/>
        <v>3415382.0113679487</v>
      </c>
      <c r="H116" s="526">
        <f t="shared" si="51"/>
        <v>550814.36556096235</v>
      </c>
      <c r="I116" s="577">
        <f t="shared" si="52"/>
        <v>550814.36556096235</v>
      </c>
      <c r="J116" s="514">
        <f t="shared" si="35"/>
        <v>0</v>
      </c>
      <c r="K116" s="514"/>
      <c r="L116" s="525"/>
      <c r="M116" s="514">
        <f t="shared" si="2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34"/>
        <v/>
      </c>
      <c r="C117" s="507">
        <f>IF(D93="","-",+C116+1)</f>
        <v>2033</v>
      </c>
      <c r="D117" s="374">
        <f>IF(F116+SUM(E$99:E116)=D$92,F116,D$92-SUM(E$99:E116))</f>
        <v>3352627.3392088576</v>
      </c>
      <c r="E117" s="522">
        <f t="shared" si="48"/>
        <v>125509.34431818183</v>
      </c>
      <c r="F117" s="523">
        <f t="shared" si="49"/>
        <v>3227117.9948906759</v>
      </c>
      <c r="G117" s="523">
        <f t="shared" si="50"/>
        <v>3289872.6670497665</v>
      </c>
      <c r="H117" s="526">
        <f t="shared" si="51"/>
        <v>535185.14628951938</v>
      </c>
      <c r="I117" s="577">
        <f t="shared" si="52"/>
        <v>535185.14628951938</v>
      </c>
      <c r="J117" s="514">
        <f t="shared" si="35"/>
        <v>0</v>
      </c>
      <c r="K117" s="514"/>
      <c r="L117" s="525"/>
      <c r="M117" s="514">
        <f t="shared" si="2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34"/>
        <v/>
      </c>
      <c r="C118" s="507">
        <f>IF(D93="","-",+C117+1)</f>
        <v>2034</v>
      </c>
      <c r="D118" s="374">
        <f>IF(F117+SUM(E$99:E117)=D$92,F117,D$92-SUM(E$99:E117))</f>
        <v>3227117.9948906759</v>
      </c>
      <c r="E118" s="522">
        <f t="shared" si="48"/>
        <v>125509.34431818183</v>
      </c>
      <c r="F118" s="523">
        <f t="shared" si="49"/>
        <v>3101608.6505724941</v>
      </c>
      <c r="G118" s="523">
        <f t="shared" si="50"/>
        <v>3164363.3227315852</v>
      </c>
      <c r="H118" s="526">
        <f t="shared" si="51"/>
        <v>519555.92701807641</v>
      </c>
      <c r="I118" s="577">
        <f t="shared" si="52"/>
        <v>519555.92701807641</v>
      </c>
      <c r="J118" s="514">
        <f t="shared" si="35"/>
        <v>0</v>
      </c>
      <c r="K118" s="514"/>
      <c r="L118" s="525"/>
      <c r="M118" s="514">
        <f t="shared" si="2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34"/>
        <v/>
      </c>
      <c r="C119" s="507">
        <f>IF(D93="","-",+C118+1)</f>
        <v>2035</v>
      </c>
      <c r="D119" s="374">
        <f>IF(F118+SUM(E$99:E118)=D$92,F118,D$92-SUM(E$99:E118))</f>
        <v>3101608.6505724941</v>
      </c>
      <c r="E119" s="522">
        <f t="shared" si="48"/>
        <v>125509.34431818183</v>
      </c>
      <c r="F119" s="523">
        <f t="shared" si="49"/>
        <v>2976099.3062543124</v>
      </c>
      <c r="G119" s="523">
        <f t="shared" si="50"/>
        <v>3038853.978413403</v>
      </c>
      <c r="H119" s="526">
        <f t="shared" si="51"/>
        <v>503926.70774663333</v>
      </c>
      <c r="I119" s="577">
        <f t="shared" si="52"/>
        <v>503926.70774663333</v>
      </c>
      <c r="J119" s="514">
        <f t="shared" si="35"/>
        <v>0</v>
      </c>
      <c r="K119" s="514"/>
      <c r="L119" s="525"/>
      <c r="M119" s="514">
        <f t="shared" si="2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34"/>
        <v/>
      </c>
      <c r="C120" s="507">
        <f>IF(D93="","-",+C119+1)</f>
        <v>2036</v>
      </c>
      <c r="D120" s="374">
        <f>IF(F119+SUM(E$99:E119)=D$92,F119,D$92-SUM(E$99:E119))</f>
        <v>2976099.3062543124</v>
      </c>
      <c r="E120" s="522">
        <f t="shared" si="48"/>
        <v>125509.34431818183</v>
      </c>
      <c r="F120" s="523">
        <f t="shared" si="49"/>
        <v>2850589.9619361307</v>
      </c>
      <c r="G120" s="523">
        <f t="shared" si="50"/>
        <v>2913344.6340952218</v>
      </c>
      <c r="H120" s="526">
        <f t="shared" si="51"/>
        <v>488297.48847519036</v>
      </c>
      <c r="I120" s="577">
        <f t="shared" si="52"/>
        <v>488297.48847519036</v>
      </c>
      <c r="J120" s="514">
        <f t="shared" si="35"/>
        <v>0</v>
      </c>
      <c r="K120" s="514"/>
      <c r="L120" s="525"/>
      <c r="M120" s="514">
        <f t="shared" si="2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34"/>
        <v/>
      </c>
      <c r="C121" s="507">
        <f>IF(D93="","-",+C120+1)</f>
        <v>2037</v>
      </c>
      <c r="D121" s="374">
        <f>IF(F120+SUM(E$99:E120)=D$92,F120,D$92-SUM(E$99:E120))</f>
        <v>2850589.9619361307</v>
      </c>
      <c r="E121" s="522">
        <f t="shared" si="48"/>
        <v>125509.34431818183</v>
      </c>
      <c r="F121" s="523">
        <f t="shared" si="49"/>
        <v>2725080.6176179489</v>
      </c>
      <c r="G121" s="523">
        <f t="shared" si="50"/>
        <v>2787835.2897770396</v>
      </c>
      <c r="H121" s="526">
        <f t="shared" si="51"/>
        <v>472668.26920374727</v>
      </c>
      <c r="I121" s="577">
        <f t="shared" si="52"/>
        <v>472668.26920374727</v>
      </c>
      <c r="J121" s="514">
        <f t="shared" si="35"/>
        <v>0</v>
      </c>
      <c r="K121" s="514"/>
      <c r="L121" s="525"/>
      <c r="M121" s="514">
        <f t="shared" si="2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34"/>
        <v/>
      </c>
      <c r="C122" s="507">
        <f>IF(D93="","-",+C121+1)</f>
        <v>2038</v>
      </c>
      <c r="D122" s="374">
        <f>IF(F121+SUM(E$99:E121)=D$92,F121,D$92-SUM(E$99:E121))</f>
        <v>2725080.6176179489</v>
      </c>
      <c r="E122" s="522">
        <f t="shared" si="48"/>
        <v>125509.34431818183</v>
      </c>
      <c r="F122" s="523">
        <f t="shared" si="49"/>
        <v>2599571.2732997672</v>
      </c>
      <c r="G122" s="523">
        <f t="shared" si="50"/>
        <v>2662325.9454588583</v>
      </c>
      <c r="H122" s="526">
        <f t="shared" si="51"/>
        <v>457039.0499323043</v>
      </c>
      <c r="I122" s="577">
        <f t="shared" si="52"/>
        <v>457039.0499323043</v>
      </c>
      <c r="J122" s="514">
        <f t="shared" si="35"/>
        <v>0</v>
      </c>
      <c r="K122" s="514"/>
      <c r="L122" s="525"/>
      <c r="M122" s="514">
        <f t="shared" si="2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34"/>
        <v/>
      </c>
      <c r="C123" s="507">
        <f>IF(D93="","-",+C122+1)</f>
        <v>2039</v>
      </c>
      <c r="D123" s="374">
        <f>IF(F122+SUM(E$99:E122)=D$92,F122,D$92-SUM(E$99:E122))</f>
        <v>2599571.2732997672</v>
      </c>
      <c r="E123" s="522">
        <f t="shared" si="48"/>
        <v>125509.34431818183</v>
      </c>
      <c r="F123" s="523">
        <f t="shared" si="49"/>
        <v>2474061.9289815854</v>
      </c>
      <c r="G123" s="523">
        <f t="shared" si="50"/>
        <v>2536816.6011406761</v>
      </c>
      <c r="H123" s="526">
        <f t="shared" si="51"/>
        <v>441409.83066086122</v>
      </c>
      <c r="I123" s="577">
        <f t="shared" si="52"/>
        <v>441409.83066086122</v>
      </c>
      <c r="J123" s="514">
        <f t="shared" si="35"/>
        <v>0</v>
      </c>
      <c r="K123" s="514"/>
      <c r="L123" s="525"/>
      <c r="M123" s="514">
        <f t="shared" si="2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34"/>
        <v/>
      </c>
      <c r="C124" s="507">
        <f>IF(D93="","-",+C123+1)</f>
        <v>2040</v>
      </c>
      <c r="D124" s="374">
        <f>IF(F123+SUM(E$99:E123)=D$92,F123,D$92-SUM(E$99:E123))</f>
        <v>2474061.9289815854</v>
      </c>
      <c r="E124" s="522">
        <f t="shared" si="48"/>
        <v>125509.34431818183</v>
      </c>
      <c r="F124" s="523">
        <f t="shared" si="49"/>
        <v>2348552.5846634037</v>
      </c>
      <c r="G124" s="523">
        <f t="shared" si="50"/>
        <v>2411307.2568224948</v>
      </c>
      <c r="H124" s="526">
        <f t="shared" si="51"/>
        <v>425780.61138941825</v>
      </c>
      <c r="I124" s="577">
        <f t="shared" si="52"/>
        <v>425780.61138941825</v>
      </c>
      <c r="J124" s="514">
        <f t="shared" si="35"/>
        <v>0</v>
      </c>
      <c r="K124" s="514"/>
      <c r="L124" s="525"/>
      <c r="M124" s="514">
        <f t="shared" si="2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34"/>
        <v/>
      </c>
      <c r="C125" s="507">
        <f>IF(D93="","-",+C124+1)</f>
        <v>2041</v>
      </c>
      <c r="D125" s="374">
        <f>IF(F124+SUM(E$99:E124)=D$92,F124,D$92-SUM(E$99:E124))</f>
        <v>2348552.5846634037</v>
      </c>
      <c r="E125" s="522">
        <f t="shared" si="48"/>
        <v>125509.34431818183</v>
      </c>
      <c r="F125" s="523">
        <f t="shared" si="49"/>
        <v>2223043.2403452219</v>
      </c>
      <c r="G125" s="523">
        <f t="shared" si="50"/>
        <v>2285797.9125043126</v>
      </c>
      <c r="H125" s="526">
        <f t="shared" si="51"/>
        <v>410151.39211797516</v>
      </c>
      <c r="I125" s="577">
        <f t="shared" si="52"/>
        <v>410151.39211797516</v>
      </c>
      <c r="J125" s="514">
        <f t="shared" si="35"/>
        <v>0</v>
      </c>
      <c r="K125" s="514"/>
      <c r="L125" s="525"/>
      <c r="M125" s="514">
        <f t="shared" si="2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34"/>
        <v/>
      </c>
      <c r="C126" s="507">
        <f>IF(D93="","-",+C125+1)</f>
        <v>2042</v>
      </c>
      <c r="D126" s="374">
        <f>IF(F125+SUM(E$99:E125)=D$92,F125,D$92-SUM(E$99:E125))</f>
        <v>2223043.2403452219</v>
      </c>
      <c r="E126" s="522">
        <f t="shared" si="48"/>
        <v>125509.34431818183</v>
      </c>
      <c r="F126" s="523">
        <f t="shared" si="49"/>
        <v>2097533.8960270402</v>
      </c>
      <c r="G126" s="523">
        <f t="shared" si="50"/>
        <v>2160288.5681861313</v>
      </c>
      <c r="H126" s="526">
        <f t="shared" si="51"/>
        <v>394522.17284653231</v>
      </c>
      <c r="I126" s="577">
        <f t="shared" si="52"/>
        <v>394522.17284653231</v>
      </c>
      <c r="J126" s="514">
        <f t="shared" si="35"/>
        <v>0</v>
      </c>
      <c r="K126" s="514"/>
      <c r="L126" s="525"/>
      <c r="M126" s="514">
        <f t="shared" si="2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34"/>
        <v/>
      </c>
      <c r="C127" s="507">
        <f>IF(D93="","-",+C126+1)</f>
        <v>2043</v>
      </c>
      <c r="D127" s="374">
        <f>IF(F126+SUM(E$99:E126)=D$92,F126,D$92-SUM(E$99:E126))</f>
        <v>2097533.8960270402</v>
      </c>
      <c r="E127" s="522">
        <f t="shared" si="48"/>
        <v>125509.34431818183</v>
      </c>
      <c r="F127" s="523">
        <f t="shared" si="49"/>
        <v>1972024.5517088585</v>
      </c>
      <c r="G127" s="523">
        <f t="shared" si="50"/>
        <v>2034779.2238679493</v>
      </c>
      <c r="H127" s="526">
        <f t="shared" si="51"/>
        <v>378892.95357508922</v>
      </c>
      <c r="I127" s="577">
        <f t="shared" si="52"/>
        <v>378892.95357508922</v>
      </c>
      <c r="J127" s="514">
        <f t="shared" si="35"/>
        <v>0</v>
      </c>
      <c r="K127" s="514"/>
      <c r="L127" s="525"/>
      <c r="M127" s="514">
        <f t="shared" si="2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34"/>
        <v/>
      </c>
      <c r="C128" s="507">
        <f>IF(D93="","-",+C127+1)</f>
        <v>2044</v>
      </c>
      <c r="D128" s="374">
        <f>IF(F127+SUM(E$99:E127)=D$92,F127,D$92-SUM(E$99:E127))</f>
        <v>1972024.5517088585</v>
      </c>
      <c r="E128" s="522">
        <f t="shared" si="48"/>
        <v>125509.34431818183</v>
      </c>
      <c r="F128" s="523">
        <f t="shared" si="49"/>
        <v>1846515.2073906767</v>
      </c>
      <c r="G128" s="523">
        <f t="shared" si="50"/>
        <v>1909269.8795497676</v>
      </c>
      <c r="H128" s="526">
        <f t="shared" si="51"/>
        <v>363263.7343036462</v>
      </c>
      <c r="I128" s="577">
        <f t="shared" si="52"/>
        <v>363263.7343036462</v>
      </c>
      <c r="J128" s="514">
        <f t="shared" si="35"/>
        <v>0</v>
      </c>
      <c r="K128" s="514"/>
      <c r="L128" s="525"/>
      <c r="M128" s="514">
        <f t="shared" si="2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34"/>
        <v/>
      </c>
      <c r="C129" s="507">
        <f>IF(D93="","-",+C128+1)</f>
        <v>2045</v>
      </c>
      <c r="D129" s="374">
        <f>IF(F128+SUM(E$99:E128)=D$92,F128,D$92-SUM(E$99:E128))</f>
        <v>1846515.2073906767</v>
      </c>
      <c r="E129" s="522">
        <f t="shared" si="48"/>
        <v>125509.34431818183</v>
      </c>
      <c r="F129" s="523">
        <f t="shared" si="49"/>
        <v>1721005.863072495</v>
      </c>
      <c r="G129" s="523">
        <f t="shared" si="50"/>
        <v>1783760.5352315858</v>
      </c>
      <c r="H129" s="526">
        <f t="shared" si="51"/>
        <v>347634.51503220317</v>
      </c>
      <c r="I129" s="577">
        <f t="shared" si="52"/>
        <v>347634.51503220317</v>
      </c>
      <c r="J129" s="514">
        <f t="shared" si="35"/>
        <v>0</v>
      </c>
      <c r="K129" s="514"/>
      <c r="L129" s="525"/>
      <c r="M129" s="514">
        <f t="shared" si="2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34"/>
        <v/>
      </c>
      <c r="C130" s="507">
        <f>IF(D93="","-",+C129+1)</f>
        <v>2046</v>
      </c>
      <c r="D130" s="374">
        <f>IF(F129+SUM(E$99:E129)=D$92,F129,D$92-SUM(E$99:E129))</f>
        <v>1721005.863072495</v>
      </c>
      <c r="E130" s="522">
        <f t="shared" si="48"/>
        <v>125509.34431818183</v>
      </c>
      <c r="F130" s="523">
        <f t="shared" si="49"/>
        <v>1595496.5187543132</v>
      </c>
      <c r="G130" s="523">
        <f t="shared" si="50"/>
        <v>1658251.1909134041</v>
      </c>
      <c r="H130" s="526">
        <f t="shared" si="51"/>
        <v>332005.2957607602</v>
      </c>
      <c r="I130" s="577">
        <f t="shared" si="52"/>
        <v>332005.2957607602</v>
      </c>
      <c r="J130" s="514">
        <f t="shared" si="35"/>
        <v>0</v>
      </c>
      <c r="K130" s="514"/>
      <c r="L130" s="525"/>
      <c r="M130" s="514">
        <f t="shared" si="2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34"/>
        <v/>
      </c>
      <c r="C131" s="507">
        <f>IF(D93="","-",+C130+1)</f>
        <v>2047</v>
      </c>
      <c r="D131" s="374">
        <f>IF(F130+SUM(E$99:E130)=D$92,F130,D$92-SUM(E$99:E130))</f>
        <v>1595496.5187543132</v>
      </c>
      <c r="E131" s="522">
        <f t="shared" si="48"/>
        <v>125509.34431818183</v>
      </c>
      <c r="F131" s="523">
        <f t="shared" si="49"/>
        <v>1469987.1744361315</v>
      </c>
      <c r="G131" s="523">
        <f t="shared" si="50"/>
        <v>1532741.8465952224</v>
      </c>
      <c r="H131" s="526">
        <f t="shared" si="51"/>
        <v>316376.07648931717</v>
      </c>
      <c r="I131" s="577">
        <f t="shared" si="52"/>
        <v>316376.07648931717</v>
      </c>
      <c r="J131" s="514">
        <f t="shared" si="35"/>
        <v>0</v>
      </c>
      <c r="K131" s="514"/>
      <c r="L131" s="525"/>
      <c r="M131" s="514">
        <f t="shared" ref="M131:M154" si="53">IF(L541&lt;&gt;0,+H541-L541,0)</f>
        <v>0</v>
      </c>
      <c r="N131" s="525"/>
      <c r="O131" s="514">
        <f t="shared" ref="O131:O154" si="54">IF(N541&lt;&gt;0,+I541-N541,0)</f>
        <v>0</v>
      </c>
      <c r="P131" s="514">
        <f t="shared" ref="P131:P154" si="55">+O541-M541</f>
        <v>0</v>
      </c>
    </row>
    <row r="132" spans="2:16" ht="12.5">
      <c r="B132" s="195" t="str">
        <f t="shared" si="34"/>
        <v/>
      </c>
      <c r="C132" s="507">
        <f>IF(D93="","-",+C131+1)</f>
        <v>2048</v>
      </c>
      <c r="D132" s="374">
        <f>IF(F131+SUM(E$99:E131)=D$92,F131,D$92-SUM(E$99:E131))</f>
        <v>1469987.1744361315</v>
      </c>
      <c r="E132" s="522">
        <f t="shared" si="48"/>
        <v>125509.34431818183</v>
      </c>
      <c r="F132" s="523">
        <f t="shared" si="49"/>
        <v>1344477.8301179498</v>
      </c>
      <c r="G132" s="523">
        <f t="shared" si="50"/>
        <v>1407232.5022770406</v>
      </c>
      <c r="H132" s="526">
        <f t="shared" si="51"/>
        <v>300746.85721787415</v>
      </c>
      <c r="I132" s="577">
        <f t="shared" si="52"/>
        <v>300746.85721787415</v>
      </c>
      <c r="J132" s="514">
        <f t="shared" si="35"/>
        <v>0</v>
      </c>
      <c r="K132" s="514"/>
      <c r="L132" s="525"/>
      <c r="M132" s="514">
        <f t="shared" si="53"/>
        <v>0</v>
      </c>
      <c r="N132" s="525"/>
      <c r="O132" s="514">
        <f t="shared" si="54"/>
        <v>0</v>
      </c>
      <c r="P132" s="514">
        <f t="shared" si="55"/>
        <v>0</v>
      </c>
    </row>
    <row r="133" spans="2:16" ht="12.5">
      <c r="B133" s="195" t="str">
        <f t="shared" si="34"/>
        <v/>
      </c>
      <c r="C133" s="507">
        <f>IF(D93="","-",+C132+1)</f>
        <v>2049</v>
      </c>
      <c r="D133" s="374">
        <f>IF(F132+SUM(E$99:E132)=D$92,F132,D$92-SUM(E$99:E132))</f>
        <v>1344477.8301179498</v>
      </c>
      <c r="E133" s="522">
        <f t="shared" si="48"/>
        <v>125509.34431818183</v>
      </c>
      <c r="F133" s="523">
        <f t="shared" si="49"/>
        <v>1218968.485799768</v>
      </c>
      <c r="G133" s="523">
        <f t="shared" si="50"/>
        <v>1281723.1579588589</v>
      </c>
      <c r="H133" s="526">
        <f t="shared" si="51"/>
        <v>285117.63794643118</v>
      </c>
      <c r="I133" s="577">
        <f t="shared" si="52"/>
        <v>285117.63794643118</v>
      </c>
      <c r="J133" s="514">
        <f t="shared" si="35"/>
        <v>0</v>
      </c>
      <c r="K133" s="514"/>
      <c r="L133" s="525"/>
      <c r="M133" s="514">
        <f t="shared" si="53"/>
        <v>0</v>
      </c>
      <c r="N133" s="525"/>
      <c r="O133" s="514">
        <f t="shared" si="54"/>
        <v>0</v>
      </c>
      <c r="P133" s="514">
        <f t="shared" si="55"/>
        <v>0</v>
      </c>
    </row>
    <row r="134" spans="2:16" ht="12.5">
      <c r="B134" s="195" t="str">
        <f t="shared" si="34"/>
        <v/>
      </c>
      <c r="C134" s="507">
        <f>IF(D93="","-",+C133+1)</f>
        <v>2050</v>
      </c>
      <c r="D134" s="374">
        <f>IF(F133+SUM(E$99:E133)=D$92,F133,D$92-SUM(E$99:E133))</f>
        <v>1218968.485799768</v>
      </c>
      <c r="E134" s="522">
        <f t="shared" si="48"/>
        <v>125509.34431818183</v>
      </c>
      <c r="F134" s="523">
        <f t="shared" si="49"/>
        <v>1093459.1414815863</v>
      </c>
      <c r="G134" s="523">
        <f t="shared" si="50"/>
        <v>1156213.8136406771</v>
      </c>
      <c r="H134" s="526">
        <f t="shared" si="51"/>
        <v>269488.41867498809</v>
      </c>
      <c r="I134" s="577">
        <f t="shared" si="52"/>
        <v>269488.41867498809</v>
      </c>
      <c r="J134" s="514">
        <f t="shared" si="35"/>
        <v>0</v>
      </c>
      <c r="K134" s="514"/>
      <c r="L134" s="525"/>
      <c r="M134" s="514">
        <f t="shared" si="53"/>
        <v>0</v>
      </c>
      <c r="N134" s="525"/>
      <c r="O134" s="514">
        <f t="shared" si="54"/>
        <v>0</v>
      </c>
      <c r="P134" s="514">
        <f t="shared" si="55"/>
        <v>0</v>
      </c>
    </row>
    <row r="135" spans="2:16" ht="12.5">
      <c r="B135" s="195" t="str">
        <f t="shared" si="34"/>
        <v/>
      </c>
      <c r="C135" s="507">
        <f>IF(D93="","-",+C134+1)</f>
        <v>2051</v>
      </c>
      <c r="D135" s="374">
        <f>IF(F134+SUM(E$99:E134)=D$92,F134,D$92-SUM(E$99:E134))</f>
        <v>1093459.1414815863</v>
      </c>
      <c r="E135" s="522">
        <f t="shared" si="48"/>
        <v>125509.34431818183</v>
      </c>
      <c r="F135" s="523">
        <f t="shared" si="49"/>
        <v>967949.79716340441</v>
      </c>
      <c r="G135" s="523">
        <f t="shared" si="50"/>
        <v>1030704.4693224954</v>
      </c>
      <c r="H135" s="526">
        <f t="shared" si="51"/>
        <v>253859.19940354512</v>
      </c>
      <c r="I135" s="577">
        <f t="shared" si="52"/>
        <v>253859.19940354512</v>
      </c>
      <c r="J135" s="514">
        <f t="shared" si="35"/>
        <v>0</v>
      </c>
      <c r="K135" s="514"/>
      <c r="L135" s="525"/>
      <c r="M135" s="514">
        <f t="shared" si="53"/>
        <v>0</v>
      </c>
      <c r="N135" s="525"/>
      <c r="O135" s="514">
        <f t="shared" si="54"/>
        <v>0</v>
      </c>
      <c r="P135" s="514">
        <f t="shared" si="55"/>
        <v>0</v>
      </c>
    </row>
    <row r="136" spans="2:16" ht="12.5">
      <c r="B136" s="195" t="str">
        <f t="shared" si="34"/>
        <v/>
      </c>
      <c r="C136" s="507">
        <f>IF(D93="","-",+C135+1)</f>
        <v>2052</v>
      </c>
      <c r="D136" s="374">
        <f>IF(F135+SUM(E$99:E135)=D$92,F135,D$92-SUM(E$99:E135))</f>
        <v>967949.79716340441</v>
      </c>
      <c r="E136" s="522">
        <f t="shared" si="48"/>
        <v>125509.34431818183</v>
      </c>
      <c r="F136" s="523">
        <f t="shared" si="49"/>
        <v>842440.45284522255</v>
      </c>
      <c r="G136" s="523">
        <f t="shared" si="50"/>
        <v>905195.12500431342</v>
      </c>
      <c r="H136" s="526">
        <f t="shared" si="51"/>
        <v>238229.98013210206</v>
      </c>
      <c r="I136" s="577">
        <f t="shared" si="52"/>
        <v>238229.98013210206</v>
      </c>
      <c r="J136" s="514">
        <f t="shared" si="35"/>
        <v>0</v>
      </c>
      <c r="K136" s="514"/>
      <c r="L136" s="525"/>
      <c r="M136" s="514">
        <f t="shared" si="53"/>
        <v>0</v>
      </c>
      <c r="N136" s="525"/>
      <c r="O136" s="514">
        <f t="shared" si="54"/>
        <v>0</v>
      </c>
      <c r="P136" s="514">
        <f t="shared" si="55"/>
        <v>0</v>
      </c>
    </row>
    <row r="137" spans="2:16" ht="12.5">
      <c r="B137" s="195" t="str">
        <f t="shared" si="34"/>
        <v/>
      </c>
      <c r="C137" s="507">
        <f>IF(D93="","-",+C136+1)</f>
        <v>2053</v>
      </c>
      <c r="D137" s="374">
        <f>IF(F136+SUM(E$99:E136)=D$92,F136,D$92-SUM(E$99:E136))</f>
        <v>842440.45284522255</v>
      </c>
      <c r="E137" s="522">
        <f t="shared" si="48"/>
        <v>125509.34431818183</v>
      </c>
      <c r="F137" s="523">
        <f t="shared" si="49"/>
        <v>716931.10852704069</v>
      </c>
      <c r="G137" s="523">
        <f t="shared" si="50"/>
        <v>779685.78068613168</v>
      </c>
      <c r="H137" s="526">
        <f t="shared" si="51"/>
        <v>222600.76086065907</v>
      </c>
      <c r="I137" s="577">
        <f t="shared" si="52"/>
        <v>222600.76086065907</v>
      </c>
      <c r="J137" s="514">
        <f t="shared" si="35"/>
        <v>0</v>
      </c>
      <c r="K137" s="514"/>
      <c r="L137" s="525"/>
      <c r="M137" s="514">
        <f t="shared" si="53"/>
        <v>0</v>
      </c>
      <c r="N137" s="525"/>
      <c r="O137" s="514">
        <f t="shared" si="54"/>
        <v>0</v>
      </c>
      <c r="P137" s="514">
        <f t="shared" si="55"/>
        <v>0</v>
      </c>
    </row>
    <row r="138" spans="2:16" ht="12.5">
      <c r="B138" s="195" t="str">
        <f t="shared" si="34"/>
        <v/>
      </c>
      <c r="C138" s="507">
        <f>IF(D93="","-",+C137+1)</f>
        <v>2054</v>
      </c>
      <c r="D138" s="374">
        <f>IF(F137+SUM(E$99:E137)=D$92,F137,D$92-SUM(E$99:E137))</f>
        <v>716931.10852704069</v>
      </c>
      <c r="E138" s="522">
        <f t="shared" si="48"/>
        <v>125509.34431818183</v>
      </c>
      <c r="F138" s="523">
        <f t="shared" si="49"/>
        <v>591421.76420885883</v>
      </c>
      <c r="G138" s="523">
        <f t="shared" si="50"/>
        <v>654176.4363679497</v>
      </c>
      <c r="H138" s="526">
        <f t="shared" si="51"/>
        <v>206971.54158921601</v>
      </c>
      <c r="I138" s="577">
        <f t="shared" si="52"/>
        <v>206971.54158921601</v>
      </c>
      <c r="J138" s="514">
        <f t="shared" si="35"/>
        <v>0</v>
      </c>
      <c r="K138" s="514"/>
      <c r="L138" s="525"/>
      <c r="M138" s="514">
        <f t="shared" si="53"/>
        <v>0</v>
      </c>
      <c r="N138" s="525"/>
      <c r="O138" s="514">
        <f t="shared" si="54"/>
        <v>0</v>
      </c>
      <c r="P138" s="514">
        <f t="shared" si="55"/>
        <v>0</v>
      </c>
    </row>
    <row r="139" spans="2:16" ht="12.5">
      <c r="B139" s="195" t="str">
        <f t="shared" si="34"/>
        <v/>
      </c>
      <c r="C139" s="507">
        <f>IF(D93="","-",+C138+1)</f>
        <v>2055</v>
      </c>
      <c r="D139" s="374">
        <f>IF(F138+SUM(E$99:E138)=D$92,F138,D$92-SUM(E$99:E138))</f>
        <v>591421.76420885883</v>
      </c>
      <c r="E139" s="522">
        <f t="shared" si="48"/>
        <v>125509.34431818183</v>
      </c>
      <c r="F139" s="523">
        <f t="shared" si="49"/>
        <v>465912.41989067697</v>
      </c>
      <c r="G139" s="523">
        <f t="shared" si="50"/>
        <v>528667.09204976796</v>
      </c>
      <c r="H139" s="526">
        <f t="shared" si="51"/>
        <v>191342.32231777301</v>
      </c>
      <c r="I139" s="577">
        <f t="shared" si="52"/>
        <v>191342.32231777301</v>
      </c>
      <c r="J139" s="514">
        <f t="shared" si="35"/>
        <v>0</v>
      </c>
      <c r="K139" s="514"/>
      <c r="L139" s="525"/>
      <c r="M139" s="514">
        <f t="shared" si="53"/>
        <v>0</v>
      </c>
      <c r="N139" s="525"/>
      <c r="O139" s="514">
        <f t="shared" si="54"/>
        <v>0</v>
      </c>
      <c r="P139" s="514">
        <f t="shared" si="55"/>
        <v>0</v>
      </c>
    </row>
    <row r="140" spans="2:16" ht="12.5">
      <c r="B140" s="195" t="str">
        <f t="shared" si="34"/>
        <v/>
      </c>
      <c r="C140" s="507">
        <f>IF(D93="","-",+C139+1)</f>
        <v>2056</v>
      </c>
      <c r="D140" s="374">
        <f>IF(F139+SUM(E$99:E139)=D$92,F139,D$92-SUM(E$99:E139))</f>
        <v>465912.41989067697</v>
      </c>
      <c r="E140" s="522">
        <f t="shared" si="48"/>
        <v>125509.34431818183</v>
      </c>
      <c r="F140" s="523">
        <f t="shared" si="49"/>
        <v>340403.07557249512</v>
      </c>
      <c r="G140" s="523">
        <f t="shared" si="50"/>
        <v>403157.74773158605</v>
      </c>
      <c r="H140" s="526">
        <f t="shared" si="51"/>
        <v>175713.10304632995</v>
      </c>
      <c r="I140" s="577">
        <f t="shared" si="52"/>
        <v>175713.10304632995</v>
      </c>
      <c r="J140" s="514">
        <f t="shared" si="35"/>
        <v>0</v>
      </c>
      <c r="K140" s="514"/>
      <c r="L140" s="525"/>
      <c r="M140" s="514">
        <f t="shared" si="53"/>
        <v>0</v>
      </c>
      <c r="N140" s="525"/>
      <c r="O140" s="514">
        <f t="shared" si="54"/>
        <v>0</v>
      </c>
      <c r="P140" s="514">
        <f t="shared" si="55"/>
        <v>0</v>
      </c>
    </row>
    <row r="141" spans="2:16" ht="12.5">
      <c r="B141" s="195" t="str">
        <f t="shared" si="34"/>
        <v/>
      </c>
      <c r="C141" s="507">
        <f>IF(D93="","-",+C140+1)</f>
        <v>2057</v>
      </c>
      <c r="D141" s="374">
        <f>IF(F140+SUM(E$99:E140)=D$92,F140,D$92-SUM(E$99:E140))</f>
        <v>340403.07557249512</v>
      </c>
      <c r="E141" s="522">
        <f t="shared" si="48"/>
        <v>125509.34431818183</v>
      </c>
      <c r="F141" s="523">
        <f t="shared" si="49"/>
        <v>214893.73125431329</v>
      </c>
      <c r="G141" s="523">
        <f t="shared" si="50"/>
        <v>277648.40341340419</v>
      </c>
      <c r="H141" s="526">
        <f t="shared" si="51"/>
        <v>160083.88377488693</v>
      </c>
      <c r="I141" s="577">
        <f t="shared" si="52"/>
        <v>160083.88377488693</v>
      </c>
      <c r="J141" s="514">
        <f t="shared" si="35"/>
        <v>0</v>
      </c>
      <c r="K141" s="514"/>
      <c r="L141" s="525"/>
      <c r="M141" s="514">
        <f t="shared" si="53"/>
        <v>0</v>
      </c>
      <c r="N141" s="525"/>
      <c r="O141" s="514">
        <f t="shared" si="54"/>
        <v>0</v>
      </c>
      <c r="P141" s="514">
        <f t="shared" si="55"/>
        <v>0</v>
      </c>
    </row>
    <row r="142" spans="2:16" ht="12.5">
      <c r="B142" s="195" t="str">
        <f t="shared" si="34"/>
        <v/>
      </c>
      <c r="C142" s="507">
        <f>IF(D93="","-",+C141+1)</f>
        <v>2058</v>
      </c>
      <c r="D142" s="374">
        <f>IF(F141+SUM(E$99:E141)=D$92,F141,D$92-SUM(E$99:E141))</f>
        <v>214893.73125431329</v>
      </c>
      <c r="E142" s="522">
        <f t="shared" si="48"/>
        <v>125509.34431818183</v>
      </c>
      <c r="F142" s="523">
        <f t="shared" si="49"/>
        <v>89384.386936131457</v>
      </c>
      <c r="G142" s="523">
        <f t="shared" si="50"/>
        <v>152139.05909522239</v>
      </c>
      <c r="H142" s="526">
        <f t="shared" si="51"/>
        <v>144454.6645034439</v>
      </c>
      <c r="I142" s="577">
        <f t="shared" si="52"/>
        <v>144454.6645034439</v>
      </c>
      <c r="J142" s="514">
        <f t="shared" si="35"/>
        <v>0</v>
      </c>
      <c r="K142" s="514"/>
      <c r="L142" s="525"/>
      <c r="M142" s="514">
        <f t="shared" si="53"/>
        <v>0</v>
      </c>
      <c r="N142" s="525"/>
      <c r="O142" s="514">
        <f t="shared" si="54"/>
        <v>0</v>
      </c>
      <c r="P142" s="514">
        <f t="shared" si="55"/>
        <v>0</v>
      </c>
    </row>
    <row r="143" spans="2:16" ht="12.5">
      <c r="B143" s="195" t="str">
        <f t="shared" si="34"/>
        <v/>
      </c>
      <c r="C143" s="507">
        <f>IF(D93="","-",+C142+1)</f>
        <v>2059</v>
      </c>
      <c r="D143" s="374">
        <f>IF(F142+SUM(E$99:E142)=D$92,F142,D$92-SUM(E$99:E142))</f>
        <v>89384.386936131457</v>
      </c>
      <c r="E143" s="522">
        <f t="shared" si="48"/>
        <v>89384.386936131457</v>
      </c>
      <c r="F143" s="523">
        <f t="shared" si="49"/>
        <v>0</v>
      </c>
      <c r="G143" s="523">
        <f t="shared" si="50"/>
        <v>44692.193468065729</v>
      </c>
      <c r="H143" s="526">
        <f t="shared" si="51"/>
        <v>94949.742210901735</v>
      </c>
      <c r="I143" s="577">
        <f t="shared" si="52"/>
        <v>94949.742210901735</v>
      </c>
      <c r="J143" s="514">
        <f t="shared" si="35"/>
        <v>0</v>
      </c>
      <c r="K143" s="514"/>
      <c r="L143" s="525"/>
      <c r="M143" s="514">
        <f t="shared" si="53"/>
        <v>0</v>
      </c>
      <c r="N143" s="525"/>
      <c r="O143" s="514">
        <f t="shared" si="54"/>
        <v>0</v>
      </c>
      <c r="P143" s="514">
        <f t="shared" si="55"/>
        <v>0</v>
      </c>
    </row>
    <row r="144" spans="2:16" ht="12.5">
      <c r="B144" s="195" t="str">
        <f t="shared" si="34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8"/>
        <v>0</v>
      </c>
      <c r="F144" s="523">
        <f t="shared" si="49"/>
        <v>0</v>
      </c>
      <c r="G144" s="523">
        <f t="shared" si="50"/>
        <v>0</v>
      </c>
      <c r="H144" s="526">
        <f t="shared" si="51"/>
        <v>0</v>
      </c>
      <c r="I144" s="577">
        <f t="shared" si="52"/>
        <v>0</v>
      </c>
      <c r="J144" s="514">
        <f t="shared" si="35"/>
        <v>0</v>
      </c>
      <c r="K144" s="514"/>
      <c r="L144" s="525"/>
      <c r="M144" s="514">
        <f t="shared" si="53"/>
        <v>0</v>
      </c>
      <c r="N144" s="525"/>
      <c r="O144" s="514">
        <f t="shared" si="54"/>
        <v>0</v>
      </c>
      <c r="P144" s="514">
        <f t="shared" si="55"/>
        <v>0</v>
      </c>
    </row>
    <row r="145" spans="2:16" ht="12.5">
      <c r="B145" s="195" t="str">
        <f t="shared" si="34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8"/>
        <v>0</v>
      </c>
      <c r="F145" s="523">
        <f t="shared" si="49"/>
        <v>0</v>
      </c>
      <c r="G145" s="523">
        <f t="shared" si="50"/>
        <v>0</v>
      </c>
      <c r="H145" s="526">
        <f t="shared" si="51"/>
        <v>0</v>
      </c>
      <c r="I145" s="577">
        <f t="shared" si="52"/>
        <v>0</v>
      </c>
      <c r="J145" s="514">
        <f t="shared" si="35"/>
        <v>0</v>
      </c>
      <c r="K145" s="514"/>
      <c r="L145" s="525"/>
      <c r="M145" s="514">
        <f t="shared" si="53"/>
        <v>0</v>
      </c>
      <c r="N145" s="525"/>
      <c r="O145" s="514">
        <f t="shared" si="54"/>
        <v>0</v>
      </c>
      <c r="P145" s="514">
        <f t="shared" si="55"/>
        <v>0</v>
      </c>
    </row>
    <row r="146" spans="2:16" ht="12.5">
      <c r="B146" s="195" t="str">
        <f t="shared" si="34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8"/>
        <v>0</v>
      </c>
      <c r="F146" s="523">
        <f t="shared" si="49"/>
        <v>0</v>
      </c>
      <c r="G146" s="523">
        <f t="shared" si="50"/>
        <v>0</v>
      </c>
      <c r="H146" s="526">
        <f t="shared" si="51"/>
        <v>0</v>
      </c>
      <c r="I146" s="577">
        <f t="shared" si="52"/>
        <v>0</v>
      </c>
      <c r="J146" s="514">
        <f t="shared" si="35"/>
        <v>0</v>
      </c>
      <c r="K146" s="514"/>
      <c r="L146" s="525"/>
      <c r="M146" s="514">
        <f t="shared" si="53"/>
        <v>0</v>
      </c>
      <c r="N146" s="525"/>
      <c r="O146" s="514">
        <f t="shared" si="54"/>
        <v>0</v>
      </c>
      <c r="P146" s="514">
        <f t="shared" si="55"/>
        <v>0</v>
      </c>
    </row>
    <row r="147" spans="2:16" ht="12.5">
      <c r="B147" s="195" t="str">
        <f t="shared" si="34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8"/>
        <v>0</v>
      </c>
      <c r="F147" s="523">
        <f t="shared" si="49"/>
        <v>0</v>
      </c>
      <c r="G147" s="523">
        <f t="shared" si="50"/>
        <v>0</v>
      </c>
      <c r="H147" s="526">
        <f t="shared" si="51"/>
        <v>0</v>
      </c>
      <c r="I147" s="577">
        <f t="shared" si="52"/>
        <v>0</v>
      </c>
      <c r="J147" s="514">
        <f t="shared" si="35"/>
        <v>0</v>
      </c>
      <c r="K147" s="514"/>
      <c r="L147" s="525"/>
      <c r="M147" s="514">
        <f t="shared" si="53"/>
        <v>0</v>
      </c>
      <c r="N147" s="525"/>
      <c r="O147" s="514">
        <f t="shared" si="54"/>
        <v>0</v>
      </c>
      <c r="P147" s="514">
        <f t="shared" si="55"/>
        <v>0</v>
      </c>
    </row>
    <row r="148" spans="2:16" ht="12.5">
      <c r="B148" s="195" t="str">
        <f t="shared" si="34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8"/>
        <v>0</v>
      </c>
      <c r="F148" s="523">
        <f t="shared" si="49"/>
        <v>0</v>
      </c>
      <c r="G148" s="523">
        <f t="shared" si="50"/>
        <v>0</v>
      </c>
      <c r="H148" s="526">
        <f t="shared" si="51"/>
        <v>0</v>
      </c>
      <c r="I148" s="577">
        <f t="shared" si="52"/>
        <v>0</v>
      </c>
      <c r="J148" s="514">
        <f t="shared" si="35"/>
        <v>0</v>
      </c>
      <c r="K148" s="514"/>
      <c r="L148" s="525"/>
      <c r="M148" s="514">
        <f t="shared" si="53"/>
        <v>0</v>
      </c>
      <c r="N148" s="525"/>
      <c r="O148" s="514">
        <f t="shared" si="54"/>
        <v>0</v>
      </c>
      <c r="P148" s="514">
        <f t="shared" si="55"/>
        <v>0</v>
      </c>
    </row>
    <row r="149" spans="2:16" ht="12.5">
      <c r="B149" s="195" t="str">
        <f t="shared" si="34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8"/>
        <v>0</v>
      </c>
      <c r="F149" s="523">
        <f t="shared" si="49"/>
        <v>0</v>
      </c>
      <c r="G149" s="523">
        <f t="shared" si="50"/>
        <v>0</v>
      </c>
      <c r="H149" s="526">
        <f t="shared" si="51"/>
        <v>0</v>
      </c>
      <c r="I149" s="577">
        <f t="shared" si="52"/>
        <v>0</v>
      </c>
      <c r="J149" s="514">
        <f t="shared" si="35"/>
        <v>0</v>
      </c>
      <c r="K149" s="514"/>
      <c r="L149" s="525"/>
      <c r="M149" s="514">
        <f t="shared" si="53"/>
        <v>0</v>
      </c>
      <c r="N149" s="525"/>
      <c r="O149" s="514">
        <f t="shared" si="54"/>
        <v>0</v>
      </c>
      <c r="P149" s="514">
        <f t="shared" si="55"/>
        <v>0</v>
      </c>
    </row>
    <row r="150" spans="2:16" ht="12.5">
      <c r="B150" s="195" t="str">
        <f t="shared" si="34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8"/>
        <v>0</v>
      </c>
      <c r="F150" s="523">
        <f t="shared" si="49"/>
        <v>0</v>
      </c>
      <c r="G150" s="523">
        <f t="shared" si="50"/>
        <v>0</v>
      </c>
      <c r="H150" s="526">
        <f t="shared" si="51"/>
        <v>0</v>
      </c>
      <c r="I150" s="577">
        <f t="shared" si="52"/>
        <v>0</v>
      </c>
      <c r="J150" s="514">
        <f t="shared" si="35"/>
        <v>0</v>
      </c>
      <c r="K150" s="514"/>
      <c r="L150" s="525"/>
      <c r="M150" s="514">
        <f t="shared" si="53"/>
        <v>0</v>
      </c>
      <c r="N150" s="525"/>
      <c r="O150" s="514">
        <f t="shared" si="54"/>
        <v>0</v>
      </c>
      <c r="P150" s="514">
        <f t="shared" si="55"/>
        <v>0</v>
      </c>
    </row>
    <row r="151" spans="2:16" ht="12.5">
      <c r="B151" s="195" t="str">
        <f t="shared" si="34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8"/>
        <v>0</v>
      </c>
      <c r="F151" s="523">
        <f t="shared" si="49"/>
        <v>0</v>
      </c>
      <c r="G151" s="523">
        <f t="shared" si="50"/>
        <v>0</v>
      </c>
      <c r="H151" s="526">
        <f t="shared" si="51"/>
        <v>0</v>
      </c>
      <c r="I151" s="577">
        <f t="shared" si="52"/>
        <v>0</v>
      </c>
      <c r="J151" s="514">
        <f t="shared" si="35"/>
        <v>0</v>
      </c>
      <c r="K151" s="514"/>
      <c r="L151" s="525"/>
      <c r="M151" s="514">
        <f t="shared" si="53"/>
        <v>0</v>
      </c>
      <c r="N151" s="525"/>
      <c r="O151" s="514">
        <f t="shared" si="54"/>
        <v>0</v>
      </c>
      <c r="P151" s="514">
        <f t="shared" si="55"/>
        <v>0</v>
      </c>
    </row>
    <row r="152" spans="2:16" ht="12.5">
      <c r="B152" s="195" t="str">
        <f t="shared" si="34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8"/>
        <v>0</v>
      </c>
      <c r="F152" s="523">
        <f t="shared" si="49"/>
        <v>0</v>
      </c>
      <c r="G152" s="523">
        <f t="shared" si="50"/>
        <v>0</v>
      </c>
      <c r="H152" s="526">
        <f t="shared" si="51"/>
        <v>0</v>
      </c>
      <c r="I152" s="577">
        <f t="shared" si="52"/>
        <v>0</v>
      </c>
      <c r="J152" s="514">
        <f t="shared" si="35"/>
        <v>0</v>
      </c>
      <c r="K152" s="514"/>
      <c r="L152" s="525"/>
      <c r="M152" s="514">
        <f t="shared" si="53"/>
        <v>0</v>
      </c>
      <c r="N152" s="525"/>
      <c r="O152" s="514">
        <f t="shared" si="54"/>
        <v>0</v>
      </c>
      <c r="P152" s="514">
        <f t="shared" si="55"/>
        <v>0</v>
      </c>
    </row>
    <row r="153" spans="2:16" ht="12.5">
      <c r="B153" s="195" t="str">
        <f t="shared" si="34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8"/>
        <v>0</v>
      </c>
      <c r="F153" s="523">
        <f t="shared" si="49"/>
        <v>0</v>
      </c>
      <c r="G153" s="523">
        <f t="shared" si="50"/>
        <v>0</v>
      </c>
      <c r="H153" s="526">
        <f t="shared" si="51"/>
        <v>0</v>
      </c>
      <c r="I153" s="577">
        <f t="shared" si="52"/>
        <v>0</v>
      </c>
      <c r="J153" s="514">
        <f t="shared" si="35"/>
        <v>0</v>
      </c>
      <c r="K153" s="514"/>
      <c r="L153" s="525"/>
      <c r="M153" s="514">
        <f t="shared" si="53"/>
        <v>0</v>
      </c>
      <c r="N153" s="525"/>
      <c r="O153" s="514">
        <f t="shared" si="54"/>
        <v>0</v>
      </c>
      <c r="P153" s="514">
        <f t="shared" si="55"/>
        <v>0</v>
      </c>
    </row>
    <row r="154" spans="2:16" ht="13" thickBot="1">
      <c r="B154" s="195" t="str">
        <f t="shared" si="34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48"/>
        <v>0</v>
      </c>
      <c r="F154" s="523">
        <f t="shared" si="49"/>
        <v>0</v>
      </c>
      <c r="G154" s="523">
        <f t="shared" si="50"/>
        <v>0</v>
      </c>
      <c r="H154" s="526">
        <f t="shared" si="51"/>
        <v>0</v>
      </c>
      <c r="I154" s="577">
        <f t="shared" si="52"/>
        <v>0</v>
      </c>
      <c r="J154" s="514">
        <f t="shared" si="35"/>
        <v>0</v>
      </c>
      <c r="K154" s="514"/>
      <c r="L154" s="532"/>
      <c r="M154" s="533">
        <f t="shared" si="53"/>
        <v>0</v>
      </c>
      <c r="N154" s="532"/>
      <c r="O154" s="533">
        <f t="shared" si="54"/>
        <v>0</v>
      </c>
      <c r="P154" s="533">
        <f t="shared" si="55"/>
        <v>0</v>
      </c>
    </row>
    <row r="155" spans="2:16" ht="12.5">
      <c r="C155" s="374" t="s">
        <v>78</v>
      </c>
      <c r="D155" s="375"/>
      <c r="E155" s="375">
        <f>SUM(E99:E154)</f>
        <v>5522411.1500000032</v>
      </c>
      <c r="F155" s="375"/>
      <c r="G155" s="375"/>
      <c r="H155" s="375">
        <f>SUM(H99:H154)</f>
        <v>20447752.46595794</v>
      </c>
      <c r="I155" s="375">
        <f>SUM(I99:I154)</f>
        <v>20447752.46595794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5" priority="1" stopIfTrue="1" operator="equal">
      <formula>$I$10</formula>
    </cfRule>
  </conditionalFormatting>
  <conditionalFormatting sqref="C99:C154">
    <cfRule type="cellIs" dxfId="5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52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1345960.1904024496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1345960.1904024496</v>
      </c>
      <c r="O6" s="269"/>
      <c r="P6" s="269"/>
    </row>
    <row r="7" spans="1:16" ht="13.5" thickBot="1">
      <c r="C7" s="467" t="s">
        <v>48</v>
      </c>
      <c r="D7" s="624" t="s">
        <v>344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494</v>
      </c>
      <c r="F9" s="672" t="s">
        <v>511</v>
      </c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12017566.600000001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273126.51363636367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1711432.8121770415</v>
      </c>
      <c r="H20" s="639">
        <v>1711432.8121770415</v>
      </c>
      <c r="I20" s="511">
        <f t="shared" si="3"/>
        <v>0</v>
      </c>
      <c r="J20" s="511"/>
      <c r="K20" s="518">
        <f t="shared" si="0"/>
        <v>1711432.8121770415</v>
      </c>
      <c r="L20" s="519">
        <f t="shared" si="1"/>
        <v>0</v>
      </c>
      <c r="M20" s="518">
        <f t="shared" si="2"/>
        <v>1711432.8121770415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293111.39024390245</v>
      </c>
      <c r="F21" s="631">
        <v>10719949.560043756</v>
      </c>
      <c r="G21" s="630">
        <v>1674180.0841483832</v>
      </c>
      <c r="H21" s="639">
        <v>1674180.0841483832</v>
      </c>
      <c r="I21" s="511">
        <f t="shared" si="3"/>
        <v>0</v>
      </c>
      <c r="J21" s="511"/>
      <c r="K21" s="518">
        <f t="shared" si="0"/>
        <v>1674180.0841483832</v>
      </c>
      <c r="L21" s="519">
        <f t="shared" si="1"/>
        <v>0</v>
      </c>
      <c r="M21" s="518">
        <f t="shared" si="2"/>
        <v>1674180.0841483832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1375144.4653373505</v>
      </c>
      <c r="H22" s="639">
        <v>1375144.4653373505</v>
      </c>
      <c r="I22" s="511">
        <f t="shared" si="3"/>
        <v>0</v>
      </c>
      <c r="J22" s="511"/>
      <c r="K22" s="518">
        <f t="shared" si="0"/>
        <v>1375144.4653373505</v>
      </c>
      <c r="L22" s="519">
        <f t="shared" si="1"/>
        <v>0</v>
      </c>
      <c r="M22" s="518">
        <f t="shared" si="2"/>
        <v>1375144.4653373505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10440471.257718176</v>
      </c>
      <c r="E23" s="630">
        <v>286132.54761904763</v>
      </c>
      <c r="F23" s="631">
        <v>10154338.710099127</v>
      </c>
      <c r="G23" s="630">
        <v>1377704.2780579135</v>
      </c>
      <c r="H23" s="639">
        <v>1377704.2780579135</v>
      </c>
      <c r="I23" s="511">
        <f t="shared" si="3"/>
        <v>0</v>
      </c>
      <c r="J23" s="511"/>
      <c r="K23" s="518">
        <f t="shared" ref="K23" si="7">G23</f>
        <v>1377704.2780579135</v>
      </c>
      <c r="L23" s="519">
        <f t="shared" ref="L23" si="8">IF(K23&lt;&gt;0,+G23-K23,0)</f>
        <v>0</v>
      </c>
      <c r="M23" s="518">
        <f t="shared" ref="M23" si="9">H23</f>
        <v>1377704.2780579135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10140705.622180806</v>
      </c>
      <c r="E24" s="630">
        <v>286132.54761904763</v>
      </c>
      <c r="F24" s="631">
        <v>9854573.074561758</v>
      </c>
      <c r="G24" s="630">
        <v>1410308.0751093051</v>
      </c>
      <c r="H24" s="639">
        <v>1410308.0751093051</v>
      </c>
      <c r="I24" s="511">
        <f t="shared" si="3"/>
        <v>0</v>
      </c>
      <c r="J24" s="511"/>
      <c r="K24" s="518">
        <f t="shared" ref="K24" si="10">G24</f>
        <v>1410308.0751093051</v>
      </c>
      <c r="L24" s="519">
        <f t="shared" ref="L24" si="11">IF(K24&lt;&gt;0,+G24-K24,0)</f>
        <v>0</v>
      </c>
      <c r="M24" s="518">
        <f t="shared" ref="M24" si="12">H24</f>
        <v>1410308.0751093051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9854572.6745617613</v>
      </c>
      <c r="E25" s="630">
        <v>286132.53809523815</v>
      </c>
      <c r="F25" s="631">
        <v>9568440.1364665236</v>
      </c>
      <c r="G25" s="630">
        <v>1512955.948747413</v>
      </c>
      <c r="H25" s="639">
        <v>1512955.948747413</v>
      </c>
      <c r="I25" s="511">
        <f t="shared" si="3"/>
        <v>0</v>
      </c>
      <c r="J25" s="511"/>
      <c r="K25" s="518">
        <f t="shared" ref="K25" si="13">G25</f>
        <v>1512955.948747413</v>
      </c>
      <c r="L25" s="519">
        <f t="shared" ref="L25" si="14">IF(K25&lt;&gt;0,+G25-K25,0)</f>
        <v>0</v>
      </c>
      <c r="M25" s="518">
        <f t="shared" ref="M25" si="15">H25</f>
        <v>1512955.948747413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631">
        <v>9568440.1364665236</v>
      </c>
      <c r="E26" s="630">
        <v>286132.53809523815</v>
      </c>
      <c r="F26" s="631">
        <v>9282307.5983712859</v>
      </c>
      <c r="G26" s="630">
        <v>1345960.1904024496</v>
      </c>
      <c r="H26" s="639">
        <v>1345960.1904024496</v>
      </c>
      <c r="I26" s="511">
        <f t="shared" si="3"/>
        <v>0</v>
      </c>
      <c r="J26" s="511"/>
      <c r="K26" s="518">
        <f t="shared" ref="K26" si="16">G26</f>
        <v>1345960.1904024496</v>
      </c>
      <c r="L26" s="519">
        <f t="shared" ref="L26" si="17">IF(K26&lt;&gt;0,+G26-K26,0)</f>
        <v>0</v>
      </c>
      <c r="M26" s="518">
        <f t="shared" ref="M26" si="18">H26</f>
        <v>1345960.1904024496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9282307.5983712859</v>
      </c>
      <c r="E27" s="522">
        <f t="shared" ref="E27:E72" si="21">IF(+$I$14&lt;F26,$I$14,D27)</f>
        <v>273126.51363636367</v>
      </c>
      <c r="F27" s="523">
        <f t="shared" ref="F27:F72" si="22">+D27-E27</f>
        <v>9009181.0847349223</v>
      </c>
      <c r="G27" s="524">
        <f t="shared" ref="G27:G50" si="23">+I$12*((D27+F27)/2)+E27</f>
        <v>1366291.1016233312</v>
      </c>
      <c r="H27" s="491">
        <f t="shared" ref="H27:H50" si="24">+I$13*((D27+F27)/2)+E27</f>
        <v>1366291.1016233312</v>
      </c>
      <c r="I27" s="511">
        <f t="shared" si="3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9009181.0847349223</v>
      </c>
      <c r="E28" s="522">
        <f t="shared" si="21"/>
        <v>273126.51363636367</v>
      </c>
      <c r="F28" s="523">
        <f t="shared" si="22"/>
        <v>8736054.5710985586</v>
      </c>
      <c r="G28" s="524">
        <f t="shared" si="23"/>
        <v>1333645.0728697099</v>
      </c>
      <c r="H28" s="491">
        <f t="shared" si="24"/>
        <v>1333645.0728697099</v>
      </c>
      <c r="I28" s="511">
        <f t="shared" si="3"/>
        <v>0</v>
      </c>
      <c r="J28" s="511"/>
      <c r="K28" s="525"/>
      <c r="L28" s="514">
        <f t="shared" si="2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8736054.5710985586</v>
      </c>
      <c r="E29" s="522">
        <f t="shared" si="21"/>
        <v>273126.51363636367</v>
      </c>
      <c r="F29" s="523">
        <f t="shared" si="22"/>
        <v>8462928.0574621949</v>
      </c>
      <c r="G29" s="524">
        <f t="shared" si="23"/>
        <v>1300999.0441160884</v>
      </c>
      <c r="H29" s="491">
        <f t="shared" si="24"/>
        <v>1300999.0441160884</v>
      </c>
      <c r="I29" s="511">
        <f t="shared" si="3"/>
        <v>0</v>
      </c>
      <c r="J29" s="511"/>
      <c r="K29" s="525"/>
      <c r="L29" s="514">
        <f t="shared" si="2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8462928.0574621949</v>
      </c>
      <c r="E30" s="522">
        <f t="shared" si="21"/>
        <v>273126.51363636367</v>
      </c>
      <c r="F30" s="523">
        <f t="shared" si="22"/>
        <v>8189801.5438258313</v>
      </c>
      <c r="G30" s="524">
        <f t="shared" si="23"/>
        <v>1268353.0153624672</v>
      </c>
      <c r="H30" s="491">
        <f t="shared" si="24"/>
        <v>1268353.0153624672</v>
      </c>
      <c r="I30" s="511">
        <f t="shared" si="3"/>
        <v>0</v>
      </c>
      <c r="J30" s="511"/>
      <c r="K30" s="525"/>
      <c r="L30" s="514">
        <f t="shared" si="2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8189801.5438258313</v>
      </c>
      <c r="E31" s="522">
        <f t="shared" si="21"/>
        <v>273126.51363636367</v>
      </c>
      <c r="F31" s="523">
        <f t="shared" si="22"/>
        <v>7916675.0301894676</v>
      </c>
      <c r="G31" s="524">
        <f t="shared" si="23"/>
        <v>1235706.9866088459</v>
      </c>
      <c r="H31" s="491">
        <f t="shared" si="24"/>
        <v>1235706.9866088459</v>
      </c>
      <c r="I31" s="511">
        <f t="shared" si="3"/>
        <v>0</v>
      </c>
      <c r="J31" s="511"/>
      <c r="K31" s="525"/>
      <c r="L31" s="514">
        <f t="shared" si="2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7916675.0301894676</v>
      </c>
      <c r="E32" s="522">
        <f t="shared" si="21"/>
        <v>273126.51363636367</v>
      </c>
      <c r="F32" s="523">
        <f t="shared" si="22"/>
        <v>7643548.5165531039</v>
      </c>
      <c r="G32" s="524">
        <f t="shared" si="23"/>
        <v>1203060.9578552246</v>
      </c>
      <c r="H32" s="491">
        <f t="shared" si="24"/>
        <v>1203060.9578552246</v>
      </c>
      <c r="I32" s="511">
        <f t="shared" si="3"/>
        <v>0</v>
      </c>
      <c r="J32" s="511"/>
      <c r="K32" s="525"/>
      <c r="L32" s="514">
        <f t="shared" si="2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7643548.5165531039</v>
      </c>
      <c r="E33" s="522">
        <f t="shared" si="21"/>
        <v>273126.51363636367</v>
      </c>
      <c r="F33" s="523">
        <f t="shared" si="22"/>
        <v>7370422.0029167403</v>
      </c>
      <c r="G33" s="524">
        <f t="shared" si="23"/>
        <v>1170414.9291016031</v>
      </c>
      <c r="H33" s="491">
        <f t="shared" si="24"/>
        <v>1170414.9291016031</v>
      </c>
      <c r="I33" s="511">
        <f t="shared" si="3"/>
        <v>0</v>
      </c>
      <c r="J33" s="511"/>
      <c r="K33" s="525"/>
      <c r="L33" s="514">
        <f t="shared" si="2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7370422.0029167403</v>
      </c>
      <c r="E34" s="522">
        <f t="shared" si="21"/>
        <v>273126.51363636367</v>
      </c>
      <c r="F34" s="523">
        <f t="shared" si="22"/>
        <v>7097295.4892803766</v>
      </c>
      <c r="G34" s="524">
        <f t="shared" si="23"/>
        <v>1137768.9003479818</v>
      </c>
      <c r="H34" s="491">
        <f t="shared" si="24"/>
        <v>1137768.9003479818</v>
      </c>
      <c r="I34" s="511">
        <f t="shared" si="3"/>
        <v>0</v>
      </c>
      <c r="J34" s="511"/>
      <c r="K34" s="525"/>
      <c r="L34" s="514">
        <f t="shared" si="2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7097295.4892803766</v>
      </c>
      <c r="E35" s="522">
        <f t="shared" si="21"/>
        <v>273126.51363636367</v>
      </c>
      <c r="F35" s="523">
        <f t="shared" si="22"/>
        <v>6824168.9756440129</v>
      </c>
      <c r="G35" s="524">
        <f t="shared" si="23"/>
        <v>1105122.8715943606</v>
      </c>
      <c r="H35" s="491">
        <f t="shared" si="24"/>
        <v>1105122.8715943606</v>
      </c>
      <c r="I35" s="511">
        <f t="shared" si="3"/>
        <v>0</v>
      </c>
      <c r="J35" s="511"/>
      <c r="K35" s="525"/>
      <c r="L35" s="514">
        <f t="shared" si="2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6824168.9756440129</v>
      </c>
      <c r="E36" s="522">
        <f t="shared" si="21"/>
        <v>273126.51363636367</v>
      </c>
      <c r="F36" s="523">
        <f t="shared" si="22"/>
        <v>6551042.4620076492</v>
      </c>
      <c r="G36" s="524">
        <f t="shared" si="23"/>
        <v>1072476.8428407391</v>
      </c>
      <c r="H36" s="491">
        <f t="shared" si="24"/>
        <v>1072476.8428407391</v>
      </c>
      <c r="I36" s="511">
        <f t="shared" si="3"/>
        <v>0</v>
      </c>
      <c r="J36" s="511"/>
      <c r="K36" s="525"/>
      <c r="L36" s="514">
        <f t="shared" si="2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6551042.4620076492</v>
      </c>
      <c r="E37" s="522">
        <f t="shared" si="21"/>
        <v>273126.51363636367</v>
      </c>
      <c r="F37" s="523">
        <f t="shared" si="22"/>
        <v>6277915.9483712856</v>
      </c>
      <c r="G37" s="524">
        <f t="shared" si="23"/>
        <v>1039830.8140871178</v>
      </c>
      <c r="H37" s="491">
        <f t="shared" si="24"/>
        <v>1039830.8140871178</v>
      </c>
      <c r="I37" s="511">
        <f t="shared" si="3"/>
        <v>0</v>
      </c>
      <c r="J37" s="511"/>
      <c r="K37" s="525"/>
      <c r="L37" s="514">
        <f t="shared" si="2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6277915.9483712856</v>
      </c>
      <c r="E38" s="522">
        <f t="shared" si="21"/>
        <v>273126.51363636367</v>
      </c>
      <c r="F38" s="523">
        <f t="shared" si="22"/>
        <v>6004789.4347349219</v>
      </c>
      <c r="G38" s="524">
        <f t="shared" si="23"/>
        <v>1007184.7853334964</v>
      </c>
      <c r="H38" s="491">
        <f t="shared" si="24"/>
        <v>1007184.7853334964</v>
      </c>
      <c r="I38" s="511">
        <f t="shared" si="3"/>
        <v>0</v>
      </c>
      <c r="J38" s="511"/>
      <c r="K38" s="525"/>
      <c r="L38" s="514">
        <f t="shared" si="2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6004789.4347349219</v>
      </c>
      <c r="E39" s="522">
        <f t="shared" si="21"/>
        <v>273126.51363636367</v>
      </c>
      <c r="F39" s="523">
        <f t="shared" si="22"/>
        <v>5731662.9210985582</v>
      </c>
      <c r="G39" s="524">
        <f t="shared" si="23"/>
        <v>974538.75657987513</v>
      </c>
      <c r="H39" s="491">
        <f t="shared" si="24"/>
        <v>974538.75657987513</v>
      </c>
      <c r="I39" s="511">
        <f t="shared" si="3"/>
        <v>0</v>
      </c>
      <c r="J39" s="511"/>
      <c r="K39" s="525"/>
      <c r="L39" s="514">
        <f t="shared" si="2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5731662.9210985582</v>
      </c>
      <c r="E40" s="522">
        <f t="shared" si="21"/>
        <v>273126.51363636367</v>
      </c>
      <c r="F40" s="523">
        <f t="shared" si="22"/>
        <v>5458536.4074621946</v>
      </c>
      <c r="G40" s="524">
        <f t="shared" si="23"/>
        <v>941892.72782625374</v>
      </c>
      <c r="H40" s="491">
        <f t="shared" si="24"/>
        <v>941892.72782625374</v>
      </c>
      <c r="I40" s="511">
        <f t="shared" si="3"/>
        <v>0</v>
      </c>
      <c r="J40" s="511"/>
      <c r="K40" s="525"/>
      <c r="L40" s="514">
        <f t="shared" si="2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5458536.4074621946</v>
      </c>
      <c r="E41" s="522">
        <f t="shared" si="21"/>
        <v>273126.51363636367</v>
      </c>
      <c r="F41" s="523">
        <f t="shared" si="22"/>
        <v>5185409.8938258309</v>
      </c>
      <c r="G41" s="524">
        <f t="shared" si="23"/>
        <v>909246.69907263236</v>
      </c>
      <c r="H41" s="491">
        <f t="shared" si="24"/>
        <v>909246.69907263236</v>
      </c>
      <c r="I41" s="511">
        <f t="shared" si="3"/>
        <v>0</v>
      </c>
      <c r="J41" s="511"/>
      <c r="K41" s="525"/>
      <c r="L41" s="514">
        <f t="shared" si="2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5185409.8938258309</v>
      </c>
      <c r="E42" s="522">
        <f t="shared" si="21"/>
        <v>273126.51363636367</v>
      </c>
      <c r="F42" s="523">
        <f t="shared" si="22"/>
        <v>4912283.3801894672</v>
      </c>
      <c r="G42" s="524">
        <f t="shared" si="23"/>
        <v>876600.67031901109</v>
      </c>
      <c r="H42" s="491">
        <f t="shared" si="24"/>
        <v>876600.67031901109</v>
      </c>
      <c r="I42" s="511">
        <f t="shared" si="3"/>
        <v>0</v>
      </c>
      <c r="J42" s="511"/>
      <c r="K42" s="525"/>
      <c r="L42" s="514">
        <f t="shared" si="2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4912283.3801894672</v>
      </c>
      <c r="E43" s="522">
        <f t="shared" si="21"/>
        <v>273126.51363636367</v>
      </c>
      <c r="F43" s="523">
        <f t="shared" si="22"/>
        <v>4639156.8665531036</v>
      </c>
      <c r="G43" s="524">
        <f t="shared" si="23"/>
        <v>843954.6415653897</v>
      </c>
      <c r="H43" s="491">
        <f t="shared" si="24"/>
        <v>843954.6415653897</v>
      </c>
      <c r="I43" s="511">
        <f t="shared" si="3"/>
        <v>0</v>
      </c>
      <c r="J43" s="511"/>
      <c r="K43" s="525"/>
      <c r="L43" s="514">
        <f t="shared" si="2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4639156.8665531036</v>
      </c>
      <c r="E44" s="522">
        <f t="shared" si="21"/>
        <v>273126.51363636367</v>
      </c>
      <c r="F44" s="523">
        <f t="shared" si="22"/>
        <v>4366030.3529167399</v>
      </c>
      <c r="G44" s="524">
        <f t="shared" si="23"/>
        <v>811308.61281176831</v>
      </c>
      <c r="H44" s="491">
        <f t="shared" si="24"/>
        <v>811308.61281176831</v>
      </c>
      <c r="I44" s="511">
        <f t="shared" si="3"/>
        <v>0</v>
      </c>
      <c r="J44" s="511"/>
      <c r="K44" s="525"/>
      <c r="L44" s="514">
        <f t="shared" si="2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4366030.3529167399</v>
      </c>
      <c r="E45" s="522">
        <f t="shared" si="21"/>
        <v>273126.51363636367</v>
      </c>
      <c r="F45" s="523">
        <f t="shared" si="22"/>
        <v>4092903.8392803762</v>
      </c>
      <c r="G45" s="524">
        <f t="shared" si="23"/>
        <v>778662.58405814692</v>
      </c>
      <c r="H45" s="491">
        <f t="shared" si="24"/>
        <v>778662.58405814692</v>
      </c>
      <c r="I45" s="511">
        <f t="shared" si="3"/>
        <v>0</v>
      </c>
      <c r="J45" s="511"/>
      <c r="K45" s="525"/>
      <c r="L45" s="514">
        <f t="shared" si="2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4092903.8392803762</v>
      </c>
      <c r="E46" s="522">
        <f t="shared" si="21"/>
        <v>273126.51363636367</v>
      </c>
      <c r="F46" s="523">
        <f t="shared" si="22"/>
        <v>3819777.3256440125</v>
      </c>
      <c r="G46" s="524">
        <f t="shared" si="23"/>
        <v>746016.55530452565</v>
      </c>
      <c r="H46" s="491">
        <f t="shared" si="24"/>
        <v>746016.55530452565</v>
      </c>
      <c r="I46" s="511">
        <f t="shared" si="3"/>
        <v>0</v>
      </c>
      <c r="J46" s="511"/>
      <c r="K46" s="525"/>
      <c r="L46" s="514">
        <f t="shared" si="2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3819777.3256440125</v>
      </c>
      <c r="E47" s="522">
        <f t="shared" si="21"/>
        <v>273126.51363636367</v>
      </c>
      <c r="F47" s="523">
        <f t="shared" si="22"/>
        <v>3546650.8120076489</v>
      </c>
      <c r="G47" s="524">
        <f t="shared" si="23"/>
        <v>713370.52655090438</v>
      </c>
      <c r="H47" s="491">
        <f t="shared" si="24"/>
        <v>713370.52655090438</v>
      </c>
      <c r="I47" s="511">
        <f t="shared" si="3"/>
        <v>0</v>
      </c>
      <c r="J47" s="511"/>
      <c r="K47" s="525"/>
      <c r="L47" s="514">
        <f t="shared" si="2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3546650.8120076489</v>
      </c>
      <c r="E48" s="522">
        <f t="shared" si="21"/>
        <v>273126.51363636367</v>
      </c>
      <c r="F48" s="523">
        <f t="shared" si="22"/>
        <v>3273524.2983712852</v>
      </c>
      <c r="G48" s="524">
        <f t="shared" si="23"/>
        <v>680724.49779728288</v>
      </c>
      <c r="H48" s="491">
        <f t="shared" si="24"/>
        <v>680724.49779728288</v>
      </c>
      <c r="I48" s="511">
        <f t="shared" si="3"/>
        <v>0</v>
      </c>
      <c r="J48" s="511"/>
      <c r="K48" s="525"/>
      <c r="L48" s="514">
        <f t="shared" si="2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3273524.2983712852</v>
      </c>
      <c r="E49" s="522">
        <f t="shared" si="21"/>
        <v>273126.51363636367</v>
      </c>
      <c r="F49" s="523">
        <f t="shared" si="22"/>
        <v>3000397.7847349215</v>
      </c>
      <c r="G49" s="524">
        <f t="shared" si="23"/>
        <v>648078.46904366161</v>
      </c>
      <c r="H49" s="491">
        <f t="shared" si="24"/>
        <v>648078.46904366161</v>
      </c>
      <c r="I49" s="511">
        <f t="shared" si="3"/>
        <v>0</v>
      </c>
      <c r="J49" s="511"/>
      <c r="K49" s="525"/>
      <c r="L49" s="514">
        <f t="shared" si="2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3000397.7847349215</v>
      </c>
      <c r="E50" s="522">
        <f t="shared" si="21"/>
        <v>273126.51363636367</v>
      </c>
      <c r="F50" s="523">
        <f t="shared" si="22"/>
        <v>2727271.2710985579</v>
      </c>
      <c r="G50" s="524">
        <f t="shared" si="23"/>
        <v>615432.44029004034</v>
      </c>
      <c r="H50" s="491">
        <f t="shared" si="24"/>
        <v>615432.44029004034</v>
      </c>
      <c r="I50" s="511">
        <f t="shared" si="3"/>
        <v>0</v>
      </c>
      <c r="J50" s="511"/>
      <c r="K50" s="525"/>
      <c r="L50" s="514">
        <f t="shared" si="2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2727271.2710985579</v>
      </c>
      <c r="E51" s="522">
        <f t="shared" si="21"/>
        <v>273126.51363636367</v>
      </c>
      <c r="F51" s="523">
        <f t="shared" si="22"/>
        <v>2454144.7574621942</v>
      </c>
      <c r="G51" s="524">
        <f t="shared" ref="G51:G72" si="26">+I$12*((D51+F51)/2)+E51</f>
        <v>582786.41153641883</v>
      </c>
      <c r="H51" s="491">
        <f t="shared" ref="H51:H72" si="27">+I$13*((D51+F51)/2)+E51</f>
        <v>582786.41153641883</v>
      </c>
      <c r="I51" s="511">
        <f t="shared" si="3"/>
        <v>0</v>
      </c>
      <c r="J51" s="511"/>
      <c r="K51" s="525"/>
      <c r="L51" s="514">
        <f t="shared" si="2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2454144.7574621942</v>
      </c>
      <c r="E52" s="522">
        <f t="shared" si="21"/>
        <v>273126.51363636367</v>
      </c>
      <c r="F52" s="523">
        <f t="shared" si="22"/>
        <v>2181018.2438258305</v>
      </c>
      <c r="G52" s="524">
        <f t="shared" si="26"/>
        <v>550140.38278279756</v>
      </c>
      <c r="H52" s="491">
        <f t="shared" si="27"/>
        <v>550140.38278279756</v>
      </c>
      <c r="I52" s="511">
        <f t="shared" si="3"/>
        <v>0</v>
      </c>
      <c r="J52" s="511"/>
      <c r="K52" s="525"/>
      <c r="L52" s="514">
        <f t="shared" si="2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2181018.2438258305</v>
      </c>
      <c r="E53" s="522">
        <f t="shared" si="21"/>
        <v>273126.51363636367</v>
      </c>
      <c r="F53" s="523">
        <f t="shared" si="22"/>
        <v>1907891.7301894668</v>
      </c>
      <c r="G53" s="524">
        <f t="shared" si="26"/>
        <v>517494.35402917623</v>
      </c>
      <c r="H53" s="491">
        <f t="shared" si="27"/>
        <v>517494.35402917623</v>
      </c>
      <c r="I53" s="511">
        <f t="shared" si="3"/>
        <v>0</v>
      </c>
      <c r="J53" s="511"/>
      <c r="K53" s="525"/>
      <c r="L53" s="514">
        <f t="shared" si="2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1907891.7301894668</v>
      </c>
      <c r="E54" s="522">
        <f t="shared" si="21"/>
        <v>273126.51363636367</v>
      </c>
      <c r="F54" s="523">
        <f t="shared" si="22"/>
        <v>1634765.2165531032</v>
      </c>
      <c r="G54" s="524">
        <f t="shared" si="26"/>
        <v>484848.3252755549</v>
      </c>
      <c r="H54" s="491">
        <f t="shared" si="27"/>
        <v>484848.3252755549</v>
      </c>
      <c r="I54" s="511">
        <f t="shared" si="3"/>
        <v>0</v>
      </c>
      <c r="J54" s="511"/>
      <c r="K54" s="525"/>
      <c r="L54" s="514">
        <f t="shared" si="2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1634765.2165531032</v>
      </c>
      <c r="E55" s="522">
        <f t="shared" si="21"/>
        <v>273126.51363636367</v>
      </c>
      <c r="F55" s="523">
        <f t="shared" si="22"/>
        <v>1361638.7029167395</v>
      </c>
      <c r="G55" s="524">
        <f t="shared" si="26"/>
        <v>452202.29652193352</v>
      </c>
      <c r="H55" s="491">
        <f t="shared" si="27"/>
        <v>452202.29652193352</v>
      </c>
      <c r="I55" s="511">
        <f t="shared" si="3"/>
        <v>0</v>
      </c>
      <c r="J55" s="511"/>
      <c r="K55" s="525"/>
      <c r="L55" s="514">
        <f t="shared" si="2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1361638.7029167395</v>
      </c>
      <c r="E56" s="522">
        <f t="shared" si="21"/>
        <v>273126.51363636367</v>
      </c>
      <c r="F56" s="523">
        <f t="shared" si="22"/>
        <v>1088512.1892803758</v>
      </c>
      <c r="G56" s="524">
        <f t="shared" si="26"/>
        <v>419556.26776831219</v>
      </c>
      <c r="H56" s="491">
        <f t="shared" si="27"/>
        <v>419556.26776831219</v>
      </c>
      <c r="I56" s="511">
        <f t="shared" si="3"/>
        <v>0</v>
      </c>
      <c r="J56" s="511"/>
      <c r="K56" s="525"/>
      <c r="L56" s="514">
        <f t="shared" si="2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1088512.1892803758</v>
      </c>
      <c r="E57" s="522">
        <f t="shared" si="21"/>
        <v>273126.51363636367</v>
      </c>
      <c r="F57" s="523">
        <f t="shared" si="22"/>
        <v>815385.67564401217</v>
      </c>
      <c r="G57" s="524">
        <f t="shared" si="26"/>
        <v>386910.23901469086</v>
      </c>
      <c r="H57" s="491">
        <f t="shared" si="27"/>
        <v>386910.23901469086</v>
      </c>
      <c r="I57" s="511">
        <f t="shared" si="3"/>
        <v>0</v>
      </c>
      <c r="J57" s="511"/>
      <c r="K57" s="525"/>
      <c r="L57" s="514">
        <f t="shared" si="2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815385.67564401217</v>
      </c>
      <c r="E58" s="522">
        <f t="shared" si="21"/>
        <v>273126.51363636367</v>
      </c>
      <c r="F58" s="523">
        <f t="shared" si="22"/>
        <v>542259.1620076485</v>
      </c>
      <c r="G58" s="524">
        <f t="shared" si="26"/>
        <v>354264.21026106947</v>
      </c>
      <c r="H58" s="491">
        <f t="shared" si="27"/>
        <v>354264.21026106947</v>
      </c>
      <c r="I58" s="511">
        <f t="shared" si="3"/>
        <v>0</v>
      </c>
      <c r="J58" s="511"/>
      <c r="K58" s="525"/>
      <c r="L58" s="514">
        <f t="shared" si="2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542259.1620076485</v>
      </c>
      <c r="E59" s="522">
        <f t="shared" si="21"/>
        <v>273126.51363636367</v>
      </c>
      <c r="F59" s="523">
        <f t="shared" si="22"/>
        <v>269132.64837128483</v>
      </c>
      <c r="G59" s="524">
        <f t="shared" si="26"/>
        <v>321618.18150744814</v>
      </c>
      <c r="H59" s="491">
        <f t="shared" si="27"/>
        <v>321618.18150744814</v>
      </c>
      <c r="I59" s="511">
        <f t="shared" si="3"/>
        <v>0</v>
      </c>
      <c r="J59" s="511"/>
      <c r="K59" s="525"/>
      <c r="L59" s="514">
        <f t="shared" si="2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269132.64837128483</v>
      </c>
      <c r="E60" s="522">
        <f t="shared" si="21"/>
        <v>269132.64837128483</v>
      </c>
      <c r="F60" s="523">
        <f t="shared" si="22"/>
        <v>0</v>
      </c>
      <c r="G60" s="524">
        <f t="shared" si="26"/>
        <v>285216.97511842172</v>
      </c>
      <c r="H60" s="491">
        <f t="shared" si="27"/>
        <v>285216.97511842172</v>
      </c>
      <c r="I60" s="511">
        <f t="shared" si="3"/>
        <v>0</v>
      </c>
      <c r="J60" s="511"/>
      <c r="K60" s="525"/>
      <c r="L60" s="514">
        <f t="shared" si="2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3"/>
        <v>0</v>
      </c>
      <c r="J61" s="511"/>
      <c r="K61" s="525"/>
      <c r="L61" s="514">
        <f t="shared" si="2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3"/>
        <v>0</v>
      </c>
      <c r="J62" s="511"/>
      <c r="K62" s="525"/>
      <c r="L62" s="514">
        <f t="shared" si="2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3"/>
        <v>0</v>
      </c>
      <c r="J63" s="511"/>
      <c r="K63" s="525"/>
      <c r="L63" s="514">
        <f t="shared" si="2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3"/>
        <v>0</v>
      </c>
      <c r="J64" s="511"/>
      <c r="K64" s="525"/>
      <c r="L64" s="514">
        <f t="shared" si="2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3"/>
        <v>0</v>
      </c>
      <c r="J65" s="511"/>
      <c r="K65" s="525"/>
      <c r="L65" s="514">
        <f t="shared" si="2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3"/>
        <v>0</v>
      </c>
      <c r="J66" s="511"/>
      <c r="K66" s="525"/>
      <c r="L66" s="514">
        <f t="shared" si="2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3"/>
        <v>0</v>
      </c>
      <c r="J67" s="511"/>
      <c r="K67" s="525"/>
      <c r="L67" s="514">
        <f t="shared" si="2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3"/>
        <v>0</v>
      </c>
      <c r="J68" s="511"/>
      <c r="K68" s="525"/>
      <c r="L68" s="514">
        <f t="shared" si="2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3"/>
        <v>0</v>
      </c>
      <c r="J69" s="511"/>
      <c r="K69" s="525"/>
      <c r="L69" s="514">
        <f t="shared" si="2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3"/>
        <v>0</v>
      </c>
      <c r="J70" s="511"/>
      <c r="K70" s="525"/>
      <c r="L70" s="514">
        <f t="shared" si="2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3"/>
        <v>0</v>
      </c>
      <c r="J71" s="511"/>
      <c r="K71" s="525"/>
      <c r="L71" s="514">
        <f t="shared" si="2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3"/>
        <v>0</v>
      </c>
      <c r="J72" s="511"/>
      <c r="K72" s="532"/>
      <c r="L72" s="533">
        <f t="shared" si="2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12017566.600000003</v>
      </c>
      <c r="F73" s="375"/>
      <c r="G73" s="375">
        <f>SUM(G17:G72)</f>
        <v>43777085.921093881</v>
      </c>
      <c r="H73" s="375">
        <f>SUM(H17:H72)</f>
        <v>43777085.921093881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1345960.1904024496</v>
      </c>
      <c r="N87" s="546">
        <f>IF(J92&lt;D11,0,VLOOKUP(J92,C17:O72,11))</f>
        <v>1345960.1904024496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1452208.4904527678</v>
      </c>
      <c r="N88" s="550">
        <f>IF(J92&lt;D11,0,VLOOKUP(J92,C99:P154,7))</f>
        <v>1452208.4904527678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106248.30005031824</v>
      </c>
      <c r="N89" s="555">
        <f>+N88-N87</f>
        <v>106248.30005031824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 t="str">
        <f>E9</f>
        <v xml:space="preserve">SPP Project ID = </v>
      </c>
      <c r="F91" s="560" t="str">
        <f>F9</f>
        <v>30473, 30474 &amp; 30475</v>
      </c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12017566.600000001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273126.51363636367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 t="shared" ref="L99:L104" si="28">+H99</f>
        <v>923325.80014683155</v>
      </c>
      <c r="M99" s="513">
        <f t="shared" ref="M99:M130" si="29">IF(L99&lt;&gt;0,+H99-L99,0)</f>
        <v>0</v>
      </c>
      <c r="N99" s="512">
        <f t="shared" ref="N99:N104" si="30">+I99</f>
        <v>923325.80014683155</v>
      </c>
      <c r="O99" s="513">
        <f t="shared" ref="O99:O130" si="31">IF(N99&lt;&gt;0,+I99-N99,0)</f>
        <v>0</v>
      </c>
      <c r="P99" s="513">
        <f t="shared" ref="P99:P130" si="32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 t="shared" si="28"/>
        <v>1769247.0731001948</v>
      </c>
      <c r="M100" s="514">
        <f t="shared" ref="M100:M105" si="33">IF(L100&lt;&gt;0,+H100-L100,0)</f>
        <v>0</v>
      </c>
      <c r="N100" s="518">
        <f t="shared" si="30"/>
        <v>1769247.0731001948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35">+I101-H101</f>
        <v>0</v>
      </c>
      <c r="K101" s="514"/>
      <c r="L101" s="518">
        <f t="shared" si="28"/>
        <v>1677257.5145835318</v>
      </c>
      <c r="M101" s="514">
        <f t="shared" si="33"/>
        <v>0</v>
      </c>
      <c r="N101" s="518">
        <f t="shared" si="30"/>
        <v>1677257.5145835318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35"/>
        <v>0</v>
      </c>
      <c r="K102" s="514"/>
      <c r="L102" s="518">
        <f t="shared" si="28"/>
        <v>1465328.7693981156</v>
      </c>
      <c r="M102" s="514">
        <f t="shared" si="33"/>
        <v>0</v>
      </c>
      <c r="N102" s="518">
        <f t="shared" si="30"/>
        <v>1465328.7693981156</v>
      </c>
      <c r="O102" s="514">
        <f>IF(N102&lt;&gt;0,+I102-N102,0)</f>
        <v>0</v>
      </c>
      <c r="P102" s="514">
        <f t="shared" si="32"/>
        <v>0</v>
      </c>
    </row>
    <row r="103" spans="1:16" ht="12.5">
      <c r="B103" s="195" t="str">
        <f t="shared" si="34"/>
        <v/>
      </c>
      <c r="C103" s="507">
        <f>IF(D93="","-",+C102+1)</f>
        <v>2019</v>
      </c>
      <c r="D103" s="629">
        <v>11023079.709579177</v>
      </c>
      <c r="E103" s="630">
        <v>279478.30232558138</v>
      </c>
      <c r="F103" s="631">
        <v>10743601.407253595</v>
      </c>
      <c r="G103" s="631">
        <v>10883340.558416385</v>
      </c>
      <c r="H103" s="633">
        <v>1444437.0239018579</v>
      </c>
      <c r="I103" s="634">
        <v>1444437.0239018579</v>
      </c>
      <c r="J103" s="514">
        <f t="shared" si="35"/>
        <v>0</v>
      </c>
      <c r="K103" s="514"/>
      <c r="L103" s="518">
        <f t="shared" si="28"/>
        <v>1444437.0239018579</v>
      </c>
      <c r="M103" s="514">
        <f t="shared" si="33"/>
        <v>0</v>
      </c>
      <c r="N103" s="518">
        <f t="shared" si="30"/>
        <v>1444437.0239018579</v>
      </c>
      <c r="O103" s="514">
        <f t="shared" si="31"/>
        <v>0</v>
      </c>
      <c r="P103" s="514">
        <f t="shared" si="32"/>
        <v>0</v>
      </c>
    </row>
    <row r="104" spans="1:16" ht="12.5">
      <c r="B104" s="195" t="str">
        <f t="shared" si="34"/>
        <v/>
      </c>
      <c r="C104" s="507">
        <f>IF(D93="","-",+C103+1)</f>
        <v>2020</v>
      </c>
      <c r="D104" s="629">
        <v>10743601.407253595</v>
      </c>
      <c r="E104" s="630">
        <v>286132.54761904763</v>
      </c>
      <c r="F104" s="631">
        <v>10457468.859634547</v>
      </c>
      <c r="G104" s="631">
        <v>10600535.133444071</v>
      </c>
      <c r="H104" s="633">
        <v>1426472.7384823435</v>
      </c>
      <c r="I104" s="634">
        <v>1426472.7384823435</v>
      </c>
      <c r="J104" s="514">
        <f t="shared" si="35"/>
        <v>0</v>
      </c>
      <c r="K104" s="514"/>
      <c r="L104" s="518">
        <f t="shared" si="28"/>
        <v>1426472.7384823435</v>
      </c>
      <c r="M104" s="514">
        <f t="shared" si="33"/>
        <v>0</v>
      </c>
      <c r="N104" s="518">
        <f t="shared" si="30"/>
        <v>1426472.7384823435</v>
      </c>
      <c r="O104" s="514">
        <f t="shared" si="31"/>
        <v>0</v>
      </c>
      <c r="P104" s="514">
        <f t="shared" si="32"/>
        <v>0</v>
      </c>
    </row>
    <row r="105" spans="1:16" ht="12.5">
      <c r="B105" s="195" t="str">
        <f t="shared" si="34"/>
        <v/>
      </c>
      <c r="C105" s="507">
        <f>IF(D93="","-",+C104+1)</f>
        <v>2021</v>
      </c>
      <c r="D105" s="629">
        <v>10457468.859634547</v>
      </c>
      <c r="E105" s="630">
        <v>293111.39024390245</v>
      </c>
      <c r="F105" s="631">
        <v>10164357.469390644</v>
      </c>
      <c r="G105" s="631">
        <v>10310913.164512595</v>
      </c>
      <c r="H105" s="633">
        <v>1463546.7213003482</v>
      </c>
      <c r="I105" s="634">
        <v>1463546.7213003482</v>
      </c>
      <c r="J105" s="514">
        <f t="shared" si="35"/>
        <v>0</v>
      </c>
      <c r="K105" s="514"/>
      <c r="L105" s="518">
        <f t="shared" ref="L105" si="36">+H105</f>
        <v>1463546.7213003482</v>
      </c>
      <c r="M105" s="514">
        <f t="shared" si="33"/>
        <v>0</v>
      </c>
      <c r="N105" s="518">
        <f t="shared" ref="N105" si="37">+I105</f>
        <v>1463546.7213003482</v>
      </c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34"/>
        <v/>
      </c>
      <c r="C106" s="507">
        <f>IF(D93="","-",+C105+1)</f>
        <v>2022</v>
      </c>
      <c r="D106" s="629">
        <v>10164357.469390644</v>
      </c>
      <c r="E106" s="630">
        <v>286132.54761904763</v>
      </c>
      <c r="F106" s="631">
        <v>9878224.9217715953</v>
      </c>
      <c r="G106" s="631">
        <v>10021291.19558112</v>
      </c>
      <c r="H106" s="633">
        <v>1463211.7959519105</v>
      </c>
      <c r="I106" s="634">
        <v>1463211.7959519105</v>
      </c>
      <c r="J106" s="514">
        <f t="shared" si="35"/>
        <v>0</v>
      </c>
      <c r="K106" s="514"/>
      <c r="L106" s="518">
        <f t="shared" ref="L106" si="38">+H106</f>
        <v>1463211.7959519105</v>
      </c>
      <c r="M106" s="514">
        <f t="shared" ref="M106" si="39">IF(L106&lt;&gt;0,+H106-L106,0)</f>
        <v>0</v>
      </c>
      <c r="N106" s="518">
        <f t="shared" ref="N106" si="40">+I106</f>
        <v>1463211.7959519105</v>
      </c>
      <c r="O106" s="514">
        <f t="shared" ref="O106" si="41">IF(N106&lt;&gt;0,+I106-N106,0)</f>
        <v>0</v>
      </c>
      <c r="P106" s="514">
        <f t="shared" ref="P106" si="42">+O106-M106</f>
        <v>0</v>
      </c>
    </row>
    <row r="107" spans="1:16" ht="12.5">
      <c r="B107" s="195" t="str">
        <f t="shared" si="34"/>
        <v>IU</v>
      </c>
      <c r="C107" s="507">
        <f>IF(D93="","-",+C106+1)</f>
        <v>2023</v>
      </c>
      <c r="D107" s="629">
        <v>9878224.5217716023</v>
      </c>
      <c r="E107" s="630">
        <v>273126.51363636367</v>
      </c>
      <c r="F107" s="631">
        <v>9605098.0081352387</v>
      </c>
      <c r="G107" s="631">
        <v>9741661.2649534196</v>
      </c>
      <c r="H107" s="633">
        <v>1474907.1032156686</v>
      </c>
      <c r="I107" s="634">
        <v>1474907.1032156686</v>
      </c>
      <c r="J107" s="514">
        <f t="shared" si="35"/>
        <v>0</v>
      </c>
      <c r="K107" s="514"/>
      <c r="L107" s="518">
        <f t="shared" ref="L107" si="43">+H107</f>
        <v>1474907.1032156686</v>
      </c>
      <c r="M107" s="514">
        <f t="shared" ref="M107" si="44">IF(L107&lt;&gt;0,+H107-L107,0)</f>
        <v>0</v>
      </c>
      <c r="N107" s="518">
        <f t="shared" ref="N107" si="45">+I107</f>
        <v>1474907.1032156686</v>
      </c>
      <c r="O107" s="514">
        <f t="shared" ref="O107" si="46">IF(N107&lt;&gt;0,+I107-N107,0)</f>
        <v>0</v>
      </c>
      <c r="P107" s="514">
        <f t="shared" ref="P107" si="47">+O107-M107</f>
        <v>0</v>
      </c>
    </row>
    <row r="108" spans="1:16" ht="12.5">
      <c r="B108" s="195" t="str">
        <f t="shared" si="34"/>
        <v/>
      </c>
      <c r="C108" s="507">
        <f>IF(D93="","-",+C107+1)</f>
        <v>2024</v>
      </c>
      <c r="D108" s="374">
        <f>IF(F107+SUM(E$99:E107)=D$92,F107,D$92-SUM(E$99:E107))</f>
        <v>9605098.0081352387</v>
      </c>
      <c r="E108" s="522">
        <f t="shared" ref="E108:E154" si="48">IF(+$J$96&lt;F107,$J$96,D108)</f>
        <v>273126.51363636367</v>
      </c>
      <c r="F108" s="523">
        <f t="shared" ref="F108:F154" si="49">+D108-E108</f>
        <v>9331971.494498875</v>
      </c>
      <c r="G108" s="523">
        <f t="shared" ref="G108:G154" si="50">+(F108+D108)/2</f>
        <v>9468534.7513170578</v>
      </c>
      <c r="H108" s="526">
        <f t="shared" ref="H108:H154" si="51">+J$94*G108+E108</f>
        <v>1452208.4904527678</v>
      </c>
      <c r="I108" s="577">
        <f t="shared" ref="I108:I154" si="52">+J$95*G108+E108</f>
        <v>1452208.4904527678</v>
      </c>
      <c r="J108" s="514">
        <f t="shared" si="35"/>
        <v>0</v>
      </c>
      <c r="K108" s="514"/>
      <c r="L108" s="525"/>
      <c r="M108" s="514">
        <f t="shared" si="29"/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34"/>
        <v/>
      </c>
      <c r="C109" s="507">
        <f>IF(D93="","-",+C108+1)</f>
        <v>2025</v>
      </c>
      <c r="D109" s="374">
        <f>IF(F108+SUM(E$99:E108)=D$92,F108,D$92-SUM(E$99:E108))</f>
        <v>9331971.494498875</v>
      </c>
      <c r="E109" s="522">
        <f t="shared" si="48"/>
        <v>273126.51363636367</v>
      </c>
      <c r="F109" s="523">
        <f t="shared" si="49"/>
        <v>9058844.9808625113</v>
      </c>
      <c r="G109" s="523">
        <f t="shared" si="50"/>
        <v>9195408.2376806922</v>
      </c>
      <c r="H109" s="526">
        <f t="shared" si="51"/>
        <v>1418197.0453794375</v>
      </c>
      <c r="I109" s="577">
        <f t="shared" si="52"/>
        <v>1418197.0453794375</v>
      </c>
      <c r="J109" s="514">
        <f t="shared" si="35"/>
        <v>0</v>
      </c>
      <c r="K109" s="514"/>
      <c r="L109" s="525"/>
      <c r="M109" s="514">
        <f t="shared" si="2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34"/>
        <v/>
      </c>
      <c r="C110" s="507">
        <f>IF(D93="","-",+C109+1)</f>
        <v>2026</v>
      </c>
      <c r="D110" s="374">
        <f>IF(F109+SUM(E$99:E109)=D$92,F109,D$92-SUM(E$99:E109))</f>
        <v>9058844.9808625113</v>
      </c>
      <c r="E110" s="522">
        <f t="shared" si="48"/>
        <v>273126.51363636367</v>
      </c>
      <c r="F110" s="523">
        <f t="shared" si="49"/>
        <v>8785718.4672261477</v>
      </c>
      <c r="G110" s="523">
        <f t="shared" si="50"/>
        <v>8922281.7240443304</v>
      </c>
      <c r="H110" s="526">
        <f t="shared" si="51"/>
        <v>1384185.6003061079</v>
      </c>
      <c r="I110" s="577">
        <f t="shared" si="52"/>
        <v>1384185.6003061079</v>
      </c>
      <c r="J110" s="514">
        <f t="shared" si="35"/>
        <v>0</v>
      </c>
      <c r="K110" s="514"/>
      <c r="L110" s="525"/>
      <c r="M110" s="514">
        <f t="shared" si="2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34"/>
        <v/>
      </c>
      <c r="C111" s="507">
        <f>IF(D93="","-",+C110+1)</f>
        <v>2027</v>
      </c>
      <c r="D111" s="374">
        <f>IF(F110+SUM(E$99:E110)=D$92,F110,D$92-SUM(E$99:E110))</f>
        <v>8785718.4672261477</v>
      </c>
      <c r="E111" s="522">
        <f t="shared" si="48"/>
        <v>273126.51363636367</v>
      </c>
      <c r="F111" s="523">
        <f t="shared" si="49"/>
        <v>8512591.953589784</v>
      </c>
      <c r="G111" s="523">
        <f t="shared" si="50"/>
        <v>8649155.2104079649</v>
      </c>
      <c r="H111" s="526">
        <f t="shared" si="51"/>
        <v>1350174.1552327776</v>
      </c>
      <c r="I111" s="577">
        <f t="shared" si="52"/>
        <v>1350174.1552327776</v>
      </c>
      <c r="J111" s="514">
        <f t="shared" si="35"/>
        <v>0</v>
      </c>
      <c r="K111" s="514"/>
      <c r="L111" s="525"/>
      <c r="M111" s="514">
        <f t="shared" si="2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34"/>
        <v/>
      </c>
      <c r="C112" s="507">
        <f>IF(D93="","-",+C111+1)</f>
        <v>2028</v>
      </c>
      <c r="D112" s="374">
        <f>IF(F111+SUM(E$99:E111)=D$92,F111,D$92-SUM(E$99:E111))</f>
        <v>8512591.953589784</v>
      </c>
      <c r="E112" s="522">
        <f t="shared" si="48"/>
        <v>273126.51363636367</v>
      </c>
      <c r="F112" s="523">
        <f t="shared" si="49"/>
        <v>8239465.4399534203</v>
      </c>
      <c r="G112" s="523">
        <f t="shared" si="50"/>
        <v>8376028.6967716021</v>
      </c>
      <c r="H112" s="526">
        <f t="shared" si="51"/>
        <v>1316162.7101594477</v>
      </c>
      <c r="I112" s="577">
        <f t="shared" si="52"/>
        <v>1316162.7101594477</v>
      </c>
      <c r="J112" s="514">
        <f t="shared" si="35"/>
        <v>0</v>
      </c>
      <c r="K112" s="514"/>
      <c r="L112" s="525"/>
      <c r="M112" s="514">
        <f t="shared" si="2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34"/>
        <v/>
      </c>
      <c r="C113" s="507">
        <f>IF(D93="","-",+C112+1)</f>
        <v>2029</v>
      </c>
      <c r="D113" s="374">
        <f>IF(F112+SUM(E$99:E112)=D$92,F112,D$92-SUM(E$99:E112))</f>
        <v>8239465.4399534203</v>
      </c>
      <c r="E113" s="522">
        <f t="shared" si="48"/>
        <v>273126.51363636367</v>
      </c>
      <c r="F113" s="523">
        <f t="shared" si="49"/>
        <v>7966338.9263170566</v>
      </c>
      <c r="G113" s="523">
        <f t="shared" si="50"/>
        <v>8102902.1831352385</v>
      </c>
      <c r="H113" s="526">
        <f t="shared" si="51"/>
        <v>1282151.2650861177</v>
      </c>
      <c r="I113" s="577">
        <f t="shared" si="52"/>
        <v>1282151.2650861177</v>
      </c>
      <c r="J113" s="514">
        <f t="shared" si="35"/>
        <v>0</v>
      </c>
      <c r="K113" s="514"/>
      <c r="L113" s="525"/>
      <c r="M113" s="514">
        <f t="shared" si="2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34"/>
        <v/>
      </c>
      <c r="C114" s="507">
        <f>IF(D93="","-",+C113+1)</f>
        <v>2030</v>
      </c>
      <c r="D114" s="374">
        <f>IF(F113+SUM(E$99:E113)=D$92,F113,D$92-SUM(E$99:E113))</f>
        <v>7966338.9263170566</v>
      </c>
      <c r="E114" s="522">
        <f t="shared" si="48"/>
        <v>273126.51363636367</v>
      </c>
      <c r="F114" s="523">
        <f t="shared" si="49"/>
        <v>7693212.412680693</v>
      </c>
      <c r="G114" s="523">
        <f t="shared" si="50"/>
        <v>7829775.6694988748</v>
      </c>
      <c r="H114" s="526">
        <f t="shared" si="51"/>
        <v>1248139.8200127878</v>
      </c>
      <c r="I114" s="577">
        <f t="shared" si="52"/>
        <v>1248139.8200127878</v>
      </c>
      <c r="J114" s="514">
        <f t="shared" si="35"/>
        <v>0</v>
      </c>
      <c r="K114" s="514"/>
      <c r="L114" s="525"/>
      <c r="M114" s="514">
        <f t="shared" si="2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34"/>
        <v/>
      </c>
      <c r="C115" s="507">
        <f>IF(D93="","-",+C114+1)</f>
        <v>2031</v>
      </c>
      <c r="D115" s="374">
        <f>IF(F114+SUM(E$99:E114)=D$92,F114,D$92-SUM(E$99:E114))</f>
        <v>7693212.412680693</v>
      </c>
      <c r="E115" s="522">
        <f t="shared" si="48"/>
        <v>273126.51363636367</v>
      </c>
      <c r="F115" s="523">
        <f t="shared" si="49"/>
        <v>7420085.8990443293</v>
      </c>
      <c r="G115" s="523">
        <f t="shared" si="50"/>
        <v>7556649.1558625111</v>
      </c>
      <c r="H115" s="526">
        <f t="shared" si="51"/>
        <v>1214128.374939458</v>
      </c>
      <c r="I115" s="577">
        <f t="shared" si="52"/>
        <v>1214128.374939458</v>
      </c>
      <c r="J115" s="514">
        <f t="shared" si="35"/>
        <v>0</v>
      </c>
      <c r="K115" s="514"/>
      <c r="L115" s="525"/>
      <c r="M115" s="514">
        <f t="shared" si="2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34"/>
        <v/>
      </c>
      <c r="C116" s="507">
        <f>IF(D93="","-",+C115+1)</f>
        <v>2032</v>
      </c>
      <c r="D116" s="374">
        <f>IF(F115+SUM(E$99:E115)=D$92,F115,D$92-SUM(E$99:E115))</f>
        <v>7420085.8990443293</v>
      </c>
      <c r="E116" s="522">
        <f t="shared" si="48"/>
        <v>273126.51363636367</v>
      </c>
      <c r="F116" s="523">
        <f t="shared" si="49"/>
        <v>7146959.3854079656</v>
      </c>
      <c r="G116" s="523">
        <f t="shared" si="50"/>
        <v>7283522.6422261475</v>
      </c>
      <c r="H116" s="526">
        <f t="shared" si="51"/>
        <v>1180116.9298661277</v>
      </c>
      <c r="I116" s="577">
        <f t="shared" si="52"/>
        <v>1180116.9298661277</v>
      </c>
      <c r="J116" s="514">
        <f t="shared" si="35"/>
        <v>0</v>
      </c>
      <c r="K116" s="514"/>
      <c r="L116" s="525"/>
      <c r="M116" s="514">
        <f t="shared" si="2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34"/>
        <v/>
      </c>
      <c r="C117" s="507">
        <f>IF(D93="","-",+C116+1)</f>
        <v>2033</v>
      </c>
      <c r="D117" s="374">
        <f>IF(F116+SUM(E$99:E116)=D$92,F116,D$92-SUM(E$99:E116))</f>
        <v>7146959.3854079656</v>
      </c>
      <c r="E117" s="522">
        <f t="shared" si="48"/>
        <v>273126.51363636367</v>
      </c>
      <c r="F117" s="523">
        <f t="shared" si="49"/>
        <v>6873832.871771602</v>
      </c>
      <c r="G117" s="523">
        <f t="shared" si="50"/>
        <v>7010396.1285897838</v>
      </c>
      <c r="H117" s="526">
        <f t="shared" si="51"/>
        <v>1146105.4847927978</v>
      </c>
      <c r="I117" s="577">
        <f t="shared" si="52"/>
        <v>1146105.4847927978</v>
      </c>
      <c r="J117" s="514">
        <f t="shared" si="35"/>
        <v>0</v>
      </c>
      <c r="K117" s="514"/>
      <c r="L117" s="525"/>
      <c r="M117" s="514">
        <f t="shared" si="2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34"/>
        <v/>
      </c>
      <c r="C118" s="507">
        <f>IF(D93="","-",+C117+1)</f>
        <v>2034</v>
      </c>
      <c r="D118" s="374">
        <f>IF(F117+SUM(E$99:E117)=D$92,F117,D$92-SUM(E$99:E117))</f>
        <v>6873832.871771602</v>
      </c>
      <c r="E118" s="522">
        <f t="shared" si="48"/>
        <v>273126.51363636367</v>
      </c>
      <c r="F118" s="523">
        <f t="shared" si="49"/>
        <v>6600706.3581352383</v>
      </c>
      <c r="G118" s="523">
        <f t="shared" si="50"/>
        <v>6737269.6149534201</v>
      </c>
      <c r="H118" s="526">
        <f t="shared" si="51"/>
        <v>1112094.039719468</v>
      </c>
      <c r="I118" s="577">
        <f t="shared" si="52"/>
        <v>1112094.039719468</v>
      </c>
      <c r="J118" s="514">
        <f t="shared" si="35"/>
        <v>0</v>
      </c>
      <c r="K118" s="514"/>
      <c r="L118" s="525"/>
      <c r="M118" s="514">
        <f t="shared" si="2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34"/>
        <v/>
      </c>
      <c r="C119" s="507">
        <f>IF(D93="","-",+C118+1)</f>
        <v>2035</v>
      </c>
      <c r="D119" s="374">
        <f>IF(F118+SUM(E$99:E118)=D$92,F118,D$92-SUM(E$99:E118))</f>
        <v>6600706.3581352383</v>
      </c>
      <c r="E119" s="522">
        <f t="shared" si="48"/>
        <v>273126.51363636367</v>
      </c>
      <c r="F119" s="523">
        <f t="shared" si="49"/>
        <v>6327579.8444988746</v>
      </c>
      <c r="G119" s="523">
        <f t="shared" si="50"/>
        <v>6464143.1013170565</v>
      </c>
      <c r="H119" s="526">
        <f t="shared" si="51"/>
        <v>1078082.5946461379</v>
      </c>
      <c r="I119" s="577">
        <f t="shared" si="52"/>
        <v>1078082.5946461379</v>
      </c>
      <c r="J119" s="514">
        <f t="shared" si="35"/>
        <v>0</v>
      </c>
      <c r="K119" s="514"/>
      <c r="L119" s="525"/>
      <c r="M119" s="514">
        <f t="shared" si="2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34"/>
        <v/>
      </c>
      <c r="C120" s="507">
        <f>IF(D93="","-",+C119+1)</f>
        <v>2036</v>
      </c>
      <c r="D120" s="374">
        <f>IF(F119+SUM(E$99:E119)=D$92,F119,D$92-SUM(E$99:E119))</f>
        <v>6327579.8444988746</v>
      </c>
      <c r="E120" s="522">
        <f t="shared" si="48"/>
        <v>273126.51363636367</v>
      </c>
      <c r="F120" s="523">
        <f t="shared" si="49"/>
        <v>6054453.3308625109</v>
      </c>
      <c r="G120" s="523">
        <f t="shared" si="50"/>
        <v>6191016.5876806928</v>
      </c>
      <c r="H120" s="526">
        <f t="shared" si="51"/>
        <v>1044071.1495728079</v>
      </c>
      <c r="I120" s="577">
        <f t="shared" si="52"/>
        <v>1044071.1495728079</v>
      </c>
      <c r="J120" s="514">
        <f t="shared" si="35"/>
        <v>0</v>
      </c>
      <c r="K120" s="514"/>
      <c r="L120" s="525"/>
      <c r="M120" s="514">
        <f t="shared" si="2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34"/>
        <v/>
      </c>
      <c r="C121" s="507">
        <f>IF(D93="","-",+C120+1)</f>
        <v>2037</v>
      </c>
      <c r="D121" s="374">
        <f>IF(F120+SUM(E$99:E120)=D$92,F120,D$92-SUM(E$99:E120))</f>
        <v>6054453.3308625109</v>
      </c>
      <c r="E121" s="522">
        <f t="shared" si="48"/>
        <v>273126.51363636367</v>
      </c>
      <c r="F121" s="523">
        <f t="shared" si="49"/>
        <v>5781326.8172261473</v>
      </c>
      <c r="G121" s="523">
        <f t="shared" si="50"/>
        <v>5917890.0740443291</v>
      </c>
      <c r="H121" s="526">
        <f t="shared" si="51"/>
        <v>1010059.704499478</v>
      </c>
      <c r="I121" s="577">
        <f t="shared" si="52"/>
        <v>1010059.704499478</v>
      </c>
      <c r="J121" s="514">
        <f t="shared" si="35"/>
        <v>0</v>
      </c>
      <c r="K121" s="514"/>
      <c r="L121" s="525"/>
      <c r="M121" s="514">
        <f t="shared" si="2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34"/>
        <v/>
      </c>
      <c r="C122" s="507">
        <f>IF(D93="","-",+C121+1)</f>
        <v>2038</v>
      </c>
      <c r="D122" s="374">
        <f>IF(F121+SUM(E$99:E121)=D$92,F121,D$92-SUM(E$99:E121))</f>
        <v>5781326.8172261473</v>
      </c>
      <c r="E122" s="522">
        <f t="shared" si="48"/>
        <v>273126.51363636367</v>
      </c>
      <c r="F122" s="523">
        <f t="shared" si="49"/>
        <v>5508200.3035897836</v>
      </c>
      <c r="G122" s="523">
        <f t="shared" si="50"/>
        <v>5644763.5604079654</v>
      </c>
      <c r="H122" s="526">
        <f t="shared" si="51"/>
        <v>976048.25942614803</v>
      </c>
      <c r="I122" s="577">
        <f t="shared" si="52"/>
        <v>976048.25942614803</v>
      </c>
      <c r="J122" s="514">
        <f t="shared" si="35"/>
        <v>0</v>
      </c>
      <c r="K122" s="514"/>
      <c r="L122" s="525"/>
      <c r="M122" s="514">
        <f t="shared" si="2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34"/>
        <v/>
      </c>
      <c r="C123" s="507">
        <f>IF(D93="","-",+C122+1)</f>
        <v>2039</v>
      </c>
      <c r="D123" s="374">
        <f>IF(F122+SUM(E$99:E122)=D$92,F122,D$92-SUM(E$99:E122))</f>
        <v>5508200.3035897836</v>
      </c>
      <c r="E123" s="522">
        <f t="shared" si="48"/>
        <v>273126.51363636367</v>
      </c>
      <c r="F123" s="523">
        <f t="shared" si="49"/>
        <v>5235073.7899534199</v>
      </c>
      <c r="G123" s="523">
        <f t="shared" si="50"/>
        <v>5371637.0467716018</v>
      </c>
      <c r="H123" s="526">
        <f t="shared" si="51"/>
        <v>942036.81435281795</v>
      </c>
      <c r="I123" s="577">
        <f t="shared" si="52"/>
        <v>942036.81435281795</v>
      </c>
      <c r="J123" s="514">
        <f t="shared" si="35"/>
        <v>0</v>
      </c>
      <c r="K123" s="514"/>
      <c r="L123" s="525"/>
      <c r="M123" s="514">
        <f t="shared" si="2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34"/>
        <v/>
      </c>
      <c r="C124" s="507">
        <f>IF(D93="","-",+C123+1)</f>
        <v>2040</v>
      </c>
      <c r="D124" s="374">
        <f>IF(F123+SUM(E$99:E123)=D$92,F123,D$92-SUM(E$99:E123))</f>
        <v>5235073.7899534199</v>
      </c>
      <c r="E124" s="522">
        <f t="shared" si="48"/>
        <v>273126.51363636367</v>
      </c>
      <c r="F124" s="523">
        <f t="shared" si="49"/>
        <v>4961947.2763170563</v>
      </c>
      <c r="G124" s="523">
        <f t="shared" si="50"/>
        <v>5098510.5331352381</v>
      </c>
      <c r="H124" s="526">
        <f t="shared" si="51"/>
        <v>908025.36927948799</v>
      </c>
      <c r="I124" s="577">
        <f t="shared" si="52"/>
        <v>908025.36927948799</v>
      </c>
      <c r="J124" s="514">
        <f t="shared" si="35"/>
        <v>0</v>
      </c>
      <c r="K124" s="514"/>
      <c r="L124" s="525"/>
      <c r="M124" s="514">
        <f t="shared" si="2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34"/>
        <v/>
      </c>
      <c r="C125" s="507">
        <f>IF(D93="","-",+C124+1)</f>
        <v>2041</v>
      </c>
      <c r="D125" s="374">
        <f>IF(F124+SUM(E$99:E124)=D$92,F124,D$92-SUM(E$99:E124))</f>
        <v>4961947.2763170563</v>
      </c>
      <c r="E125" s="522">
        <f t="shared" si="48"/>
        <v>273126.51363636367</v>
      </c>
      <c r="F125" s="523">
        <f t="shared" si="49"/>
        <v>4688820.7626806926</v>
      </c>
      <c r="G125" s="523">
        <f t="shared" si="50"/>
        <v>4825384.0194988744</v>
      </c>
      <c r="H125" s="526">
        <f t="shared" si="51"/>
        <v>874013.92420615803</v>
      </c>
      <c r="I125" s="577">
        <f t="shared" si="52"/>
        <v>874013.92420615803</v>
      </c>
      <c r="J125" s="514">
        <f t="shared" si="35"/>
        <v>0</v>
      </c>
      <c r="K125" s="514"/>
      <c r="L125" s="525"/>
      <c r="M125" s="514">
        <f t="shared" si="2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34"/>
        <v/>
      </c>
      <c r="C126" s="507">
        <f>IF(D93="","-",+C125+1)</f>
        <v>2042</v>
      </c>
      <c r="D126" s="374">
        <f>IF(F125+SUM(E$99:E125)=D$92,F125,D$92-SUM(E$99:E125))</f>
        <v>4688820.7626806926</v>
      </c>
      <c r="E126" s="522">
        <f t="shared" si="48"/>
        <v>273126.51363636367</v>
      </c>
      <c r="F126" s="523">
        <f t="shared" si="49"/>
        <v>4415694.2490443289</v>
      </c>
      <c r="G126" s="523">
        <f t="shared" si="50"/>
        <v>4552257.5058625108</v>
      </c>
      <c r="H126" s="526">
        <f t="shared" si="51"/>
        <v>840002.47913282807</v>
      </c>
      <c r="I126" s="577">
        <f t="shared" si="52"/>
        <v>840002.47913282807</v>
      </c>
      <c r="J126" s="514">
        <f t="shared" si="35"/>
        <v>0</v>
      </c>
      <c r="K126" s="514"/>
      <c r="L126" s="525"/>
      <c r="M126" s="514">
        <f t="shared" si="2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34"/>
        <v/>
      </c>
      <c r="C127" s="507">
        <f>IF(D93="","-",+C126+1)</f>
        <v>2043</v>
      </c>
      <c r="D127" s="374">
        <f>IF(F126+SUM(E$99:E126)=D$92,F126,D$92-SUM(E$99:E126))</f>
        <v>4415694.2490443289</v>
      </c>
      <c r="E127" s="522">
        <f t="shared" si="48"/>
        <v>273126.51363636367</v>
      </c>
      <c r="F127" s="523">
        <f t="shared" si="49"/>
        <v>4142567.7354079653</v>
      </c>
      <c r="G127" s="523">
        <f t="shared" si="50"/>
        <v>4279130.9922261471</v>
      </c>
      <c r="H127" s="526">
        <f t="shared" si="51"/>
        <v>805991.03405949811</v>
      </c>
      <c r="I127" s="577">
        <f t="shared" si="52"/>
        <v>805991.03405949811</v>
      </c>
      <c r="J127" s="514">
        <f t="shared" si="35"/>
        <v>0</v>
      </c>
      <c r="K127" s="514"/>
      <c r="L127" s="525"/>
      <c r="M127" s="514">
        <f t="shared" si="2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34"/>
        <v/>
      </c>
      <c r="C128" s="507">
        <f>IF(D93="","-",+C127+1)</f>
        <v>2044</v>
      </c>
      <c r="D128" s="374">
        <f>IF(F127+SUM(E$99:E127)=D$92,F127,D$92-SUM(E$99:E127))</f>
        <v>4142567.7354079653</v>
      </c>
      <c r="E128" s="522">
        <f t="shared" si="48"/>
        <v>273126.51363636367</v>
      </c>
      <c r="F128" s="523">
        <f t="shared" si="49"/>
        <v>3869441.2217716016</v>
      </c>
      <c r="G128" s="523">
        <f t="shared" si="50"/>
        <v>4006004.4785897834</v>
      </c>
      <c r="H128" s="526">
        <f t="shared" si="51"/>
        <v>771979.58898616815</v>
      </c>
      <c r="I128" s="577">
        <f t="shared" si="52"/>
        <v>771979.58898616815</v>
      </c>
      <c r="J128" s="514">
        <f t="shared" si="35"/>
        <v>0</v>
      </c>
      <c r="K128" s="514"/>
      <c r="L128" s="525"/>
      <c r="M128" s="514">
        <f t="shared" si="2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34"/>
        <v/>
      </c>
      <c r="C129" s="507">
        <f>IF(D93="","-",+C128+1)</f>
        <v>2045</v>
      </c>
      <c r="D129" s="374">
        <f>IF(F128+SUM(E$99:E128)=D$92,F128,D$92-SUM(E$99:E128))</f>
        <v>3869441.2217716016</v>
      </c>
      <c r="E129" s="522">
        <f t="shared" si="48"/>
        <v>273126.51363636367</v>
      </c>
      <c r="F129" s="523">
        <f t="shared" si="49"/>
        <v>3596314.7081352379</v>
      </c>
      <c r="G129" s="523">
        <f t="shared" si="50"/>
        <v>3732877.9649534198</v>
      </c>
      <c r="H129" s="526">
        <f t="shared" si="51"/>
        <v>737968.14391283807</v>
      </c>
      <c r="I129" s="577">
        <f t="shared" si="52"/>
        <v>737968.14391283807</v>
      </c>
      <c r="J129" s="514">
        <f t="shared" si="35"/>
        <v>0</v>
      </c>
      <c r="K129" s="514"/>
      <c r="L129" s="525"/>
      <c r="M129" s="514">
        <f t="shared" si="2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34"/>
        <v/>
      </c>
      <c r="C130" s="507">
        <f>IF(D93="","-",+C129+1)</f>
        <v>2046</v>
      </c>
      <c r="D130" s="374">
        <f>IF(F129+SUM(E$99:E129)=D$92,F129,D$92-SUM(E$99:E129))</f>
        <v>3596314.7081352379</v>
      </c>
      <c r="E130" s="522">
        <f t="shared" si="48"/>
        <v>273126.51363636367</v>
      </c>
      <c r="F130" s="523">
        <f t="shared" si="49"/>
        <v>3323188.1944988742</v>
      </c>
      <c r="G130" s="523">
        <f t="shared" si="50"/>
        <v>3459751.4513170561</v>
      </c>
      <c r="H130" s="526">
        <f t="shared" si="51"/>
        <v>703956.69883950823</v>
      </c>
      <c r="I130" s="577">
        <f t="shared" si="52"/>
        <v>703956.69883950823</v>
      </c>
      <c r="J130" s="514">
        <f t="shared" si="35"/>
        <v>0</v>
      </c>
      <c r="K130" s="514"/>
      <c r="L130" s="525"/>
      <c r="M130" s="514">
        <f t="shared" si="2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34"/>
        <v/>
      </c>
      <c r="C131" s="507">
        <f>IF(D93="","-",+C130+1)</f>
        <v>2047</v>
      </c>
      <c r="D131" s="374">
        <f>IF(F130+SUM(E$99:E130)=D$92,F130,D$92-SUM(E$99:E130))</f>
        <v>3323188.1944988742</v>
      </c>
      <c r="E131" s="522">
        <f t="shared" si="48"/>
        <v>273126.51363636367</v>
      </c>
      <c r="F131" s="523">
        <f t="shared" si="49"/>
        <v>3050061.6808625106</v>
      </c>
      <c r="G131" s="523">
        <f t="shared" si="50"/>
        <v>3186624.9376806924</v>
      </c>
      <c r="H131" s="526">
        <f t="shared" si="51"/>
        <v>669945.25376617815</v>
      </c>
      <c r="I131" s="577">
        <f t="shared" si="52"/>
        <v>669945.25376617815</v>
      </c>
      <c r="J131" s="514">
        <f t="shared" si="35"/>
        <v>0</v>
      </c>
      <c r="K131" s="514"/>
      <c r="L131" s="525"/>
      <c r="M131" s="514">
        <f t="shared" ref="M131:M154" si="53">IF(L541&lt;&gt;0,+H541-L541,0)</f>
        <v>0</v>
      </c>
      <c r="N131" s="525"/>
      <c r="O131" s="514">
        <f t="shared" ref="O131:O154" si="54">IF(N541&lt;&gt;0,+I541-N541,0)</f>
        <v>0</v>
      </c>
      <c r="P131" s="514">
        <f t="shared" ref="P131:P154" si="55">+O541-M541</f>
        <v>0</v>
      </c>
    </row>
    <row r="132" spans="2:16" ht="12.5">
      <c r="B132" s="195" t="str">
        <f t="shared" si="34"/>
        <v/>
      </c>
      <c r="C132" s="507">
        <f>IF(D93="","-",+C131+1)</f>
        <v>2048</v>
      </c>
      <c r="D132" s="374">
        <f>IF(F131+SUM(E$99:E131)=D$92,F131,D$92-SUM(E$99:E131))</f>
        <v>3050061.6808625106</v>
      </c>
      <c r="E132" s="522">
        <f t="shared" si="48"/>
        <v>273126.51363636367</v>
      </c>
      <c r="F132" s="523">
        <f t="shared" si="49"/>
        <v>2776935.1672261469</v>
      </c>
      <c r="G132" s="523">
        <f t="shared" si="50"/>
        <v>2913498.4240443287</v>
      </c>
      <c r="H132" s="526">
        <f t="shared" si="51"/>
        <v>635933.80869284819</v>
      </c>
      <c r="I132" s="577">
        <f t="shared" si="52"/>
        <v>635933.80869284819</v>
      </c>
      <c r="J132" s="514">
        <f t="shared" si="35"/>
        <v>0</v>
      </c>
      <c r="K132" s="514"/>
      <c r="L132" s="525"/>
      <c r="M132" s="514">
        <f t="shared" si="53"/>
        <v>0</v>
      </c>
      <c r="N132" s="525"/>
      <c r="O132" s="514">
        <f t="shared" si="54"/>
        <v>0</v>
      </c>
      <c r="P132" s="514">
        <f t="shared" si="55"/>
        <v>0</v>
      </c>
    </row>
    <row r="133" spans="2:16" ht="12.5">
      <c r="B133" s="195" t="str">
        <f t="shared" si="34"/>
        <v/>
      </c>
      <c r="C133" s="507">
        <f>IF(D93="","-",+C132+1)</f>
        <v>2049</v>
      </c>
      <c r="D133" s="374">
        <f>IF(F132+SUM(E$99:E132)=D$92,F132,D$92-SUM(E$99:E132))</f>
        <v>2776935.1672261469</v>
      </c>
      <c r="E133" s="522">
        <f t="shared" si="48"/>
        <v>273126.51363636367</v>
      </c>
      <c r="F133" s="523">
        <f t="shared" si="49"/>
        <v>2503808.6535897832</v>
      </c>
      <c r="G133" s="523">
        <f t="shared" si="50"/>
        <v>2640371.9104079651</v>
      </c>
      <c r="H133" s="526">
        <f t="shared" si="51"/>
        <v>601922.36361951823</v>
      </c>
      <c r="I133" s="577">
        <f t="shared" si="52"/>
        <v>601922.36361951823</v>
      </c>
      <c r="J133" s="514">
        <f t="shared" si="35"/>
        <v>0</v>
      </c>
      <c r="K133" s="514"/>
      <c r="L133" s="525"/>
      <c r="M133" s="514">
        <f t="shared" si="53"/>
        <v>0</v>
      </c>
      <c r="N133" s="525"/>
      <c r="O133" s="514">
        <f t="shared" si="54"/>
        <v>0</v>
      </c>
      <c r="P133" s="514">
        <f t="shared" si="55"/>
        <v>0</v>
      </c>
    </row>
    <row r="134" spans="2:16" ht="12.5">
      <c r="B134" s="195" t="str">
        <f t="shared" si="34"/>
        <v/>
      </c>
      <c r="C134" s="507">
        <f>IF(D93="","-",+C133+1)</f>
        <v>2050</v>
      </c>
      <c r="D134" s="374">
        <f>IF(F133+SUM(E$99:E133)=D$92,F133,D$92-SUM(E$99:E133))</f>
        <v>2503808.6535897832</v>
      </c>
      <c r="E134" s="522">
        <f t="shared" si="48"/>
        <v>273126.51363636367</v>
      </c>
      <c r="F134" s="523">
        <f t="shared" si="49"/>
        <v>2230682.1399534196</v>
      </c>
      <c r="G134" s="523">
        <f t="shared" si="50"/>
        <v>2367245.3967716014</v>
      </c>
      <c r="H134" s="526">
        <f t="shared" si="51"/>
        <v>567910.91854618816</v>
      </c>
      <c r="I134" s="577">
        <f t="shared" si="52"/>
        <v>567910.91854618816</v>
      </c>
      <c r="J134" s="514">
        <f t="shared" si="35"/>
        <v>0</v>
      </c>
      <c r="K134" s="514"/>
      <c r="L134" s="525"/>
      <c r="M134" s="514">
        <f t="shared" si="53"/>
        <v>0</v>
      </c>
      <c r="N134" s="525"/>
      <c r="O134" s="514">
        <f t="shared" si="54"/>
        <v>0</v>
      </c>
      <c r="P134" s="514">
        <f t="shared" si="55"/>
        <v>0</v>
      </c>
    </row>
    <row r="135" spans="2:16" ht="12.5">
      <c r="B135" s="195" t="str">
        <f t="shared" si="34"/>
        <v/>
      </c>
      <c r="C135" s="507">
        <f>IF(D93="","-",+C134+1)</f>
        <v>2051</v>
      </c>
      <c r="D135" s="374">
        <f>IF(F134+SUM(E$99:E134)=D$92,F134,D$92-SUM(E$99:E134))</f>
        <v>2230682.1399534196</v>
      </c>
      <c r="E135" s="522">
        <f t="shared" si="48"/>
        <v>273126.51363636367</v>
      </c>
      <c r="F135" s="523">
        <f t="shared" si="49"/>
        <v>1957555.6263170559</v>
      </c>
      <c r="G135" s="523">
        <f t="shared" si="50"/>
        <v>2094118.8831352377</v>
      </c>
      <c r="H135" s="526">
        <f t="shared" si="51"/>
        <v>533899.47347285831</v>
      </c>
      <c r="I135" s="577">
        <f t="shared" si="52"/>
        <v>533899.47347285831</v>
      </c>
      <c r="J135" s="514">
        <f t="shared" si="35"/>
        <v>0</v>
      </c>
      <c r="K135" s="514"/>
      <c r="L135" s="525"/>
      <c r="M135" s="514">
        <f t="shared" si="53"/>
        <v>0</v>
      </c>
      <c r="N135" s="525"/>
      <c r="O135" s="514">
        <f t="shared" si="54"/>
        <v>0</v>
      </c>
      <c r="P135" s="514">
        <f t="shared" si="55"/>
        <v>0</v>
      </c>
    </row>
    <row r="136" spans="2:16" ht="12.5">
      <c r="B136" s="195" t="str">
        <f t="shared" si="34"/>
        <v/>
      </c>
      <c r="C136" s="507">
        <f>IF(D93="","-",+C135+1)</f>
        <v>2052</v>
      </c>
      <c r="D136" s="374">
        <f>IF(F135+SUM(E$99:E135)=D$92,F135,D$92-SUM(E$99:E135))</f>
        <v>1957555.6263170559</v>
      </c>
      <c r="E136" s="522">
        <f t="shared" si="48"/>
        <v>273126.51363636367</v>
      </c>
      <c r="F136" s="523">
        <f t="shared" si="49"/>
        <v>1684429.1126806922</v>
      </c>
      <c r="G136" s="523">
        <f t="shared" si="50"/>
        <v>1820992.3694988741</v>
      </c>
      <c r="H136" s="526">
        <f t="shared" si="51"/>
        <v>499888.0283995283</v>
      </c>
      <c r="I136" s="577">
        <f t="shared" si="52"/>
        <v>499888.0283995283</v>
      </c>
      <c r="J136" s="514">
        <f t="shared" si="35"/>
        <v>0</v>
      </c>
      <c r="K136" s="514"/>
      <c r="L136" s="525"/>
      <c r="M136" s="514">
        <f t="shared" si="53"/>
        <v>0</v>
      </c>
      <c r="N136" s="525"/>
      <c r="O136" s="514">
        <f t="shared" si="54"/>
        <v>0</v>
      </c>
      <c r="P136" s="514">
        <f t="shared" si="55"/>
        <v>0</v>
      </c>
    </row>
    <row r="137" spans="2:16" ht="12.5">
      <c r="B137" s="195" t="str">
        <f t="shared" si="34"/>
        <v/>
      </c>
      <c r="C137" s="507">
        <f>IF(D93="","-",+C136+1)</f>
        <v>2053</v>
      </c>
      <c r="D137" s="374">
        <f>IF(F136+SUM(E$99:E136)=D$92,F136,D$92-SUM(E$99:E136))</f>
        <v>1684429.1126806922</v>
      </c>
      <c r="E137" s="522">
        <f t="shared" si="48"/>
        <v>273126.51363636367</v>
      </c>
      <c r="F137" s="523">
        <f t="shared" si="49"/>
        <v>1411302.5990443286</v>
      </c>
      <c r="G137" s="523">
        <f t="shared" si="50"/>
        <v>1547865.8558625104</v>
      </c>
      <c r="H137" s="526">
        <f t="shared" si="51"/>
        <v>465876.58332619828</v>
      </c>
      <c r="I137" s="577">
        <f t="shared" si="52"/>
        <v>465876.58332619828</v>
      </c>
      <c r="J137" s="514">
        <f t="shared" si="35"/>
        <v>0</v>
      </c>
      <c r="K137" s="514"/>
      <c r="L137" s="525"/>
      <c r="M137" s="514">
        <f t="shared" si="53"/>
        <v>0</v>
      </c>
      <c r="N137" s="525"/>
      <c r="O137" s="514">
        <f t="shared" si="54"/>
        <v>0</v>
      </c>
      <c r="P137" s="514">
        <f t="shared" si="55"/>
        <v>0</v>
      </c>
    </row>
    <row r="138" spans="2:16" ht="12.5">
      <c r="B138" s="195" t="str">
        <f t="shared" si="34"/>
        <v/>
      </c>
      <c r="C138" s="507">
        <f>IF(D93="","-",+C137+1)</f>
        <v>2054</v>
      </c>
      <c r="D138" s="374">
        <f>IF(F137+SUM(E$99:E137)=D$92,F137,D$92-SUM(E$99:E137))</f>
        <v>1411302.5990443286</v>
      </c>
      <c r="E138" s="522">
        <f t="shared" si="48"/>
        <v>273126.51363636367</v>
      </c>
      <c r="F138" s="523">
        <f t="shared" si="49"/>
        <v>1138176.0854079649</v>
      </c>
      <c r="G138" s="523">
        <f t="shared" si="50"/>
        <v>1274739.3422261467</v>
      </c>
      <c r="H138" s="526">
        <f t="shared" si="51"/>
        <v>431865.13825286832</v>
      </c>
      <c r="I138" s="577">
        <f t="shared" si="52"/>
        <v>431865.13825286832</v>
      </c>
      <c r="J138" s="514">
        <f t="shared" si="35"/>
        <v>0</v>
      </c>
      <c r="K138" s="514"/>
      <c r="L138" s="525"/>
      <c r="M138" s="514">
        <f t="shared" si="53"/>
        <v>0</v>
      </c>
      <c r="N138" s="525"/>
      <c r="O138" s="514">
        <f t="shared" si="54"/>
        <v>0</v>
      </c>
      <c r="P138" s="514">
        <f t="shared" si="55"/>
        <v>0</v>
      </c>
    </row>
    <row r="139" spans="2:16" ht="12.5">
      <c r="B139" s="195" t="str">
        <f t="shared" si="34"/>
        <v/>
      </c>
      <c r="C139" s="507">
        <f>IF(D93="","-",+C138+1)</f>
        <v>2055</v>
      </c>
      <c r="D139" s="374">
        <f>IF(F138+SUM(E$99:E138)=D$92,F138,D$92-SUM(E$99:E138))</f>
        <v>1138176.0854079649</v>
      </c>
      <c r="E139" s="522">
        <f t="shared" si="48"/>
        <v>273126.51363636367</v>
      </c>
      <c r="F139" s="523">
        <f t="shared" si="49"/>
        <v>865049.57177160122</v>
      </c>
      <c r="G139" s="523">
        <f t="shared" si="50"/>
        <v>1001612.8285897831</v>
      </c>
      <c r="H139" s="526">
        <f t="shared" si="51"/>
        <v>397853.69317953836</v>
      </c>
      <c r="I139" s="577">
        <f t="shared" si="52"/>
        <v>397853.69317953836</v>
      </c>
      <c r="J139" s="514">
        <f t="shared" si="35"/>
        <v>0</v>
      </c>
      <c r="K139" s="514"/>
      <c r="L139" s="525"/>
      <c r="M139" s="514">
        <f t="shared" si="53"/>
        <v>0</v>
      </c>
      <c r="N139" s="525"/>
      <c r="O139" s="514">
        <f t="shared" si="54"/>
        <v>0</v>
      </c>
      <c r="P139" s="514">
        <f t="shared" si="55"/>
        <v>0</v>
      </c>
    </row>
    <row r="140" spans="2:16" ht="12.5">
      <c r="B140" s="195" t="str">
        <f t="shared" si="34"/>
        <v/>
      </c>
      <c r="C140" s="507">
        <f>IF(D93="","-",+C139+1)</f>
        <v>2056</v>
      </c>
      <c r="D140" s="374">
        <f>IF(F139+SUM(E$99:E139)=D$92,F139,D$92-SUM(E$99:E139))</f>
        <v>865049.57177160122</v>
      </c>
      <c r="E140" s="522">
        <f t="shared" si="48"/>
        <v>273126.51363636367</v>
      </c>
      <c r="F140" s="523">
        <f t="shared" si="49"/>
        <v>591923.05813523754</v>
      </c>
      <c r="G140" s="523">
        <f t="shared" si="50"/>
        <v>728486.31495341938</v>
      </c>
      <c r="H140" s="526">
        <f t="shared" si="51"/>
        <v>363842.2481062084</v>
      </c>
      <c r="I140" s="577">
        <f t="shared" si="52"/>
        <v>363842.2481062084</v>
      </c>
      <c r="J140" s="514">
        <f t="shared" si="35"/>
        <v>0</v>
      </c>
      <c r="K140" s="514"/>
      <c r="L140" s="525"/>
      <c r="M140" s="514">
        <f t="shared" si="53"/>
        <v>0</v>
      </c>
      <c r="N140" s="525"/>
      <c r="O140" s="514">
        <f t="shared" si="54"/>
        <v>0</v>
      </c>
      <c r="P140" s="514">
        <f t="shared" si="55"/>
        <v>0</v>
      </c>
    </row>
    <row r="141" spans="2:16" ht="12.5">
      <c r="B141" s="195" t="str">
        <f t="shared" si="34"/>
        <v/>
      </c>
      <c r="C141" s="507">
        <f>IF(D93="","-",+C140+1)</f>
        <v>2057</v>
      </c>
      <c r="D141" s="374">
        <f>IF(F140+SUM(E$99:E140)=D$92,F140,D$92-SUM(E$99:E140))</f>
        <v>591923.05813523754</v>
      </c>
      <c r="E141" s="522">
        <f t="shared" si="48"/>
        <v>273126.51363636367</v>
      </c>
      <c r="F141" s="523">
        <f t="shared" si="49"/>
        <v>318796.54449887387</v>
      </c>
      <c r="G141" s="523">
        <f t="shared" si="50"/>
        <v>455359.80131705571</v>
      </c>
      <c r="H141" s="526">
        <f t="shared" si="51"/>
        <v>329830.80303287838</v>
      </c>
      <c r="I141" s="577">
        <f t="shared" si="52"/>
        <v>329830.80303287838</v>
      </c>
      <c r="J141" s="514">
        <f t="shared" si="35"/>
        <v>0</v>
      </c>
      <c r="K141" s="514"/>
      <c r="L141" s="525"/>
      <c r="M141" s="514">
        <f t="shared" si="53"/>
        <v>0</v>
      </c>
      <c r="N141" s="525"/>
      <c r="O141" s="514">
        <f t="shared" si="54"/>
        <v>0</v>
      </c>
      <c r="P141" s="514">
        <f t="shared" si="55"/>
        <v>0</v>
      </c>
    </row>
    <row r="142" spans="2:16" ht="12.5">
      <c r="B142" s="195" t="str">
        <f t="shared" si="34"/>
        <v/>
      </c>
      <c r="C142" s="507">
        <f>IF(D93="","-",+C141+1)</f>
        <v>2058</v>
      </c>
      <c r="D142" s="374">
        <f>IF(F141+SUM(E$99:E141)=D$92,F141,D$92-SUM(E$99:E141))</f>
        <v>318796.54449887387</v>
      </c>
      <c r="E142" s="522">
        <f t="shared" si="48"/>
        <v>273126.51363636367</v>
      </c>
      <c r="F142" s="523">
        <f t="shared" si="49"/>
        <v>45670.030862510204</v>
      </c>
      <c r="G142" s="523">
        <f t="shared" si="50"/>
        <v>182233.28768069204</v>
      </c>
      <c r="H142" s="526">
        <f t="shared" si="51"/>
        <v>295819.35795954842</v>
      </c>
      <c r="I142" s="577">
        <f t="shared" si="52"/>
        <v>295819.35795954842</v>
      </c>
      <c r="J142" s="514">
        <f t="shared" si="35"/>
        <v>0</v>
      </c>
      <c r="K142" s="514"/>
      <c r="L142" s="525"/>
      <c r="M142" s="514">
        <f t="shared" si="53"/>
        <v>0</v>
      </c>
      <c r="N142" s="525"/>
      <c r="O142" s="514">
        <f t="shared" si="54"/>
        <v>0</v>
      </c>
      <c r="P142" s="514">
        <f t="shared" si="55"/>
        <v>0</v>
      </c>
    </row>
    <row r="143" spans="2:16" ht="12.5">
      <c r="B143" s="195" t="str">
        <f t="shared" si="34"/>
        <v/>
      </c>
      <c r="C143" s="507">
        <f>IF(D93="","-",+C142+1)</f>
        <v>2059</v>
      </c>
      <c r="D143" s="374">
        <f>IF(F142+SUM(E$99:E142)=D$92,F142,D$92-SUM(E$99:E142))</f>
        <v>45670.030862510204</v>
      </c>
      <c r="E143" s="522">
        <f t="shared" si="48"/>
        <v>45670.030862510204</v>
      </c>
      <c r="F143" s="523">
        <f t="shared" si="49"/>
        <v>0</v>
      </c>
      <c r="G143" s="523">
        <f t="shared" si="50"/>
        <v>22835.015431255102</v>
      </c>
      <c r="H143" s="526">
        <f t="shared" si="51"/>
        <v>48513.591755770089</v>
      </c>
      <c r="I143" s="577">
        <f t="shared" si="52"/>
        <v>48513.591755770089</v>
      </c>
      <c r="J143" s="514">
        <f t="shared" si="35"/>
        <v>0</v>
      </c>
      <c r="K143" s="514"/>
      <c r="L143" s="525"/>
      <c r="M143" s="514">
        <f t="shared" si="53"/>
        <v>0</v>
      </c>
      <c r="N143" s="525"/>
      <c r="O143" s="514">
        <f t="shared" si="54"/>
        <v>0</v>
      </c>
      <c r="P143" s="514">
        <f t="shared" si="55"/>
        <v>0</v>
      </c>
    </row>
    <row r="144" spans="2:16" ht="12.5">
      <c r="B144" s="195" t="str">
        <f t="shared" si="34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8"/>
        <v>0</v>
      </c>
      <c r="F144" s="523">
        <f t="shared" si="49"/>
        <v>0</v>
      </c>
      <c r="G144" s="523">
        <f t="shared" si="50"/>
        <v>0</v>
      </c>
      <c r="H144" s="526">
        <f t="shared" si="51"/>
        <v>0</v>
      </c>
      <c r="I144" s="577">
        <f t="shared" si="52"/>
        <v>0</v>
      </c>
      <c r="J144" s="514">
        <f t="shared" si="35"/>
        <v>0</v>
      </c>
      <c r="K144" s="514"/>
      <c r="L144" s="525"/>
      <c r="M144" s="514">
        <f t="shared" si="53"/>
        <v>0</v>
      </c>
      <c r="N144" s="525"/>
      <c r="O144" s="514">
        <f t="shared" si="54"/>
        <v>0</v>
      </c>
      <c r="P144" s="514">
        <f t="shared" si="55"/>
        <v>0</v>
      </c>
    </row>
    <row r="145" spans="2:16" ht="12.5">
      <c r="B145" s="195" t="str">
        <f t="shared" si="34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8"/>
        <v>0</v>
      </c>
      <c r="F145" s="523">
        <f t="shared" si="49"/>
        <v>0</v>
      </c>
      <c r="G145" s="523">
        <f t="shared" si="50"/>
        <v>0</v>
      </c>
      <c r="H145" s="526">
        <f t="shared" si="51"/>
        <v>0</v>
      </c>
      <c r="I145" s="577">
        <f t="shared" si="52"/>
        <v>0</v>
      </c>
      <c r="J145" s="514">
        <f t="shared" si="35"/>
        <v>0</v>
      </c>
      <c r="K145" s="514"/>
      <c r="L145" s="525"/>
      <c r="M145" s="514">
        <f t="shared" si="53"/>
        <v>0</v>
      </c>
      <c r="N145" s="525"/>
      <c r="O145" s="514">
        <f t="shared" si="54"/>
        <v>0</v>
      </c>
      <c r="P145" s="514">
        <f t="shared" si="55"/>
        <v>0</v>
      </c>
    </row>
    <row r="146" spans="2:16" ht="12.5">
      <c r="B146" s="195" t="str">
        <f t="shared" si="34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8"/>
        <v>0</v>
      </c>
      <c r="F146" s="523">
        <f t="shared" si="49"/>
        <v>0</v>
      </c>
      <c r="G146" s="523">
        <f t="shared" si="50"/>
        <v>0</v>
      </c>
      <c r="H146" s="526">
        <f t="shared" si="51"/>
        <v>0</v>
      </c>
      <c r="I146" s="577">
        <f t="shared" si="52"/>
        <v>0</v>
      </c>
      <c r="J146" s="514">
        <f t="shared" si="35"/>
        <v>0</v>
      </c>
      <c r="K146" s="514"/>
      <c r="L146" s="525"/>
      <c r="M146" s="514">
        <f t="shared" si="53"/>
        <v>0</v>
      </c>
      <c r="N146" s="525"/>
      <c r="O146" s="514">
        <f t="shared" si="54"/>
        <v>0</v>
      </c>
      <c r="P146" s="514">
        <f t="shared" si="55"/>
        <v>0</v>
      </c>
    </row>
    <row r="147" spans="2:16" ht="12.5">
      <c r="B147" s="195" t="str">
        <f t="shared" si="34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8"/>
        <v>0</v>
      </c>
      <c r="F147" s="523">
        <f t="shared" si="49"/>
        <v>0</v>
      </c>
      <c r="G147" s="523">
        <f t="shared" si="50"/>
        <v>0</v>
      </c>
      <c r="H147" s="526">
        <f t="shared" si="51"/>
        <v>0</v>
      </c>
      <c r="I147" s="577">
        <f t="shared" si="52"/>
        <v>0</v>
      </c>
      <c r="J147" s="514">
        <f t="shared" si="35"/>
        <v>0</v>
      </c>
      <c r="K147" s="514"/>
      <c r="L147" s="525"/>
      <c r="M147" s="514">
        <f t="shared" si="53"/>
        <v>0</v>
      </c>
      <c r="N147" s="525"/>
      <c r="O147" s="514">
        <f t="shared" si="54"/>
        <v>0</v>
      </c>
      <c r="P147" s="514">
        <f t="shared" si="55"/>
        <v>0</v>
      </c>
    </row>
    <row r="148" spans="2:16" ht="12.5">
      <c r="B148" s="195" t="str">
        <f t="shared" si="34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8"/>
        <v>0</v>
      </c>
      <c r="F148" s="523">
        <f t="shared" si="49"/>
        <v>0</v>
      </c>
      <c r="G148" s="523">
        <f t="shared" si="50"/>
        <v>0</v>
      </c>
      <c r="H148" s="526">
        <f t="shared" si="51"/>
        <v>0</v>
      </c>
      <c r="I148" s="577">
        <f t="shared" si="52"/>
        <v>0</v>
      </c>
      <c r="J148" s="514">
        <f t="shared" si="35"/>
        <v>0</v>
      </c>
      <c r="K148" s="514"/>
      <c r="L148" s="525"/>
      <c r="M148" s="514">
        <f t="shared" si="53"/>
        <v>0</v>
      </c>
      <c r="N148" s="525"/>
      <c r="O148" s="514">
        <f t="shared" si="54"/>
        <v>0</v>
      </c>
      <c r="P148" s="514">
        <f t="shared" si="55"/>
        <v>0</v>
      </c>
    </row>
    <row r="149" spans="2:16" ht="12.5">
      <c r="B149" s="195" t="str">
        <f t="shared" si="34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8"/>
        <v>0</v>
      </c>
      <c r="F149" s="523">
        <f t="shared" si="49"/>
        <v>0</v>
      </c>
      <c r="G149" s="523">
        <f t="shared" si="50"/>
        <v>0</v>
      </c>
      <c r="H149" s="526">
        <f t="shared" si="51"/>
        <v>0</v>
      </c>
      <c r="I149" s="577">
        <f t="shared" si="52"/>
        <v>0</v>
      </c>
      <c r="J149" s="514">
        <f t="shared" si="35"/>
        <v>0</v>
      </c>
      <c r="K149" s="514"/>
      <c r="L149" s="525"/>
      <c r="M149" s="514">
        <f t="shared" si="53"/>
        <v>0</v>
      </c>
      <c r="N149" s="525"/>
      <c r="O149" s="514">
        <f t="shared" si="54"/>
        <v>0</v>
      </c>
      <c r="P149" s="514">
        <f t="shared" si="55"/>
        <v>0</v>
      </c>
    </row>
    <row r="150" spans="2:16" ht="12.5">
      <c r="B150" s="195" t="str">
        <f t="shared" si="34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8"/>
        <v>0</v>
      </c>
      <c r="F150" s="523">
        <f t="shared" si="49"/>
        <v>0</v>
      </c>
      <c r="G150" s="523">
        <f t="shared" si="50"/>
        <v>0</v>
      </c>
      <c r="H150" s="526">
        <f t="shared" si="51"/>
        <v>0</v>
      </c>
      <c r="I150" s="577">
        <f t="shared" si="52"/>
        <v>0</v>
      </c>
      <c r="J150" s="514">
        <f t="shared" si="35"/>
        <v>0</v>
      </c>
      <c r="K150" s="514"/>
      <c r="L150" s="525"/>
      <c r="M150" s="514">
        <f t="shared" si="53"/>
        <v>0</v>
      </c>
      <c r="N150" s="525"/>
      <c r="O150" s="514">
        <f t="shared" si="54"/>
        <v>0</v>
      </c>
      <c r="P150" s="514">
        <f t="shared" si="55"/>
        <v>0</v>
      </c>
    </row>
    <row r="151" spans="2:16" ht="12.5">
      <c r="B151" s="195" t="str">
        <f t="shared" si="34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8"/>
        <v>0</v>
      </c>
      <c r="F151" s="523">
        <f t="shared" si="49"/>
        <v>0</v>
      </c>
      <c r="G151" s="523">
        <f t="shared" si="50"/>
        <v>0</v>
      </c>
      <c r="H151" s="526">
        <f t="shared" si="51"/>
        <v>0</v>
      </c>
      <c r="I151" s="577">
        <f t="shared" si="52"/>
        <v>0</v>
      </c>
      <c r="J151" s="514">
        <f t="shared" si="35"/>
        <v>0</v>
      </c>
      <c r="K151" s="514"/>
      <c r="L151" s="525"/>
      <c r="M151" s="514">
        <f t="shared" si="53"/>
        <v>0</v>
      </c>
      <c r="N151" s="525"/>
      <c r="O151" s="514">
        <f t="shared" si="54"/>
        <v>0</v>
      </c>
      <c r="P151" s="514">
        <f t="shared" si="55"/>
        <v>0</v>
      </c>
    </row>
    <row r="152" spans="2:16" ht="12.5">
      <c r="B152" s="195" t="str">
        <f t="shared" si="34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8"/>
        <v>0</v>
      </c>
      <c r="F152" s="523">
        <f t="shared" si="49"/>
        <v>0</v>
      </c>
      <c r="G152" s="523">
        <f t="shared" si="50"/>
        <v>0</v>
      </c>
      <c r="H152" s="526">
        <f t="shared" si="51"/>
        <v>0</v>
      </c>
      <c r="I152" s="577">
        <f t="shared" si="52"/>
        <v>0</v>
      </c>
      <c r="J152" s="514">
        <f t="shared" si="35"/>
        <v>0</v>
      </c>
      <c r="K152" s="514"/>
      <c r="L152" s="525"/>
      <c r="M152" s="514">
        <f t="shared" si="53"/>
        <v>0</v>
      </c>
      <c r="N152" s="525"/>
      <c r="O152" s="514">
        <f t="shared" si="54"/>
        <v>0</v>
      </c>
      <c r="P152" s="514">
        <f t="shared" si="55"/>
        <v>0</v>
      </c>
    </row>
    <row r="153" spans="2:16" ht="12.5">
      <c r="B153" s="195" t="str">
        <f t="shared" si="34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8"/>
        <v>0</v>
      </c>
      <c r="F153" s="523">
        <f t="shared" si="49"/>
        <v>0</v>
      </c>
      <c r="G153" s="523">
        <f t="shared" si="50"/>
        <v>0</v>
      </c>
      <c r="H153" s="526">
        <f t="shared" si="51"/>
        <v>0</v>
      </c>
      <c r="I153" s="577">
        <f t="shared" si="52"/>
        <v>0</v>
      </c>
      <c r="J153" s="514">
        <f t="shared" si="35"/>
        <v>0</v>
      </c>
      <c r="K153" s="514"/>
      <c r="L153" s="525"/>
      <c r="M153" s="514">
        <f t="shared" si="53"/>
        <v>0</v>
      </c>
      <c r="N153" s="525"/>
      <c r="O153" s="514">
        <f t="shared" si="54"/>
        <v>0</v>
      </c>
      <c r="P153" s="514">
        <f t="shared" si="55"/>
        <v>0</v>
      </c>
    </row>
    <row r="154" spans="2:16" ht="13" thickBot="1">
      <c r="B154" s="195" t="str">
        <f t="shared" si="34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48"/>
        <v>0</v>
      </c>
      <c r="F154" s="523">
        <f t="shared" si="49"/>
        <v>0</v>
      </c>
      <c r="G154" s="523">
        <f t="shared" si="50"/>
        <v>0</v>
      </c>
      <c r="H154" s="526">
        <f t="shared" si="51"/>
        <v>0</v>
      </c>
      <c r="I154" s="577">
        <f t="shared" si="52"/>
        <v>0</v>
      </c>
      <c r="J154" s="514">
        <f t="shared" si="35"/>
        <v>0</v>
      </c>
      <c r="K154" s="514"/>
      <c r="L154" s="532"/>
      <c r="M154" s="533">
        <f t="shared" si="53"/>
        <v>0</v>
      </c>
      <c r="N154" s="532"/>
      <c r="O154" s="533">
        <f t="shared" si="54"/>
        <v>0</v>
      </c>
      <c r="P154" s="533">
        <f t="shared" si="55"/>
        <v>0</v>
      </c>
    </row>
    <row r="155" spans="2:16" ht="12.5">
      <c r="C155" s="374" t="s">
        <v>78</v>
      </c>
      <c r="D155" s="375"/>
      <c r="E155" s="375">
        <f>SUM(E99:E154)</f>
        <v>12017566.600000001</v>
      </c>
      <c r="F155" s="375"/>
      <c r="G155" s="375"/>
      <c r="H155" s="375">
        <f>SUM(H99:H154)</f>
        <v>43746735.479052097</v>
      </c>
      <c r="I155" s="375">
        <f>SUM(I99:I154)</f>
        <v>43746735.479052097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53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649200.63449486659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649200.63449486659</v>
      </c>
      <c r="O6" s="269"/>
      <c r="P6" s="269"/>
    </row>
    <row r="7" spans="1:16" ht="13.5" thickBot="1">
      <c r="C7" s="467" t="s">
        <v>48</v>
      </c>
      <c r="D7" s="624" t="s">
        <v>345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402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5738012.9100000001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130409.38431818182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824555.33054261771</v>
      </c>
      <c r="H20" s="639">
        <v>824555.33054261771</v>
      </c>
      <c r="I20" s="511">
        <f t="shared" si="3"/>
        <v>0</v>
      </c>
      <c r="J20" s="511"/>
      <c r="K20" s="518">
        <f t="shared" si="0"/>
        <v>824555.33054261771</v>
      </c>
      <c r="L20" s="519">
        <f t="shared" si="1"/>
        <v>0</v>
      </c>
      <c r="M20" s="518">
        <f t="shared" si="2"/>
        <v>824555.33054261771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139951.53658536586</v>
      </c>
      <c r="F21" s="631">
        <v>5176662.6291179359</v>
      </c>
      <c r="G21" s="630">
        <v>806768.31610667519</v>
      </c>
      <c r="H21" s="639">
        <v>806768.31610667519</v>
      </c>
      <c r="I21" s="511">
        <f t="shared" si="3"/>
        <v>0</v>
      </c>
      <c r="J21" s="511"/>
      <c r="K21" s="518">
        <f t="shared" si="0"/>
        <v>806768.31610667519</v>
      </c>
      <c r="L21" s="519">
        <f t="shared" si="1"/>
        <v>0</v>
      </c>
      <c r="M21" s="518">
        <f t="shared" si="2"/>
        <v>806768.31610667519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662546.66149504599</v>
      </c>
      <c r="H22" s="639">
        <v>662546.66149504599</v>
      </c>
      <c r="I22" s="511">
        <f t="shared" si="3"/>
        <v>0</v>
      </c>
      <c r="J22" s="511"/>
      <c r="K22" s="518">
        <f t="shared" si="0"/>
        <v>662546.66149504599</v>
      </c>
      <c r="L22" s="519">
        <f t="shared" si="1"/>
        <v>0</v>
      </c>
      <c r="M22" s="518">
        <f t="shared" si="2"/>
        <v>662546.66149504599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5043220.4663272379</v>
      </c>
      <c r="E23" s="630">
        <v>136619.35714285713</v>
      </c>
      <c r="F23" s="631">
        <v>4906601.1091843806</v>
      </c>
      <c r="G23" s="630">
        <v>663982.51182654442</v>
      </c>
      <c r="H23" s="639">
        <v>663982.51182654442</v>
      </c>
      <c r="I23" s="511">
        <f t="shared" si="3"/>
        <v>0</v>
      </c>
      <c r="J23" s="511"/>
      <c r="K23" s="518">
        <f t="shared" ref="K23" si="7">G23</f>
        <v>663982.51182654442</v>
      </c>
      <c r="L23" s="519">
        <f t="shared" ref="L23" si="8">IF(K23&lt;&gt;0,+G23-K23,0)</f>
        <v>0</v>
      </c>
      <c r="M23" s="518">
        <f t="shared" ref="M23" si="9">H23</f>
        <v>663982.51182654442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4900091.7353897123</v>
      </c>
      <c r="E24" s="630">
        <v>136619.35714285713</v>
      </c>
      <c r="F24" s="631">
        <v>4763472.378246855</v>
      </c>
      <c r="G24" s="630">
        <v>679924.72685761354</v>
      </c>
      <c r="H24" s="639">
        <v>679924.72685761354</v>
      </c>
      <c r="I24" s="511">
        <f t="shared" si="3"/>
        <v>0</v>
      </c>
      <c r="J24" s="511"/>
      <c r="K24" s="518">
        <f t="shared" ref="K24" si="10">G24</f>
        <v>679924.72685761354</v>
      </c>
      <c r="L24" s="519">
        <f t="shared" ref="L24" si="11">IF(K24&lt;&gt;0,+G24-K24,0)</f>
        <v>0</v>
      </c>
      <c r="M24" s="518">
        <f t="shared" ref="M24" si="12">H24</f>
        <v>679924.72685761354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4763472.2882468551</v>
      </c>
      <c r="E25" s="630">
        <v>136619.35500000001</v>
      </c>
      <c r="F25" s="631">
        <v>4626852.9332468547</v>
      </c>
      <c r="G25" s="630">
        <v>729744.16665768996</v>
      </c>
      <c r="H25" s="639">
        <v>729744.16665768996</v>
      </c>
      <c r="I25" s="511">
        <f t="shared" si="3"/>
        <v>0</v>
      </c>
      <c r="J25" s="511"/>
      <c r="K25" s="518">
        <f t="shared" ref="K25" si="13">G25</f>
        <v>729744.16665768996</v>
      </c>
      <c r="L25" s="519">
        <f t="shared" ref="L25" si="14">IF(K25&lt;&gt;0,+G25-K25,0)</f>
        <v>0</v>
      </c>
      <c r="M25" s="518">
        <f t="shared" ref="M25" si="15">H25</f>
        <v>729744.16665768996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631">
        <v>4626852.9332468547</v>
      </c>
      <c r="E26" s="630">
        <v>136619.35500000001</v>
      </c>
      <c r="F26" s="631">
        <v>4490233.5782468542</v>
      </c>
      <c r="G26" s="630">
        <v>649200.63449486659</v>
      </c>
      <c r="H26" s="639">
        <v>649200.63449486659</v>
      </c>
      <c r="I26" s="511">
        <f t="shared" si="3"/>
        <v>0</v>
      </c>
      <c r="J26" s="511"/>
      <c r="K26" s="518">
        <f t="shared" ref="K26" si="16">G26</f>
        <v>649200.63449486659</v>
      </c>
      <c r="L26" s="519">
        <f t="shared" ref="L26" si="17">IF(K26&lt;&gt;0,+G26-K26,0)</f>
        <v>0</v>
      </c>
      <c r="M26" s="518">
        <f t="shared" ref="M26" si="18">H26</f>
        <v>649200.63449486659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4490233.5782468542</v>
      </c>
      <c r="E27" s="522">
        <f t="shared" ref="E27:E72" si="21">IF(+$I$14&lt;F26,$I$14,D27)</f>
        <v>130409.38431818182</v>
      </c>
      <c r="F27" s="523">
        <f t="shared" ref="F27:F72" si="22">+D27-E27</f>
        <v>4359824.193928672</v>
      </c>
      <c r="G27" s="524">
        <f t="shared" ref="G27:G50" si="23">+I$12*((D27+F27)/2)+E27</f>
        <v>659320.39455850364</v>
      </c>
      <c r="H27" s="491">
        <f t="shared" ref="H27:H50" si="24">+I$13*((D27+F27)/2)+E27</f>
        <v>659320.39455850364</v>
      </c>
      <c r="I27" s="511">
        <f t="shared" si="3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4359824.193928672</v>
      </c>
      <c r="E28" s="522">
        <f t="shared" si="21"/>
        <v>130409.38431818182</v>
      </c>
      <c r="F28" s="523">
        <f t="shared" si="22"/>
        <v>4229414.8096104898</v>
      </c>
      <c r="G28" s="524">
        <f t="shared" si="23"/>
        <v>643732.93491018261</v>
      </c>
      <c r="H28" s="491">
        <f t="shared" si="24"/>
        <v>643732.93491018261</v>
      </c>
      <c r="I28" s="511">
        <f t="shared" si="3"/>
        <v>0</v>
      </c>
      <c r="J28" s="511"/>
      <c r="K28" s="525"/>
      <c r="L28" s="514">
        <f t="shared" si="2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4229414.8096104898</v>
      </c>
      <c r="E29" s="522">
        <f t="shared" si="21"/>
        <v>130409.38431818182</v>
      </c>
      <c r="F29" s="523">
        <f t="shared" si="22"/>
        <v>4099005.425292308</v>
      </c>
      <c r="G29" s="524">
        <f t="shared" si="23"/>
        <v>628145.47526186157</v>
      </c>
      <c r="H29" s="491">
        <f t="shared" si="24"/>
        <v>628145.47526186157</v>
      </c>
      <c r="I29" s="511">
        <f t="shared" si="3"/>
        <v>0</v>
      </c>
      <c r="J29" s="511"/>
      <c r="K29" s="525"/>
      <c r="L29" s="514">
        <f t="shared" si="2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4099005.425292308</v>
      </c>
      <c r="E30" s="522">
        <f t="shared" si="21"/>
        <v>130409.38431818182</v>
      </c>
      <c r="F30" s="523">
        <f t="shared" si="22"/>
        <v>3968596.0409741262</v>
      </c>
      <c r="G30" s="524">
        <f t="shared" si="23"/>
        <v>612558.01561354054</v>
      </c>
      <c r="H30" s="491">
        <f t="shared" si="24"/>
        <v>612558.01561354054</v>
      </c>
      <c r="I30" s="511">
        <f t="shared" si="3"/>
        <v>0</v>
      </c>
      <c r="J30" s="511"/>
      <c r="K30" s="525"/>
      <c r="L30" s="514">
        <f t="shared" si="2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3968596.0409741262</v>
      </c>
      <c r="E31" s="522">
        <f t="shared" si="21"/>
        <v>130409.38431818182</v>
      </c>
      <c r="F31" s="523">
        <f t="shared" si="22"/>
        <v>3838186.6566559444</v>
      </c>
      <c r="G31" s="524">
        <f t="shared" si="23"/>
        <v>596970.55596521951</v>
      </c>
      <c r="H31" s="491">
        <f t="shared" si="24"/>
        <v>596970.55596521951</v>
      </c>
      <c r="I31" s="511">
        <f t="shared" si="3"/>
        <v>0</v>
      </c>
      <c r="J31" s="511"/>
      <c r="K31" s="525"/>
      <c r="L31" s="514">
        <f t="shared" si="2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3838186.6566559444</v>
      </c>
      <c r="E32" s="522">
        <f t="shared" si="21"/>
        <v>130409.38431818182</v>
      </c>
      <c r="F32" s="523">
        <f t="shared" si="22"/>
        <v>3707777.2723377626</v>
      </c>
      <c r="G32" s="524">
        <f t="shared" si="23"/>
        <v>581383.09631689859</v>
      </c>
      <c r="H32" s="491">
        <f t="shared" si="24"/>
        <v>581383.09631689859</v>
      </c>
      <c r="I32" s="511">
        <f t="shared" si="3"/>
        <v>0</v>
      </c>
      <c r="J32" s="511"/>
      <c r="K32" s="525"/>
      <c r="L32" s="514">
        <f t="shared" si="2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3707777.2723377626</v>
      </c>
      <c r="E33" s="522">
        <f t="shared" si="21"/>
        <v>130409.38431818182</v>
      </c>
      <c r="F33" s="523">
        <f t="shared" si="22"/>
        <v>3577367.8880195809</v>
      </c>
      <c r="G33" s="524">
        <f t="shared" si="23"/>
        <v>565795.63666857744</v>
      </c>
      <c r="H33" s="491">
        <f t="shared" si="24"/>
        <v>565795.63666857744</v>
      </c>
      <c r="I33" s="511">
        <f t="shared" si="3"/>
        <v>0</v>
      </c>
      <c r="J33" s="511"/>
      <c r="K33" s="525"/>
      <c r="L33" s="514">
        <f t="shared" si="2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3577367.8880195809</v>
      </c>
      <c r="E34" s="522">
        <f t="shared" si="21"/>
        <v>130409.38431818182</v>
      </c>
      <c r="F34" s="523">
        <f t="shared" si="22"/>
        <v>3446958.5037013991</v>
      </c>
      <c r="G34" s="524">
        <f t="shared" si="23"/>
        <v>550208.17702025652</v>
      </c>
      <c r="H34" s="491">
        <f t="shared" si="24"/>
        <v>550208.17702025652</v>
      </c>
      <c r="I34" s="511">
        <f t="shared" si="3"/>
        <v>0</v>
      </c>
      <c r="J34" s="511"/>
      <c r="K34" s="525"/>
      <c r="L34" s="514">
        <f t="shared" si="2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3446958.5037013991</v>
      </c>
      <c r="E35" s="522">
        <f t="shared" si="21"/>
        <v>130409.38431818182</v>
      </c>
      <c r="F35" s="523">
        <f t="shared" si="22"/>
        <v>3316549.1193832173</v>
      </c>
      <c r="G35" s="524">
        <f t="shared" si="23"/>
        <v>534620.71737193537</v>
      </c>
      <c r="H35" s="491">
        <f t="shared" si="24"/>
        <v>534620.71737193537</v>
      </c>
      <c r="I35" s="511">
        <f t="shared" si="3"/>
        <v>0</v>
      </c>
      <c r="J35" s="511"/>
      <c r="K35" s="525"/>
      <c r="L35" s="514">
        <f t="shared" si="2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3316549.1193832173</v>
      </c>
      <c r="E36" s="522">
        <f t="shared" si="21"/>
        <v>130409.38431818182</v>
      </c>
      <c r="F36" s="523">
        <f t="shared" si="22"/>
        <v>3186139.7350650355</v>
      </c>
      <c r="G36" s="524">
        <f t="shared" si="23"/>
        <v>519033.25772361452</v>
      </c>
      <c r="H36" s="491">
        <f t="shared" si="24"/>
        <v>519033.25772361452</v>
      </c>
      <c r="I36" s="511">
        <f t="shared" si="3"/>
        <v>0</v>
      </c>
      <c r="J36" s="511"/>
      <c r="K36" s="525"/>
      <c r="L36" s="514">
        <f t="shared" si="2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3186139.7350650355</v>
      </c>
      <c r="E37" s="522">
        <f t="shared" si="21"/>
        <v>130409.38431818182</v>
      </c>
      <c r="F37" s="523">
        <f t="shared" si="22"/>
        <v>3055730.3507468537</v>
      </c>
      <c r="G37" s="524">
        <f t="shared" si="23"/>
        <v>503445.79807529342</v>
      </c>
      <c r="H37" s="491">
        <f t="shared" si="24"/>
        <v>503445.79807529342</v>
      </c>
      <c r="I37" s="511">
        <f t="shared" si="3"/>
        <v>0</v>
      </c>
      <c r="J37" s="511"/>
      <c r="K37" s="525"/>
      <c r="L37" s="514">
        <f t="shared" si="2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3055730.3507468537</v>
      </c>
      <c r="E38" s="522">
        <f t="shared" si="21"/>
        <v>130409.38431818182</v>
      </c>
      <c r="F38" s="523">
        <f t="shared" si="22"/>
        <v>2925320.966428672</v>
      </c>
      <c r="G38" s="524">
        <f t="shared" si="23"/>
        <v>487858.33842697245</v>
      </c>
      <c r="H38" s="491">
        <f t="shared" si="24"/>
        <v>487858.33842697245</v>
      </c>
      <c r="I38" s="511">
        <f t="shared" si="3"/>
        <v>0</v>
      </c>
      <c r="J38" s="511"/>
      <c r="K38" s="525"/>
      <c r="L38" s="514">
        <f t="shared" si="2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2925320.966428672</v>
      </c>
      <c r="E39" s="522">
        <f t="shared" si="21"/>
        <v>130409.38431818182</v>
      </c>
      <c r="F39" s="523">
        <f t="shared" si="22"/>
        <v>2794911.5821104902</v>
      </c>
      <c r="G39" s="524">
        <f t="shared" si="23"/>
        <v>472270.87877865136</v>
      </c>
      <c r="H39" s="491">
        <f t="shared" si="24"/>
        <v>472270.87877865136</v>
      </c>
      <c r="I39" s="511">
        <f t="shared" si="3"/>
        <v>0</v>
      </c>
      <c r="J39" s="511"/>
      <c r="K39" s="525"/>
      <c r="L39" s="514">
        <f t="shared" si="2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2794911.5821104902</v>
      </c>
      <c r="E40" s="522">
        <f t="shared" si="21"/>
        <v>130409.38431818182</v>
      </c>
      <c r="F40" s="523">
        <f t="shared" si="22"/>
        <v>2664502.1977923084</v>
      </c>
      <c r="G40" s="524">
        <f t="shared" si="23"/>
        <v>456683.41913033044</v>
      </c>
      <c r="H40" s="491">
        <f t="shared" si="24"/>
        <v>456683.41913033044</v>
      </c>
      <c r="I40" s="511">
        <f t="shared" si="3"/>
        <v>0</v>
      </c>
      <c r="J40" s="511"/>
      <c r="K40" s="525"/>
      <c r="L40" s="514">
        <f t="shared" si="2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2664502.1977923084</v>
      </c>
      <c r="E41" s="522">
        <f t="shared" si="21"/>
        <v>130409.38431818182</v>
      </c>
      <c r="F41" s="523">
        <f t="shared" si="22"/>
        <v>2534092.8134741266</v>
      </c>
      <c r="G41" s="524">
        <f t="shared" si="23"/>
        <v>441095.95948200935</v>
      </c>
      <c r="H41" s="491">
        <f t="shared" si="24"/>
        <v>441095.95948200935</v>
      </c>
      <c r="I41" s="511">
        <f t="shared" si="3"/>
        <v>0</v>
      </c>
      <c r="J41" s="511"/>
      <c r="K41" s="525"/>
      <c r="L41" s="514">
        <f t="shared" si="2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2534092.8134741266</v>
      </c>
      <c r="E42" s="522">
        <f t="shared" si="21"/>
        <v>130409.38431818182</v>
      </c>
      <c r="F42" s="523">
        <f t="shared" si="22"/>
        <v>2403683.4291559448</v>
      </c>
      <c r="G42" s="524">
        <f t="shared" si="23"/>
        <v>425508.49983368837</v>
      </c>
      <c r="H42" s="491">
        <f t="shared" si="24"/>
        <v>425508.49983368837</v>
      </c>
      <c r="I42" s="511">
        <f t="shared" si="3"/>
        <v>0</v>
      </c>
      <c r="J42" s="511"/>
      <c r="K42" s="525"/>
      <c r="L42" s="514">
        <f t="shared" si="2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2403683.4291559448</v>
      </c>
      <c r="E43" s="522">
        <f t="shared" si="21"/>
        <v>130409.38431818182</v>
      </c>
      <c r="F43" s="523">
        <f t="shared" si="22"/>
        <v>2273274.0448377631</v>
      </c>
      <c r="G43" s="524">
        <f t="shared" si="23"/>
        <v>409921.04018536728</v>
      </c>
      <c r="H43" s="491">
        <f t="shared" si="24"/>
        <v>409921.04018536728</v>
      </c>
      <c r="I43" s="511">
        <f t="shared" si="3"/>
        <v>0</v>
      </c>
      <c r="J43" s="511"/>
      <c r="K43" s="525"/>
      <c r="L43" s="514">
        <f t="shared" si="2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2273274.0448377631</v>
      </c>
      <c r="E44" s="522">
        <f t="shared" si="21"/>
        <v>130409.38431818182</v>
      </c>
      <c r="F44" s="523">
        <f t="shared" si="22"/>
        <v>2142864.6605195813</v>
      </c>
      <c r="G44" s="524">
        <f t="shared" si="23"/>
        <v>394333.58053704636</v>
      </c>
      <c r="H44" s="491">
        <f t="shared" si="24"/>
        <v>394333.58053704636</v>
      </c>
      <c r="I44" s="511">
        <f t="shared" si="3"/>
        <v>0</v>
      </c>
      <c r="J44" s="511"/>
      <c r="K44" s="525"/>
      <c r="L44" s="514">
        <f t="shared" si="2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2142864.6605195813</v>
      </c>
      <c r="E45" s="522">
        <f t="shared" si="21"/>
        <v>130409.38431818182</v>
      </c>
      <c r="F45" s="523">
        <f t="shared" si="22"/>
        <v>2012455.2762013995</v>
      </c>
      <c r="G45" s="524">
        <f t="shared" si="23"/>
        <v>378746.12088872527</v>
      </c>
      <c r="H45" s="491">
        <f t="shared" si="24"/>
        <v>378746.12088872527</v>
      </c>
      <c r="I45" s="511">
        <f t="shared" si="3"/>
        <v>0</v>
      </c>
      <c r="J45" s="511"/>
      <c r="K45" s="525"/>
      <c r="L45" s="514">
        <f t="shared" si="2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2012455.2762013995</v>
      </c>
      <c r="E46" s="522">
        <f t="shared" si="21"/>
        <v>130409.38431818182</v>
      </c>
      <c r="F46" s="523">
        <f t="shared" si="22"/>
        <v>1882045.8918832177</v>
      </c>
      <c r="G46" s="524">
        <f t="shared" si="23"/>
        <v>363158.66124040424</v>
      </c>
      <c r="H46" s="491">
        <f t="shared" si="24"/>
        <v>363158.66124040424</v>
      </c>
      <c r="I46" s="511">
        <f t="shared" si="3"/>
        <v>0</v>
      </c>
      <c r="J46" s="511"/>
      <c r="K46" s="525"/>
      <c r="L46" s="514">
        <f t="shared" si="2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1882045.8918832177</v>
      </c>
      <c r="E47" s="522">
        <f t="shared" si="21"/>
        <v>130409.38431818182</v>
      </c>
      <c r="F47" s="523">
        <f t="shared" si="22"/>
        <v>1751636.507565036</v>
      </c>
      <c r="G47" s="524">
        <f t="shared" si="23"/>
        <v>347571.20159208326</v>
      </c>
      <c r="H47" s="491">
        <f t="shared" si="24"/>
        <v>347571.20159208326</v>
      </c>
      <c r="I47" s="511">
        <f t="shared" si="3"/>
        <v>0</v>
      </c>
      <c r="J47" s="511"/>
      <c r="K47" s="525"/>
      <c r="L47" s="514">
        <f t="shared" si="2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1751636.507565036</v>
      </c>
      <c r="E48" s="522">
        <f t="shared" si="21"/>
        <v>130409.38431818182</v>
      </c>
      <c r="F48" s="523">
        <f t="shared" si="22"/>
        <v>1621227.1232468542</v>
      </c>
      <c r="G48" s="524">
        <f t="shared" si="23"/>
        <v>331983.74194376223</v>
      </c>
      <c r="H48" s="491">
        <f t="shared" si="24"/>
        <v>331983.74194376223</v>
      </c>
      <c r="I48" s="511">
        <f t="shared" si="3"/>
        <v>0</v>
      </c>
      <c r="J48" s="511"/>
      <c r="K48" s="525"/>
      <c r="L48" s="514">
        <f t="shared" si="2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1621227.1232468542</v>
      </c>
      <c r="E49" s="522">
        <f t="shared" si="21"/>
        <v>130409.38431818182</v>
      </c>
      <c r="F49" s="523">
        <f t="shared" si="22"/>
        <v>1490817.7389286724</v>
      </c>
      <c r="G49" s="524">
        <f t="shared" si="23"/>
        <v>316396.2822954412</v>
      </c>
      <c r="H49" s="491">
        <f t="shared" si="24"/>
        <v>316396.2822954412</v>
      </c>
      <c r="I49" s="511">
        <f t="shared" si="3"/>
        <v>0</v>
      </c>
      <c r="J49" s="511"/>
      <c r="K49" s="525"/>
      <c r="L49" s="514">
        <f t="shared" si="2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1490817.7389286724</v>
      </c>
      <c r="E50" s="522">
        <f t="shared" si="21"/>
        <v>130409.38431818182</v>
      </c>
      <c r="F50" s="523">
        <f t="shared" si="22"/>
        <v>1360408.3546104906</v>
      </c>
      <c r="G50" s="524">
        <f t="shared" si="23"/>
        <v>300808.82264712016</v>
      </c>
      <c r="H50" s="491">
        <f t="shared" si="24"/>
        <v>300808.82264712016</v>
      </c>
      <c r="I50" s="511">
        <f t="shared" si="3"/>
        <v>0</v>
      </c>
      <c r="J50" s="511"/>
      <c r="K50" s="525"/>
      <c r="L50" s="514">
        <f t="shared" si="2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1360408.3546104906</v>
      </c>
      <c r="E51" s="522">
        <f t="shared" si="21"/>
        <v>130409.38431818182</v>
      </c>
      <c r="F51" s="523">
        <f t="shared" si="22"/>
        <v>1229998.9702923088</v>
      </c>
      <c r="G51" s="524">
        <f t="shared" ref="G51:G72" si="26">+I$12*((D51+F51)/2)+E51</f>
        <v>285221.36299879919</v>
      </c>
      <c r="H51" s="491">
        <f t="shared" ref="H51:H72" si="27">+I$13*((D51+F51)/2)+E51</f>
        <v>285221.36299879919</v>
      </c>
      <c r="I51" s="511">
        <f t="shared" si="3"/>
        <v>0</v>
      </c>
      <c r="J51" s="511"/>
      <c r="K51" s="525"/>
      <c r="L51" s="514">
        <f t="shared" si="2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1229998.9702923088</v>
      </c>
      <c r="E52" s="522">
        <f t="shared" si="21"/>
        <v>130409.38431818182</v>
      </c>
      <c r="F52" s="523">
        <f t="shared" si="22"/>
        <v>1099589.5859741271</v>
      </c>
      <c r="G52" s="524">
        <f t="shared" si="26"/>
        <v>269633.90335047815</v>
      </c>
      <c r="H52" s="491">
        <f t="shared" si="27"/>
        <v>269633.90335047815</v>
      </c>
      <c r="I52" s="511">
        <f t="shared" si="3"/>
        <v>0</v>
      </c>
      <c r="J52" s="511"/>
      <c r="K52" s="525"/>
      <c r="L52" s="514">
        <f t="shared" si="2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1099589.5859741271</v>
      </c>
      <c r="E53" s="522">
        <f t="shared" si="21"/>
        <v>130409.38431818182</v>
      </c>
      <c r="F53" s="523">
        <f t="shared" si="22"/>
        <v>969180.20165594527</v>
      </c>
      <c r="G53" s="524">
        <f t="shared" si="26"/>
        <v>254046.44370215712</v>
      </c>
      <c r="H53" s="491">
        <f t="shared" si="27"/>
        <v>254046.44370215712</v>
      </c>
      <c r="I53" s="511">
        <f t="shared" si="3"/>
        <v>0</v>
      </c>
      <c r="J53" s="511"/>
      <c r="K53" s="525"/>
      <c r="L53" s="514">
        <f t="shared" si="2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969180.20165594527</v>
      </c>
      <c r="E54" s="522">
        <f t="shared" si="21"/>
        <v>130409.38431818182</v>
      </c>
      <c r="F54" s="523">
        <f t="shared" si="22"/>
        <v>838770.8173377635</v>
      </c>
      <c r="G54" s="524">
        <f t="shared" si="26"/>
        <v>238458.98405383609</v>
      </c>
      <c r="H54" s="491">
        <f t="shared" si="27"/>
        <v>238458.98405383609</v>
      </c>
      <c r="I54" s="511">
        <f t="shared" si="3"/>
        <v>0</v>
      </c>
      <c r="J54" s="511"/>
      <c r="K54" s="525"/>
      <c r="L54" s="514">
        <f t="shared" si="2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838770.8173377635</v>
      </c>
      <c r="E55" s="522">
        <f t="shared" si="21"/>
        <v>130409.38431818182</v>
      </c>
      <c r="F55" s="523">
        <f t="shared" si="22"/>
        <v>708361.43301958172</v>
      </c>
      <c r="G55" s="524">
        <f t="shared" si="26"/>
        <v>222871.52440551508</v>
      </c>
      <c r="H55" s="491">
        <f t="shared" si="27"/>
        <v>222871.52440551508</v>
      </c>
      <c r="I55" s="511">
        <f t="shared" si="3"/>
        <v>0</v>
      </c>
      <c r="J55" s="511"/>
      <c r="K55" s="525"/>
      <c r="L55" s="514">
        <f t="shared" si="2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708361.43301958172</v>
      </c>
      <c r="E56" s="522">
        <f t="shared" si="21"/>
        <v>130409.38431818182</v>
      </c>
      <c r="F56" s="523">
        <f t="shared" si="22"/>
        <v>577952.04870139994</v>
      </c>
      <c r="G56" s="524">
        <f t="shared" si="26"/>
        <v>207284.06475719408</v>
      </c>
      <c r="H56" s="491">
        <f t="shared" si="27"/>
        <v>207284.06475719408</v>
      </c>
      <c r="I56" s="511">
        <f t="shared" si="3"/>
        <v>0</v>
      </c>
      <c r="J56" s="511"/>
      <c r="K56" s="525"/>
      <c r="L56" s="514">
        <f t="shared" si="2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577952.04870139994</v>
      </c>
      <c r="E57" s="522">
        <f t="shared" si="21"/>
        <v>130409.38431818182</v>
      </c>
      <c r="F57" s="523">
        <f t="shared" si="22"/>
        <v>447542.6643832181</v>
      </c>
      <c r="G57" s="524">
        <f t="shared" si="26"/>
        <v>191696.60510887305</v>
      </c>
      <c r="H57" s="491">
        <f t="shared" si="27"/>
        <v>191696.60510887305</v>
      </c>
      <c r="I57" s="511">
        <f t="shared" si="3"/>
        <v>0</v>
      </c>
      <c r="J57" s="511"/>
      <c r="K57" s="525"/>
      <c r="L57" s="514">
        <f t="shared" si="2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447542.6643832181</v>
      </c>
      <c r="E58" s="522">
        <f t="shared" si="21"/>
        <v>130409.38431818182</v>
      </c>
      <c r="F58" s="523">
        <f t="shared" si="22"/>
        <v>317133.28006503626</v>
      </c>
      <c r="G58" s="524">
        <f t="shared" si="26"/>
        <v>176109.14546055201</v>
      </c>
      <c r="H58" s="491">
        <f t="shared" si="27"/>
        <v>176109.14546055201</v>
      </c>
      <c r="I58" s="511">
        <f t="shared" si="3"/>
        <v>0</v>
      </c>
      <c r="J58" s="511"/>
      <c r="K58" s="525"/>
      <c r="L58" s="514">
        <f t="shared" si="2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317133.28006503626</v>
      </c>
      <c r="E59" s="522">
        <f t="shared" si="21"/>
        <v>130409.38431818182</v>
      </c>
      <c r="F59" s="523">
        <f t="shared" si="22"/>
        <v>186723.89574685442</v>
      </c>
      <c r="G59" s="524">
        <f t="shared" si="26"/>
        <v>160521.68581223098</v>
      </c>
      <c r="H59" s="491">
        <f t="shared" si="27"/>
        <v>160521.68581223098</v>
      </c>
      <c r="I59" s="511">
        <f t="shared" si="3"/>
        <v>0</v>
      </c>
      <c r="J59" s="511"/>
      <c r="K59" s="525"/>
      <c r="L59" s="514">
        <f t="shared" si="2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186723.89574685442</v>
      </c>
      <c r="E60" s="522">
        <f t="shared" si="21"/>
        <v>130409.38431818182</v>
      </c>
      <c r="F60" s="523">
        <f t="shared" si="22"/>
        <v>56314.511428672602</v>
      </c>
      <c r="G60" s="524">
        <f t="shared" si="26"/>
        <v>144934.22616390997</v>
      </c>
      <c r="H60" s="491">
        <f t="shared" si="27"/>
        <v>144934.22616390997</v>
      </c>
      <c r="I60" s="511">
        <f t="shared" si="3"/>
        <v>0</v>
      </c>
      <c r="J60" s="511"/>
      <c r="K60" s="525"/>
      <c r="L60" s="514">
        <f t="shared" si="2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56314.511428672602</v>
      </c>
      <c r="E61" s="522">
        <f t="shared" si="21"/>
        <v>56314.511428672602</v>
      </c>
      <c r="F61" s="523">
        <f t="shared" si="22"/>
        <v>0</v>
      </c>
      <c r="G61" s="524">
        <f t="shared" si="26"/>
        <v>59680.067439456419</v>
      </c>
      <c r="H61" s="491">
        <f t="shared" si="27"/>
        <v>59680.067439456419</v>
      </c>
      <c r="I61" s="511">
        <f t="shared" si="3"/>
        <v>0</v>
      </c>
      <c r="J61" s="511"/>
      <c r="K61" s="525"/>
      <c r="L61" s="514">
        <f t="shared" si="2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3"/>
        <v>0</v>
      </c>
      <c r="J62" s="511"/>
      <c r="K62" s="525"/>
      <c r="L62" s="514">
        <f t="shared" si="2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3"/>
        <v>0</v>
      </c>
      <c r="J63" s="511"/>
      <c r="K63" s="525"/>
      <c r="L63" s="514">
        <f t="shared" si="2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3"/>
        <v>0</v>
      </c>
      <c r="J64" s="511"/>
      <c r="K64" s="525"/>
      <c r="L64" s="514">
        <f t="shared" si="2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3"/>
        <v>0</v>
      </c>
      <c r="J65" s="511"/>
      <c r="K65" s="525"/>
      <c r="L65" s="514">
        <f t="shared" si="2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3"/>
        <v>0</v>
      </c>
      <c r="J66" s="511"/>
      <c r="K66" s="525"/>
      <c r="L66" s="514">
        <f t="shared" si="2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3"/>
        <v>0</v>
      </c>
      <c r="J67" s="511"/>
      <c r="K67" s="525"/>
      <c r="L67" s="514">
        <f t="shared" si="2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3"/>
        <v>0</v>
      </c>
      <c r="J68" s="511"/>
      <c r="K68" s="525"/>
      <c r="L68" s="514">
        <f t="shared" si="2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3"/>
        <v>0</v>
      </c>
      <c r="J69" s="511"/>
      <c r="K69" s="525"/>
      <c r="L69" s="514">
        <f t="shared" si="2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3"/>
        <v>0</v>
      </c>
      <c r="J70" s="511"/>
      <c r="K70" s="525"/>
      <c r="L70" s="514">
        <f t="shared" si="2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3"/>
        <v>0</v>
      </c>
      <c r="J71" s="511"/>
      <c r="K71" s="525"/>
      <c r="L71" s="514">
        <f t="shared" si="2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3"/>
        <v>0</v>
      </c>
      <c r="J72" s="511"/>
      <c r="K72" s="532"/>
      <c r="L72" s="533">
        <f t="shared" si="2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5738012.9100000029</v>
      </c>
      <c r="F73" s="375"/>
      <c r="G73" s="375">
        <f>SUM(G17:G72)</f>
        <v>21215385.488955759</v>
      </c>
      <c r="H73" s="375">
        <f>SUM(H17:H72)</f>
        <v>21215385.488955759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649200.63449486659</v>
      </c>
      <c r="N87" s="546">
        <f>IF(J92&lt;D11,0,VLOOKUP(J92,C17:O72,11))</f>
        <v>649200.63449486659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700457.01138181461</v>
      </c>
      <c r="N88" s="550">
        <f>IF(J92&lt;D11,0,VLOOKUP(J92,C99:P154,7))</f>
        <v>700457.01138181461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51256.376886948012</v>
      </c>
      <c r="N89" s="555">
        <f>+N88-N87</f>
        <v>51256.376886948012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 t="str">
        <f>E9</f>
        <v xml:space="preserve">  SPP Project ID = 30731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5738012.9100000001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130409.38431818182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 t="shared" ref="L99:L104" si="28">+H99</f>
        <v>387768.60042600508</v>
      </c>
      <c r="M99" s="513">
        <f t="shared" ref="M99:M130" si="29">IF(L99&lt;&gt;0,+H99-L99,0)</f>
        <v>0</v>
      </c>
      <c r="N99" s="512">
        <f t="shared" ref="N99:N104" si="30">+I99</f>
        <v>387768.60042600508</v>
      </c>
      <c r="O99" s="513">
        <f t="shared" ref="O99:O130" si="31">IF(N99&lt;&gt;0,+I99-N99,0)</f>
        <v>0</v>
      </c>
      <c r="P99" s="513">
        <f t="shared" ref="P99:P130" si="32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 t="shared" si="28"/>
        <v>851970.67799992743</v>
      </c>
      <c r="M100" s="514">
        <f t="shared" ref="M100:M105" si="33">IF(L100&lt;&gt;0,+H100-L100,0)</f>
        <v>0</v>
      </c>
      <c r="N100" s="518">
        <f t="shared" si="30"/>
        <v>851970.67799992743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35">+I101-H101</f>
        <v>0</v>
      </c>
      <c r="K101" s="514"/>
      <c r="L101" s="518">
        <f t="shared" si="28"/>
        <v>807737.36918670509</v>
      </c>
      <c r="M101" s="514">
        <f t="shared" si="33"/>
        <v>0</v>
      </c>
      <c r="N101" s="518">
        <f t="shared" si="30"/>
        <v>807737.36918670509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35"/>
        <v>0</v>
      </c>
      <c r="K102" s="514"/>
      <c r="L102" s="518">
        <f t="shared" si="28"/>
        <v>705646.81176386797</v>
      </c>
      <c r="M102" s="514">
        <f t="shared" si="33"/>
        <v>0</v>
      </c>
      <c r="N102" s="518">
        <f t="shared" si="30"/>
        <v>705646.81176386797</v>
      </c>
      <c r="O102" s="514">
        <f>IF(N102&lt;&gt;0,+I102-N102,0)</f>
        <v>0</v>
      </c>
      <c r="P102" s="514">
        <f t="shared" si="32"/>
        <v>0</v>
      </c>
    </row>
    <row r="103" spans="1:16" ht="12.5">
      <c r="B103" s="195" t="str">
        <f t="shared" si="34"/>
        <v/>
      </c>
      <c r="C103" s="507">
        <f>IF(D93="","-",+C102+1)</f>
        <v>2019</v>
      </c>
      <c r="D103" s="629">
        <v>5319973.8907807302</v>
      </c>
      <c r="E103" s="630">
        <v>133442.16279069768</v>
      </c>
      <c r="F103" s="631">
        <v>5186531.7279900322</v>
      </c>
      <c r="G103" s="631">
        <v>5253252.8093853816</v>
      </c>
      <c r="H103" s="633">
        <v>695753.21463092987</v>
      </c>
      <c r="I103" s="634">
        <v>695753.21463092987</v>
      </c>
      <c r="J103" s="514">
        <f t="shared" si="35"/>
        <v>0</v>
      </c>
      <c r="K103" s="514"/>
      <c r="L103" s="518">
        <f t="shared" si="28"/>
        <v>695753.21463092987</v>
      </c>
      <c r="M103" s="514">
        <f t="shared" si="33"/>
        <v>0</v>
      </c>
      <c r="N103" s="518">
        <f t="shared" si="30"/>
        <v>695753.21463092987</v>
      </c>
      <c r="O103" s="514">
        <f t="shared" si="31"/>
        <v>0</v>
      </c>
      <c r="P103" s="514">
        <f t="shared" si="32"/>
        <v>0</v>
      </c>
    </row>
    <row r="104" spans="1:16" ht="12.5">
      <c r="B104" s="195" t="str">
        <f t="shared" si="34"/>
        <v/>
      </c>
      <c r="C104" s="507">
        <f>IF(D93="","-",+C103+1)</f>
        <v>2020</v>
      </c>
      <c r="D104" s="629">
        <v>5186531.7279900322</v>
      </c>
      <c r="E104" s="630">
        <v>136619.35714285713</v>
      </c>
      <c r="F104" s="631">
        <v>5049912.3708471749</v>
      </c>
      <c r="G104" s="631">
        <v>5118222.049418604</v>
      </c>
      <c r="H104" s="633">
        <v>687206.11858859565</v>
      </c>
      <c r="I104" s="634">
        <v>687206.11858859565</v>
      </c>
      <c r="J104" s="514">
        <f t="shared" si="35"/>
        <v>0</v>
      </c>
      <c r="K104" s="514"/>
      <c r="L104" s="518">
        <f t="shared" si="28"/>
        <v>687206.11858859565</v>
      </c>
      <c r="M104" s="514">
        <f t="shared" si="33"/>
        <v>0</v>
      </c>
      <c r="N104" s="518">
        <f t="shared" si="30"/>
        <v>687206.11858859565</v>
      </c>
      <c r="O104" s="514">
        <f t="shared" si="31"/>
        <v>0</v>
      </c>
      <c r="P104" s="514">
        <f t="shared" si="32"/>
        <v>0</v>
      </c>
    </row>
    <row r="105" spans="1:16" ht="12.5">
      <c r="B105" s="195" t="str">
        <f t="shared" si="34"/>
        <v/>
      </c>
      <c r="C105" s="507">
        <f>IF(D93="","-",+C104+1)</f>
        <v>2021</v>
      </c>
      <c r="D105" s="629">
        <v>5049912.3708471749</v>
      </c>
      <c r="E105" s="630">
        <v>139951.53658536586</v>
      </c>
      <c r="F105" s="631">
        <v>4909960.8342618095</v>
      </c>
      <c r="G105" s="631">
        <v>4979936.6025544927</v>
      </c>
      <c r="H105" s="633">
        <v>705245.18740494445</v>
      </c>
      <c r="I105" s="634">
        <v>705245.18740494445</v>
      </c>
      <c r="J105" s="514">
        <f t="shared" si="35"/>
        <v>0</v>
      </c>
      <c r="K105" s="514"/>
      <c r="L105" s="518">
        <f t="shared" ref="L105" si="36">+H105</f>
        <v>705245.18740494445</v>
      </c>
      <c r="M105" s="514">
        <f t="shared" si="33"/>
        <v>0</v>
      </c>
      <c r="N105" s="518">
        <f t="shared" ref="N105" si="37">+I105</f>
        <v>705245.18740494445</v>
      </c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34"/>
        <v/>
      </c>
      <c r="C106" s="507">
        <f>IF(D93="","-",+C105+1)</f>
        <v>2022</v>
      </c>
      <c r="D106" s="629">
        <v>4909960.8342618095</v>
      </c>
      <c r="E106" s="630">
        <v>136619.35714285713</v>
      </c>
      <c r="F106" s="631">
        <v>4773341.4771189522</v>
      </c>
      <c r="G106" s="631">
        <v>4841651.1556903813</v>
      </c>
      <c r="H106" s="633">
        <v>705309.25865404611</v>
      </c>
      <c r="I106" s="634">
        <v>705309.25865404611</v>
      </c>
      <c r="J106" s="514">
        <f t="shared" si="35"/>
        <v>0</v>
      </c>
      <c r="K106" s="514"/>
      <c r="L106" s="518">
        <f t="shared" ref="L106" si="38">+H106</f>
        <v>705309.25865404611</v>
      </c>
      <c r="M106" s="514">
        <f t="shared" ref="M106" si="39">IF(L106&lt;&gt;0,+H106-L106,0)</f>
        <v>0</v>
      </c>
      <c r="N106" s="518">
        <f t="shared" ref="N106" si="40">+I106</f>
        <v>705309.25865404611</v>
      </c>
      <c r="O106" s="514">
        <f t="shared" ref="O106" si="41">IF(N106&lt;&gt;0,+I106-N106,0)</f>
        <v>0</v>
      </c>
      <c r="P106" s="514">
        <f t="shared" ref="P106" si="42">+O106-M106</f>
        <v>0</v>
      </c>
    </row>
    <row r="107" spans="1:16" ht="12.5">
      <c r="B107" s="195" t="str">
        <f t="shared" si="34"/>
        <v>IU</v>
      </c>
      <c r="C107" s="507">
        <f>IF(D93="","-",+C106+1)</f>
        <v>2023</v>
      </c>
      <c r="D107" s="629">
        <v>4773341.3871189533</v>
      </c>
      <c r="E107" s="630">
        <v>130409.38431818182</v>
      </c>
      <c r="F107" s="631">
        <v>4642932.002800771</v>
      </c>
      <c r="G107" s="631">
        <v>4708136.6949598622</v>
      </c>
      <c r="H107" s="633">
        <v>711228.93236021465</v>
      </c>
      <c r="I107" s="634">
        <v>711228.93236021465</v>
      </c>
      <c r="J107" s="514">
        <f t="shared" si="35"/>
        <v>0</v>
      </c>
      <c r="K107" s="514"/>
      <c r="L107" s="518">
        <f t="shared" ref="L107" si="43">+H107</f>
        <v>711228.93236021465</v>
      </c>
      <c r="M107" s="514">
        <f t="shared" ref="M107" si="44">IF(L107&lt;&gt;0,+H107-L107,0)</f>
        <v>0</v>
      </c>
      <c r="N107" s="518">
        <f t="shared" ref="N107" si="45">+I107</f>
        <v>711228.93236021465</v>
      </c>
      <c r="O107" s="514">
        <f t="shared" ref="O107" si="46">IF(N107&lt;&gt;0,+I107-N107,0)</f>
        <v>0</v>
      </c>
      <c r="P107" s="514">
        <f t="shared" ref="P107" si="47">+O107-M107</f>
        <v>0</v>
      </c>
    </row>
    <row r="108" spans="1:16" ht="12.5">
      <c r="B108" s="195" t="str">
        <f t="shared" si="34"/>
        <v/>
      </c>
      <c r="C108" s="507">
        <f>IF(D93="","-",+C107+1)</f>
        <v>2024</v>
      </c>
      <c r="D108" s="374">
        <f>IF(F107+SUM(E$99:E107)=D$92,F107,D$92-SUM(E$99:E107))</f>
        <v>4642932.002800771</v>
      </c>
      <c r="E108" s="522">
        <f t="shared" ref="E108:E154" si="48">IF(+$J$96&lt;F107,$J$96,D108)</f>
        <v>130409.38431818182</v>
      </c>
      <c r="F108" s="523">
        <f t="shared" ref="F108:F154" si="49">+D108-E108</f>
        <v>4512522.6184825888</v>
      </c>
      <c r="G108" s="523">
        <f t="shared" ref="G108:G154" si="50">+(F108+D108)/2</f>
        <v>4577727.3106416799</v>
      </c>
      <c r="H108" s="526">
        <f t="shared" ref="H108:H154" si="51">+J$94*G108+E108</f>
        <v>700457.01138181461</v>
      </c>
      <c r="I108" s="577">
        <f t="shared" ref="I108:I154" si="52">+J$95*G108+E108</f>
        <v>700457.01138181461</v>
      </c>
      <c r="J108" s="514">
        <f t="shared" si="35"/>
        <v>0</v>
      </c>
      <c r="K108" s="514"/>
      <c r="L108" s="525"/>
      <c r="M108" s="514">
        <f t="shared" si="29"/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34"/>
        <v/>
      </c>
      <c r="C109" s="507">
        <f>IF(D93="","-",+C108+1)</f>
        <v>2025</v>
      </c>
      <c r="D109" s="374">
        <f>IF(F108+SUM(E$99:E108)=D$92,F108,D$92-SUM(E$99:E108))</f>
        <v>4512522.6184825888</v>
      </c>
      <c r="E109" s="522">
        <f t="shared" si="48"/>
        <v>130409.38431818182</v>
      </c>
      <c r="F109" s="523">
        <f t="shared" si="49"/>
        <v>4382113.2341644065</v>
      </c>
      <c r="G109" s="523">
        <f t="shared" si="50"/>
        <v>4447317.9263234977</v>
      </c>
      <c r="H109" s="526">
        <f t="shared" si="51"/>
        <v>684217.60806379805</v>
      </c>
      <c r="I109" s="577">
        <f t="shared" si="52"/>
        <v>684217.60806379805</v>
      </c>
      <c r="J109" s="514">
        <f t="shared" si="35"/>
        <v>0</v>
      </c>
      <c r="K109" s="514"/>
      <c r="L109" s="525"/>
      <c r="M109" s="514">
        <f t="shared" si="2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34"/>
        <v/>
      </c>
      <c r="C110" s="507">
        <f>IF(D93="","-",+C109+1)</f>
        <v>2026</v>
      </c>
      <c r="D110" s="374">
        <f>IF(F109+SUM(E$99:E109)=D$92,F109,D$92-SUM(E$99:E109))</f>
        <v>4382113.2341644065</v>
      </c>
      <c r="E110" s="522">
        <f t="shared" si="48"/>
        <v>130409.38431818182</v>
      </c>
      <c r="F110" s="523">
        <f t="shared" si="49"/>
        <v>4251703.8498462243</v>
      </c>
      <c r="G110" s="523">
        <f t="shared" si="50"/>
        <v>4316908.5420053154</v>
      </c>
      <c r="H110" s="526">
        <f t="shared" si="51"/>
        <v>667978.20474578161</v>
      </c>
      <c r="I110" s="577">
        <f t="shared" si="52"/>
        <v>667978.20474578161</v>
      </c>
      <c r="J110" s="514">
        <f t="shared" si="35"/>
        <v>0</v>
      </c>
      <c r="K110" s="514"/>
      <c r="L110" s="525"/>
      <c r="M110" s="514">
        <f t="shared" si="2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34"/>
        <v/>
      </c>
      <c r="C111" s="507">
        <f>IF(D93="","-",+C110+1)</f>
        <v>2027</v>
      </c>
      <c r="D111" s="374">
        <f>IF(F110+SUM(E$99:E110)=D$92,F110,D$92-SUM(E$99:E110))</f>
        <v>4251703.8498462243</v>
      </c>
      <c r="E111" s="522">
        <f t="shared" si="48"/>
        <v>130409.38431818182</v>
      </c>
      <c r="F111" s="523">
        <f t="shared" si="49"/>
        <v>4121294.4655280425</v>
      </c>
      <c r="G111" s="523">
        <f t="shared" si="50"/>
        <v>4186499.1576871332</v>
      </c>
      <c r="H111" s="526">
        <f t="shared" si="51"/>
        <v>651738.80142776517</v>
      </c>
      <c r="I111" s="577">
        <f t="shared" si="52"/>
        <v>651738.80142776517</v>
      </c>
      <c r="J111" s="514">
        <f t="shared" si="35"/>
        <v>0</v>
      </c>
      <c r="K111" s="514"/>
      <c r="L111" s="525"/>
      <c r="M111" s="514">
        <f t="shared" si="2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34"/>
        <v/>
      </c>
      <c r="C112" s="507">
        <f>IF(D93="","-",+C111+1)</f>
        <v>2028</v>
      </c>
      <c r="D112" s="374">
        <f>IF(F111+SUM(E$99:E111)=D$92,F111,D$92-SUM(E$99:E111))</f>
        <v>4121294.4655280425</v>
      </c>
      <c r="E112" s="522">
        <f t="shared" si="48"/>
        <v>130409.38431818182</v>
      </c>
      <c r="F112" s="523">
        <f t="shared" si="49"/>
        <v>3990885.0812098607</v>
      </c>
      <c r="G112" s="523">
        <f t="shared" si="50"/>
        <v>4056089.7733689519</v>
      </c>
      <c r="H112" s="526">
        <f t="shared" si="51"/>
        <v>635499.39810974884</v>
      </c>
      <c r="I112" s="577">
        <f t="shared" si="52"/>
        <v>635499.39810974884</v>
      </c>
      <c r="J112" s="514">
        <f t="shared" si="35"/>
        <v>0</v>
      </c>
      <c r="K112" s="514"/>
      <c r="L112" s="525"/>
      <c r="M112" s="514">
        <f t="shared" si="2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34"/>
        <v/>
      </c>
      <c r="C113" s="507">
        <f>IF(D93="","-",+C112+1)</f>
        <v>2029</v>
      </c>
      <c r="D113" s="374">
        <f>IF(F112+SUM(E$99:E112)=D$92,F112,D$92-SUM(E$99:E112))</f>
        <v>3990885.0812098607</v>
      </c>
      <c r="E113" s="522">
        <f t="shared" si="48"/>
        <v>130409.38431818182</v>
      </c>
      <c r="F113" s="523">
        <f t="shared" si="49"/>
        <v>3860475.696891679</v>
      </c>
      <c r="G113" s="523">
        <f t="shared" si="50"/>
        <v>3925680.3890507696</v>
      </c>
      <c r="H113" s="526">
        <f t="shared" si="51"/>
        <v>619259.9947917324</v>
      </c>
      <c r="I113" s="577">
        <f t="shared" si="52"/>
        <v>619259.9947917324</v>
      </c>
      <c r="J113" s="514">
        <f t="shared" si="35"/>
        <v>0</v>
      </c>
      <c r="K113" s="514"/>
      <c r="L113" s="525"/>
      <c r="M113" s="514">
        <f t="shared" si="2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34"/>
        <v/>
      </c>
      <c r="C114" s="507">
        <f>IF(D93="","-",+C113+1)</f>
        <v>2030</v>
      </c>
      <c r="D114" s="374">
        <f>IF(F113+SUM(E$99:E113)=D$92,F113,D$92-SUM(E$99:E113))</f>
        <v>3860475.696891679</v>
      </c>
      <c r="E114" s="522">
        <f t="shared" si="48"/>
        <v>130409.38431818182</v>
      </c>
      <c r="F114" s="523">
        <f t="shared" si="49"/>
        <v>3730066.3125734972</v>
      </c>
      <c r="G114" s="523">
        <f t="shared" si="50"/>
        <v>3795271.0047325883</v>
      </c>
      <c r="H114" s="526">
        <f t="shared" si="51"/>
        <v>603020.59147371596</v>
      </c>
      <c r="I114" s="577">
        <f t="shared" si="52"/>
        <v>603020.59147371596</v>
      </c>
      <c r="J114" s="514">
        <f t="shared" si="35"/>
        <v>0</v>
      </c>
      <c r="K114" s="514"/>
      <c r="L114" s="525"/>
      <c r="M114" s="514">
        <f t="shared" si="2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34"/>
        <v/>
      </c>
      <c r="C115" s="507">
        <f>IF(D93="","-",+C114+1)</f>
        <v>2031</v>
      </c>
      <c r="D115" s="374">
        <f>IF(F114+SUM(E$99:E114)=D$92,F114,D$92-SUM(E$99:E114))</f>
        <v>3730066.3125734972</v>
      </c>
      <c r="E115" s="522">
        <f t="shared" si="48"/>
        <v>130409.38431818182</v>
      </c>
      <c r="F115" s="523">
        <f t="shared" si="49"/>
        <v>3599656.9282553154</v>
      </c>
      <c r="G115" s="523">
        <f t="shared" si="50"/>
        <v>3664861.6204144061</v>
      </c>
      <c r="H115" s="526">
        <f t="shared" si="51"/>
        <v>586781.18815569952</v>
      </c>
      <c r="I115" s="577">
        <f t="shared" si="52"/>
        <v>586781.18815569952</v>
      </c>
      <c r="J115" s="514">
        <f t="shared" si="35"/>
        <v>0</v>
      </c>
      <c r="K115" s="514"/>
      <c r="L115" s="525"/>
      <c r="M115" s="514">
        <f t="shared" si="2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34"/>
        <v/>
      </c>
      <c r="C116" s="507">
        <f>IF(D93="","-",+C115+1)</f>
        <v>2032</v>
      </c>
      <c r="D116" s="374">
        <f>IF(F115+SUM(E$99:E115)=D$92,F115,D$92-SUM(E$99:E115))</f>
        <v>3599656.9282553154</v>
      </c>
      <c r="E116" s="522">
        <f t="shared" si="48"/>
        <v>130409.38431818182</v>
      </c>
      <c r="F116" s="523">
        <f t="shared" si="49"/>
        <v>3469247.5439371336</v>
      </c>
      <c r="G116" s="523">
        <f t="shared" si="50"/>
        <v>3534452.2360962247</v>
      </c>
      <c r="H116" s="526">
        <f t="shared" si="51"/>
        <v>570541.7848376832</v>
      </c>
      <c r="I116" s="577">
        <f t="shared" si="52"/>
        <v>570541.7848376832</v>
      </c>
      <c r="J116" s="514">
        <f t="shared" si="35"/>
        <v>0</v>
      </c>
      <c r="K116" s="514"/>
      <c r="L116" s="525"/>
      <c r="M116" s="514">
        <f t="shared" si="2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34"/>
        <v/>
      </c>
      <c r="C117" s="507">
        <f>IF(D93="","-",+C116+1)</f>
        <v>2033</v>
      </c>
      <c r="D117" s="374">
        <f>IF(F116+SUM(E$99:E116)=D$92,F116,D$92-SUM(E$99:E116))</f>
        <v>3469247.5439371336</v>
      </c>
      <c r="E117" s="522">
        <f t="shared" si="48"/>
        <v>130409.38431818182</v>
      </c>
      <c r="F117" s="523">
        <f t="shared" si="49"/>
        <v>3338838.1596189518</v>
      </c>
      <c r="G117" s="523">
        <f t="shared" si="50"/>
        <v>3404042.8517780425</v>
      </c>
      <c r="H117" s="526">
        <f t="shared" si="51"/>
        <v>554302.38151966676</v>
      </c>
      <c r="I117" s="577">
        <f t="shared" si="52"/>
        <v>554302.38151966676</v>
      </c>
      <c r="J117" s="514">
        <f t="shared" si="35"/>
        <v>0</v>
      </c>
      <c r="K117" s="514"/>
      <c r="L117" s="525"/>
      <c r="M117" s="514">
        <f t="shared" si="2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34"/>
        <v/>
      </c>
      <c r="C118" s="507">
        <f>IF(D93="","-",+C117+1)</f>
        <v>2034</v>
      </c>
      <c r="D118" s="374">
        <f>IF(F117+SUM(E$99:E117)=D$92,F117,D$92-SUM(E$99:E117))</f>
        <v>3338838.1596189518</v>
      </c>
      <c r="E118" s="522">
        <f t="shared" si="48"/>
        <v>130409.38431818182</v>
      </c>
      <c r="F118" s="523">
        <f t="shared" si="49"/>
        <v>3208428.7753007701</v>
      </c>
      <c r="G118" s="523">
        <f t="shared" si="50"/>
        <v>3273633.4674598612</v>
      </c>
      <c r="H118" s="526">
        <f t="shared" si="51"/>
        <v>538062.97820165032</v>
      </c>
      <c r="I118" s="577">
        <f t="shared" si="52"/>
        <v>538062.97820165032</v>
      </c>
      <c r="J118" s="514">
        <f t="shared" si="35"/>
        <v>0</v>
      </c>
      <c r="K118" s="514"/>
      <c r="L118" s="525"/>
      <c r="M118" s="514">
        <f t="shared" si="2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34"/>
        <v/>
      </c>
      <c r="C119" s="507">
        <f>IF(D93="","-",+C118+1)</f>
        <v>2035</v>
      </c>
      <c r="D119" s="374">
        <f>IF(F118+SUM(E$99:E118)=D$92,F118,D$92-SUM(E$99:E118))</f>
        <v>3208428.7753007701</v>
      </c>
      <c r="E119" s="522">
        <f t="shared" si="48"/>
        <v>130409.38431818182</v>
      </c>
      <c r="F119" s="523">
        <f t="shared" si="49"/>
        <v>3078019.3909825883</v>
      </c>
      <c r="G119" s="523">
        <f t="shared" si="50"/>
        <v>3143224.0831416789</v>
      </c>
      <c r="H119" s="526">
        <f t="shared" si="51"/>
        <v>521823.57488363393</v>
      </c>
      <c r="I119" s="577">
        <f t="shared" si="52"/>
        <v>521823.57488363393</v>
      </c>
      <c r="J119" s="514">
        <f t="shared" si="35"/>
        <v>0</v>
      </c>
      <c r="K119" s="514"/>
      <c r="L119" s="525"/>
      <c r="M119" s="514">
        <f t="shared" si="2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34"/>
        <v/>
      </c>
      <c r="C120" s="507">
        <f>IF(D93="","-",+C119+1)</f>
        <v>2036</v>
      </c>
      <c r="D120" s="374">
        <f>IF(F119+SUM(E$99:E119)=D$92,F119,D$92-SUM(E$99:E119))</f>
        <v>3078019.3909825883</v>
      </c>
      <c r="E120" s="522">
        <f t="shared" si="48"/>
        <v>130409.38431818182</v>
      </c>
      <c r="F120" s="523">
        <f t="shared" si="49"/>
        <v>2947610.0066644065</v>
      </c>
      <c r="G120" s="523">
        <f t="shared" si="50"/>
        <v>3012814.6988234976</v>
      </c>
      <c r="H120" s="526">
        <f t="shared" si="51"/>
        <v>505584.17156561755</v>
      </c>
      <c r="I120" s="577">
        <f t="shared" si="52"/>
        <v>505584.17156561755</v>
      </c>
      <c r="J120" s="514">
        <f t="shared" si="35"/>
        <v>0</v>
      </c>
      <c r="K120" s="514"/>
      <c r="L120" s="525"/>
      <c r="M120" s="514">
        <f t="shared" si="2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34"/>
        <v/>
      </c>
      <c r="C121" s="507">
        <f>IF(D93="","-",+C120+1)</f>
        <v>2037</v>
      </c>
      <c r="D121" s="374">
        <f>IF(F120+SUM(E$99:E120)=D$92,F120,D$92-SUM(E$99:E120))</f>
        <v>2947610.0066644065</v>
      </c>
      <c r="E121" s="522">
        <f t="shared" si="48"/>
        <v>130409.38431818182</v>
      </c>
      <c r="F121" s="523">
        <f t="shared" si="49"/>
        <v>2817200.6223462247</v>
      </c>
      <c r="G121" s="523">
        <f t="shared" si="50"/>
        <v>2882405.3145053154</v>
      </c>
      <c r="H121" s="526">
        <f t="shared" si="51"/>
        <v>489344.76824760105</v>
      </c>
      <c r="I121" s="577">
        <f t="shared" si="52"/>
        <v>489344.76824760105</v>
      </c>
      <c r="J121" s="514">
        <f t="shared" si="35"/>
        <v>0</v>
      </c>
      <c r="K121" s="514"/>
      <c r="L121" s="525"/>
      <c r="M121" s="514">
        <f t="shared" si="2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34"/>
        <v/>
      </c>
      <c r="C122" s="507">
        <f>IF(D93="","-",+C121+1)</f>
        <v>2038</v>
      </c>
      <c r="D122" s="374">
        <f>IF(F121+SUM(E$99:E121)=D$92,F121,D$92-SUM(E$99:E121))</f>
        <v>2817200.6223462247</v>
      </c>
      <c r="E122" s="522">
        <f t="shared" si="48"/>
        <v>130409.38431818182</v>
      </c>
      <c r="F122" s="523">
        <f t="shared" si="49"/>
        <v>2686791.2380280429</v>
      </c>
      <c r="G122" s="523">
        <f t="shared" si="50"/>
        <v>2751995.9301871341</v>
      </c>
      <c r="H122" s="526">
        <f t="shared" si="51"/>
        <v>473105.36492958473</v>
      </c>
      <c r="I122" s="577">
        <f t="shared" si="52"/>
        <v>473105.36492958473</v>
      </c>
      <c r="J122" s="514">
        <f t="shared" si="35"/>
        <v>0</v>
      </c>
      <c r="K122" s="514"/>
      <c r="L122" s="525"/>
      <c r="M122" s="514">
        <f t="shared" si="2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34"/>
        <v/>
      </c>
      <c r="C123" s="507">
        <f>IF(D93="","-",+C122+1)</f>
        <v>2039</v>
      </c>
      <c r="D123" s="374">
        <f>IF(F122+SUM(E$99:E122)=D$92,F122,D$92-SUM(E$99:E122))</f>
        <v>2686791.2380280429</v>
      </c>
      <c r="E123" s="522">
        <f t="shared" si="48"/>
        <v>130409.38431818182</v>
      </c>
      <c r="F123" s="523">
        <f t="shared" si="49"/>
        <v>2556381.8537098612</v>
      </c>
      <c r="G123" s="523">
        <f t="shared" si="50"/>
        <v>2621586.5458689518</v>
      </c>
      <c r="H123" s="526">
        <f t="shared" si="51"/>
        <v>456865.96161156823</v>
      </c>
      <c r="I123" s="577">
        <f t="shared" si="52"/>
        <v>456865.96161156823</v>
      </c>
      <c r="J123" s="514">
        <f t="shared" si="35"/>
        <v>0</v>
      </c>
      <c r="K123" s="514"/>
      <c r="L123" s="525"/>
      <c r="M123" s="514">
        <f t="shared" si="2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34"/>
        <v/>
      </c>
      <c r="C124" s="507">
        <f>IF(D93="","-",+C123+1)</f>
        <v>2040</v>
      </c>
      <c r="D124" s="374">
        <f>IF(F123+SUM(E$99:E123)=D$92,F123,D$92-SUM(E$99:E123))</f>
        <v>2556381.8537098612</v>
      </c>
      <c r="E124" s="522">
        <f t="shared" si="48"/>
        <v>130409.38431818182</v>
      </c>
      <c r="F124" s="523">
        <f t="shared" si="49"/>
        <v>2425972.4693916794</v>
      </c>
      <c r="G124" s="523">
        <f t="shared" si="50"/>
        <v>2491177.1615507705</v>
      </c>
      <c r="H124" s="526">
        <f t="shared" si="51"/>
        <v>440626.55829355191</v>
      </c>
      <c r="I124" s="577">
        <f t="shared" si="52"/>
        <v>440626.55829355191</v>
      </c>
      <c r="J124" s="514">
        <f t="shared" si="35"/>
        <v>0</v>
      </c>
      <c r="K124" s="514"/>
      <c r="L124" s="525"/>
      <c r="M124" s="514">
        <f t="shared" si="2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34"/>
        <v/>
      </c>
      <c r="C125" s="507">
        <f>IF(D93="","-",+C124+1)</f>
        <v>2041</v>
      </c>
      <c r="D125" s="374">
        <f>IF(F124+SUM(E$99:E124)=D$92,F124,D$92-SUM(E$99:E124))</f>
        <v>2425972.4693916794</v>
      </c>
      <c r="E125" s="522">
        <f t="shared" si="48"/>
        <v>130409.38431818182</v>
      </c>
      <c r="F125" s="523">
        <f t="shared" si="49"/>
        <v>2295563.0850734976</v>
      </c>
      <c r="G125" s="523">
        <f t="shared" si="50"/>
        <v>2360767.7772325883</v>
      </c>
      <c r="H125" s="526">
        <f t="shared" si="51"/>
        <v>424387.15497553541</v>
      </c>
      <c r="I125" s="577">
        <f t="shared" si="52"/>
        <v>424387.15497553541</v>
      </c>
      <c r="J125" s="514">
        <f t="shared" si="35"/>
        <v>0</v>
      </c>
      <c r="K125" s="514"/>
      <c r="L125" s="525"/>
      <c r="M125" s="514">
        <f t="shared" si="2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34"/>
        <v/>
      </c>
      <c r="C126" s="507">
        <f>IF(D93="","-",+C125+1)</f>
        <v>2042</v>
      </c>
      <c r="D126" s="374">
        <f>IF(F125+SUM(E$99:E125)=D$92,F125,D$92-SUM(E$99:E125))</f>
        <v>2295563.0850734976</v>
      </c>
      <c r="E126" s="522">
        <f t="shared" si="48"/>
        <v>130409.38431818182</v>
      </c>
      <c r="F126" s="523">
        <f t="shared" si="49"/>
        <v>2165153.7007553158</v>
      </c>
      <c r="G126" s="523">
        <f t="shared" si="50"/>
        <v>2230358.392914407</v>
      </c>
      <c r="H126" s="526">
        <f t="shared" si="51"/>
        <v>408147.75165751908</v>
      </c>
      <c r="I126" s="577">
        <f t="shared" si="52"/>
        <v>408147.75165751908</v>
      </c>
      <c r="J126" s="514">
        <f t="shared" si="35"/>
        <v>0</v>
      </c>
      <c r="K126" s="514"/>
      <c r="L126" s="525"/>
      <c r="M126" s="514">
        <f t="shared" si="2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34"/>
        <v/>
      </c>
      <c r="C127" s="507">
        <f>IF(D93="","-",+C126+1)</f>
        <v>2043</v>
      </c>
      <c r="D127" s="374">
        <f>IF(F126+SUM(E$99:E126)=D$92,F126,D$92-SUM(E$99:E126))</f>
        <v>2165153.7007553158</v>
      </c>
      <c r="E127" s="522">
        <f t="shared" si="48"/>
        <v>130409.38431818182</v>
      </c>
      <c r="F127" s="523">
        <f t="shared" si="49"/>
        <v>2034744.3164371341</v>
      </c>
      <c r="G127" s="523">
        <f t="shared" si="50"/>
        <v>2099949.0085962247</v>
      </c>
      <c r="H127" s="526">
        <f t="shared" si="51"/>
        <v>391908.34833950258</v>
      </c>
      <c r="I127" s="577">
        <f t="shared" si="52"/>
        <v>391908.34833950258</v>
      </c>
      <c r="J127" s="514">
        <f t="shared" si="35"/>
        <v>0</v>
      </c>
      <c r="K127" s="514"/>
      <c r="L127" s="525"/>
      <c r="M127" s="514">
        <f t="shared" si="2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34"/>
        <v/>
      </c>
      <c r="C128" s="507">
        <f>IF(D93="","-",+C127+1)</f>
        <v>2044</v>
      </c>
      <c r="D128" s="374">
        <f>IF(F127+SUM(E$99:E127)=D$92,F127,D$92-SUM(E$99:E127))</f>
        <v>2034744.3164371341</v>
      </c>
      <c r="E128" s="522">
        <f t="shared" si="48"/>
        <v>130409.38431818182</v>
      </c>
      <c r="F128" s="523">
        <f t="shared" si="49"/>
        <v>1904334.9321189523</v>
      </c>
      <c r="G128" s="523">
        <f t="shared" si="50"/>
        <v>1969539.6242780432</v>
      </c>
      <c r="H128" s="526">
        <f t="shared" si="51"/>
        <v>375668.9450214862</v>
      </c>
      <c r="I128" s="577">
        <f t="shared" si="52"/>
        <v>375668.9450214862</v>
      </c>
      <c r="J128" s="514">
        <f t="shared" si="35"/>
        <v>0</v>
      </c>
      <c r="K128" s="514"/>
      <c r="L128" s="525"/>
      <c r="M128" s="514">
        <f t="shared" si="2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34"/>
        <v/>
      </c>
      <c r="C129" s="507">
        <f>IF(D93="","-",+C128+1)</f>
        <v>2045</v>
      </c>
      <c r="D129" s="374">
        <f>IF(F128+SUM(E$99:E128)=D$92,F128,D$92-SUM(E$99:E128))</f>
        <v>1904334.9321189523</v>
      </c>
      <c r="E129" s="522">
        <f t="shared" si="48"/>
        <v>130409.38431818182</v>
      </c>
      <c r="F129" s="523">
        <f t="shared" si="49"/>
        <v>1773925.5478007705</v>
      </c>
      <c r="G129" s="523">
        <f t="shared" si="50"/>
        <v>1839130.2399598614</v>
      </c>
      <c r="H129" s="526">
        <f t="shared" si="51"/>
        <v>359429.54170346976</v>
      </c>
      <c r="I129" s="577">
        <f t="shared" si="52"/>
        <v>359429.54170346976</v>
      </c>
      <c r="J129" s="514">
        <f t="shared" si="35"/>
        <v>0</v>
      </c>
      <c r="K129" s="514"/>
      <c r="L129" s="525"/>
      <c r="M129" s="514">
        <f t="shared" si="2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34"/>
        <v/>
      </c>
      <c r="C130" s="507">
        <f>IF(D93="","-",+C129+1)</f>
        <v>2046</v>
      </c>
      <c r="D130" s="374">
        <f>IF(F129+SUM(E$99:E129)=D$92,F129,D$92-SUM(E$99:E129))</f>
        <v>1773925.5478007705</v>
      </c>
      <c r="E130" s="522">
        <f t="shared" si="48"/>
        <v>130409.38431818182</v>
      </c>
      <c r="F130" s="523">
        <f t="shared" si="49"/>
        <v>1643516.1634825887</v>
      </c>
      <c r="G130" s="523">
        <f t="shared" si="50"/>
        <v>1708720.8556416796</v>
      </c>
      <c r="H130" s="526">
        <f t="shared" si="51"/>
        <v>343190.13838545338</v>
      </c>
      <c r="I130" s="577">
        <f t="shared" si="52"/>
        <v>343190.13838545338</v>
      </c>
      <c r="J130" s="514">
        <f t="shared" si="35"/>
        <v>0</v>
      </c>
      <c r="K130" s="514"/>
      <c r="L130" s="525"/>
      <c r="M130" s="514">
        <f t="shared" si="2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34"/>
        <v/>
      </c>
      <c r="C131" s="507">
        <f>IF(D93="","-",+C130+1)</f>
        <v>2047</v>
      </c>
      <c r="D131" s="374">
        <f>IF(F130+SUM(E$99:E130)=D$92,F130,D$92-SUM(E$99:E130))</f>
        <v>1643516.1634825887</v>
      </c>
      <c r="E131" s="522">
        <f t="shared" si="48"/>
        <v>130409.38431818182</v>
      </c>
      <c r="F131" s="523">
        <f t="shared" si="49"/>
        <v>1513106.7791644069</v>
      </c>
      <c r="G131" s="523">
        <f t="shared" si="50"/>
        <v>1578311.4713234978</v>
      </c>
      <c r="H131" s="526">
        <f t="shared" si="51"/>
        <v>326950.73506743694</v>
      </c>
      <c r="I131" s="577">
        <f t="shared" si="52"/>
        <v>326950.73506743694</v>
      </c>
      <c r="J131" s="514">
        <f t="shared" si="35"/>
        <v>0</v>
      </c>
      <c r="K131" s="514"/>
      <c r="L131" s="525"/>
      <c r="M131" s="514">
        <f t="shared" ref="M131:M154" si="53">IF(L541&lt;&gt;0,+H541-L541,0)</f>
        <v>0</v>
      </c>
      <c r="N131" s="525"/>
      <c r="O131" s="514">
        <f t="shared" ref="O131:O154" si="54">IF(N541&lt;&gt;0,+I541-N541,0)</f>
        <v>0</v>
      </c>
      <c r="P131" s="514">
        <f t="shared" ref="P131:P154" si="55">+O541-M541</f>
        <v>0</v>
      </c>
    </row>
    <row r="132" spans="2:16" ht="12.5">
      <c r="B132" s="195" t="str">
        <f t="shared" si="34"/>
        <v/>
      </c>
      <c r="C132" s="507">
        <f>IF(D93="","-",+C131+1)</f>
        <v>2048</v>
      </c>
      <c r="D132" s="374">
        <f>IF(F131+SUM(E$99:E131)=D$92,F131,D$92-SUM(E$99:E131))</f>
        <v>1513106.7791644069</v>
      </c>
      <c r="E132" s="522">
        <f t="shared" si="48"/>
        <v>130409.38431818182</v>
      </c>
      <c r="F132" s="523">
        <f t="shared" si="49"/>
        <v>1382697.3948462252</v>
      </c>
      <c r="G132" s="523">
        <f t="shared" si="50"/>
        <v>1447902.087005316</v>
      </c>
      <c r="H132" s="526">
        <f t="shared" si="51"/>
        <v>310711.33174942055</v>
      </c>
      <c r="I132" s="577">
        <f t="shared" si="52"/>
        <v>310711.33174942055</v>
      </c>
      <c r="J132" s="514">
        <f t="shared" si="35"/>
        <v>0</v>
      </c>
      <c r="K132" s="514"/>
      <c r="L132" s="525"/>
      <c r="M132" s="514">
        <f t="shared" si="53"/>
        <v>0</v>
      </c>
      <c r="N132" s="525"/>
      <c r="O132" s="514">
        <f t="shared" si="54"/>
        <v>0</v>
      </c>
      <c r="P132" s="514">
        <f t="shared" si="55"/>
        <v>0</v>
      </c>
    </row>
    <row r="133" spans="2:16" ht="12.5">
      <c r="B133" s="195" t="str">
        <f t="shared" si="34"/>
        <v/>
      </c>
      <c r="C133" s="507">
        <f>IF(D93="","-",+C132+1)</f>
        <v>2049</v>
      </c>
      <c r="D133" s="374">
        <f>IF(F132+SUM(E$99:E132)=D$92,F132,D$92-SUM(E$99:E132))</f>
        <v>1382697.3948462252</v>
      </c>
      <c r="E133" s="522">
        <f t="shared" si="48"/>
        <v>130409.38431818182</v>
      </c>
      <c r="F133" s="523">
        <f t="shared" si="49"/>
        <v>1252288.0105280434</v>
      </c>
      <c r="G133" s="523">
        <f t="shared" si="50"/>
        <v>1317492.7026871343</v>
      </c>
      <c r="H133" s="526">
        <f t="shared" si="51"/>
        <v>294471.92843140411</v>
      </c>
      <c r="I133" s="577">
        <f t="shared" si="52"/>
        <v>294471.92843140411</v>
      </c>
      <c r="J133" s="514">
        <f t="shared" si="35"/>
        <v>0</v>
      </c>
      <c r="K133" s="514"/>
      <c r="L133" s="525"/>
      <c r="M133" s="514">
        <f t="shared" si="53"/>
        <v>0</v>
      </c>
      <c r="N133" s="525"/>
      <c r="O133" s="514">
        <f t="shared" si="54"/>
        <v>0</v>
      </c>
      <c r="P133" s="514">
        <f t="shared" si="55"/>
        <v>0</v>
      </c>
    </row>
    <row r="134" spans="2:16" ht="12.5">
      <c r="B134" s="195" t="str">
        <f t="shared" si="34"/>
        <v/>
      </c>
      <c r="C134" s="507">
        <f>IF(D93="","-",+C133+1)</f>
        <v>2050</v>
      </c>
      <c r="D134" s="374">
        <f>IF(F133+SUM(E$99:E133)=D$92,F133,D$92-SUM(E$99:E133))</f>
        <v>1252288.0105280434</v>
      </c>
      <c r="E134" s="522">
        <f t="shared" si="48"/>
        <v>130409.38431818182</v>
      </c>
      <c r="F134" s="523">
        <f t="shared" si="49"/>
        <v>1121878.6262098616</v>
      </c>
      <c r="G134" s="523">
        <f t="shared" si="50"/>
        <v>1187083.3183689525</v>
      </c>
      <c r="H134" s="526">
        <f t="shared" si="51"/>
        <v>278232.52511338773</v>
      </c>
      <c r="I134" s="577">
        <f t="shared" si="52"/>
        <v>278232.52511338773</v>
      </c>
      <c r="J134" s="514">
        <f t="shared" si="35"/>
        <v>0</v>
      </c>
      <c r="K134" s="514"/>
      <c r="L134" s="525"/>
      <c r="M134" s="514">
        <f t="shared" si="53"/>
        <v>0</v>
      </c>
      <c r="N134" s="525"/>
      <c r="O134" s="514">
        <f t="shared" si="54"/>
        <v>0</v>
      </c>
      <c r="P134" s="514">
        <f t="shared" si="55"/>
        <v>0</v>
      </c>
    </row>
    <row r="135" spans="2:16" ht="12.5">
      <c r="B135" s="195" t="str">
        <f t="shared" si="34"/>
        <v/>
      </c>
      <c r="C135" s="507">
        <f>IF(D93="","-",+C134+1)</f>
        <v>2051</v>
      </c>
      <c r="D135" s="374">
        <f>IF(F134+SUM(E$99:E134)=D$92,F134,D$92-SUM(E$99:E134))</f>
        <v>1121878.6262098616</v>
      </c>
      <c r="E135" s="522">
        <f t="shared" si="48"/>
        <v>130409.38431818182</v>
      </c>
      <c r="F135" s="523">
        <f t="shared" si="49"/>
        <v>991469.24189167982</v>
      </c>
      <c r="G135" s="523">
        <f t="shared" si="50"/>
        <v>1056673.9340507707</v>
      </c>
      <c r="H135" s="526">
        <f t="shared" si="51"/>
        <v>261993.12179537129</v>
      </c>
      <c r="I135" s="577">
        <f t="shared" si="52"/>
        <v>261993.12179537129</v>
      </c>
      <c r="J135" s="514">
        <f t="shared" si="35"/>
        <v>0</v>
      </c>
      <c r="K135" s="514"/>
      <c r="L135" s="525"/>
      <c r="M135" s="514">
        <f t="shared" si="53"/>
        <v>0</v>
      </c>
      <c r="N135" s="525"/>
      <c r="O135" s="514">
        <f t="shared" si="54"/>
        <v>0</v>
      </c>
      <c r="P135" s="514">
        <f t="shared" si="55"/>
        <v>0</v>
      </c>
    </row>
    <row r="136" spans="2:16" ht="12.5">
      <c r="B136" s="195" t="str">
        <f t="shared" si="34"/>
        <v/>
      </c>
      <c r="C136" s="507">
        <f>IF(D93="","-",+C135+1)</f>
        <v>2052</v>
      </c>
      <c r="D136" s="374">
        <f>IF(F135+SUM(E$99:E135)=D$92,F135,D$92-SUM(E$99:E135))</f>
        <v>991469.24189167982</v>
      </c>
      <c r="E136" s="522">
        <f t="shared" si="48"/>
        <v>130409.38431818182</v>
      </c>
      <c r="F136" s="523">
        <f t="shared" si="49"/>
        <v>861059.85757349804</v>
      </c>
      <c r="G136" s="523">
        <f t="shared" si="50"/>
        <v>926264.54973258893</v>
      </c>
      <c r="H136" s="526">
        <f t="shared" si="51"/>
        <v>245753.71847735491</v>
      </c>
      <c r="I136" s="577">
        <f t="shared" si="52"/>
        <v>245753.71847735491</v>
      </c>
      <c r="J136" s="514">
        <f t="shared" si="35"/>
        <v>0</v>
      </c>
      <c r="K136" s="514"/>
      <c r="L136" s="525"/>
      <c r="M136" s="514">
        <f t="shared" si="53"/>
        <v>0</v>
      </c>
      <c r="N136" s="525"/>
      <c r="O136" s="514">
        <f t="shared" si="54"/>
        <v>0</v>
      </c>
      <c r="P136" s="514">
        <f t="shared" si="55"/>
        <v>0</v>
      </c>
    </row>
    <row r="137" spans="2:16" ht="12.5">
      <c r="B137" s="195" t="str">
        <f t="shared" si="34"/>
        <v/>
      </c>
      <c r="C137" s="507">
        <f>IF(D93="","-",+C136+1)</f>
        <v>2053</v>
      </c>
      <c r="D137" s="374">
        <f>IF(F136+SUM(E$99:E136)=D$92,F136,D$92-SUM(E$99:E136))</f>
        <v>861059.85757349804</v>
      </c>
      <c r="E137" s="522">
        <f t="shared" si="48"/>
        <v>130409.38431818182</v>
      </c>
      <c r="F137" s="523">
        <f t="shared" si="49"/>
        <v>730650.47325531626</v>
      </c>
      <c r="G137" s="523">
        <f t="shared" si="50"/>
        <v>795855.16541440715</v>
      </c>
      <c r="H137" s="526">
        <f t="shared" si="51"/>
        <v>229514.31515933847</v>
      </c>
      <c r="I137" s="577">
        <f t="shared" si="52"/>
        <v>229514.31515933847</v>
      </c>
      <c r="J137" s="514">
        <f t="shared" si="35"/>
        <v>0</v>
      </c>
      <c r="K137" s="514"/>
      <c r="L137" s="525"/>
      <c r="M137" s="514">
        <f t="shared" si="53"/>
        <v>0</v>
      </c>
      <c r="N137" s="525"/>
      <c r="O137" s="514">
        <f t="shared" si="54"/>
        <v>0</v>
      </c>
      <c r="P137" s="514">
        <f t="shared" si="55"/>
        <v>0</v>
      </c>
    </row>
    <row r="138" spans="2:16" ht="12.5">
      <c r="B138" s="195" t="str">
        <f t="shared" si="34"/>
        <v/>
      </c>
      <c r="C138" s="507">
        <f>IF(D93="","-",+C137+1)</f>
        <v>2054</v>
      </c>
      <c r="D138" s="374">
        <f>IF(F137+SUM(E$99:E137)=D$92,F137,D$92-SUM(E$99:E137))</f>
        <v>730650.47325531626</v>
      </c>
      <c r="E138" s="522">
        <f t="shared" si="48"/>
        <v>130409.38431818182</v>
      </c>
      <c r="F138" s="523">
        <f t="shared" si="49"/>
        <v>600241.08893713448</v>
      </c>
      <c r="G138" s="523">
        <f t="shared" si="50"/>
        <v>665445.78109622537</v>
      </c>
      <c r="H138" s="526">
        <f t="shared" si="51"/>
        <v>213274.91184132209</v>
      </c>
      <c r="I138" s="577">
        <f t="shared" si="52"/>
        <v>213274.91184132209</v>
      </c>
      <c r="J138" s="514">
        <f t="shared" si="35"/>
        <v>0</v>
      </c>
      <c r="K138" s="514"/>
      <c r="L138" s="525"/>
      <c r="M138" s="514">
        <f t="shared" si="53"/>
        <v>0</v>
      </c>
      <c r="N138" s="525"/>
      <c r="O138" s="514">
        <f t="shared" si="54"/>
        <v>0</v>
      </c>
      <c r="P138" s="514">
        <f t="shared" si="55"/>
        <v>0</v>
      </c>
    </row>
    <row r="139" spans="2:16" ht="12.5">
      <c r="B139" s="195" t="str">
        <f t="shared" si="34"/>
        <v/>
      </c>
      <c r="C139" s="507">
        <f>IF(D93="","-",+C138+1)</f>
        <v>2055</v>
      </c>
      <c r="D139" s="374">
        <f>IF(F138+SUM(E$99:E138)=D$92,F138,D$92-SUM(E$99:E138))</f>
        <v>600241.08893713448</v>
      </c>
      <c r="E139" s="522">
        <f t="shared" si="48"/>
        <v>130409.38431818182</v>
      </c>
      <c r="F139" s="523">
        <f t="shared" si="49"/>
        <v>469831.70461895264</v>
      </c>
      <c r="G139" s="523">
        <f t="shared" si="50"/>
        <v>535036.39677804359</v>
      </c>
      <c r="H139" s="526">
        <f t="shared" si="51"/>
        <v>197035.50852330565</v>
      </c>
      <c r="I139" s="577">
        <f t="shared" si="52"/>
        <v>197035.50852330565</v>
      </c>
      <c r="J139" s="514">
        <f t="shared" si="35"/>
        <v>0</v>
      </c>
      <c r="K139" s="514"/>
      <c r="L139" s="525"/>
      <c r="M139" s="514">
        <f t="shared" si="53"/>
        <v>0</v>
      </c>
      <c r="N139" s="525"/>
      <c r="O139" s="514">
        <f t="shared" si="54"/>
        <v>0</v>
      </c>
      <c r="P139" s="514">
        <f t="shared" si="55"/>
        <v>0</v>
      </c>
    </row>
    <row r="140" spans="2:16" ht="12.5">
      <c r="B140" s="195" t="str">
        <f t="shared" si="34"/>
        <v/>
      </c>
      <c r="C140" s="507">
        <f>IF(D93="","-",+C139+1)</f>
        <v>2056</v>
      </c>
      <c r="D140" s="374">
        <f>IF(F139+SUM(E$99:E139)=D$92,F139,D$92-SUM(E$99:E139))</f>
        <v>469831.70461895264</v>
      </c>
      <c r="E140" s="522">
        <f t="shared" si="48"/>
        <v>130409.38431818182</v>
      </c>
      <c r="F140" s="523">
        <f t="shared" si="49"/>
        <v>339422.32030077081</v>
      </c>
      <c r="G140" s="523">
        <f t="shared" si="50"/>
        <v>404627.0124598617</v>
      </c>
      <c r="H140" s="526">
        <f t="shared" si="51"/>
        <v>180796.10520528923</v>
      </c>
      <c r="I140" s="577">
        <f t="shared" si="52"/>
        <v>180796.10520528923</v>
      </c>
      <c r="J140" s="514">
        <f t="shared" si="35"/>
        <v>0</v>
      </c>
      <c r="K140" s="514"/>
      <c r="L140" s="525"/>
      <c r="M140" s="514">
        <f t="shared" si="53"/>
        <v>0</v>
      </c>
      <c r="N140" s="525"/>
      <c r="O140" s="514">
        <f t="shared" si="54"/>
        <v>0</v>
      </c>
      <c r="P140" s="514">
        <f t="shared" si="55"/>
        <v>0</v>
      </c>
    </row>
    <row r="141" spans="2:16" ht="12.5">
      <c r="B141" s="195" t="str">
        <f t="shared" si="34"/>
        <v/>
      </c>
      <c r="C141" s="507">
        <f>IF(D93="","-",+C140+1)</f>
        <v>2057</v>
      </c>
      <c r="D141" s="374">
        <f>IF(F140+SUM(E$99:E140)=D$92,F140,D$92-SUM(E$99:E140))</f>
        <v>339422.32030077081</v>
      </c>
      <c r="E141" s="522">
        <f t="shared" si="48"/>
        <v>130409.38431818182</v>
      </c>
      <c r="F141" s="523">
        <f t="shared" si="49"/>
        <v>209012.93598258897</v>
      </c>
      <c r="G141" s="523">
        <f t="shared" si="50"/>
        <v>274217.62814167992</v>
      </c>
      <c r="H141" s="526">
        <f t="shared" si="51"/>
        <v>164556.70188727282</v>
      </c>
      <c r="I141" s="577">
        <f t="shared" si="52"/>
        <v>164556.70188727282</v>
      </c>
      <c r="J141" s="514">
        <f t="shared" si="35"/>
        <v>0</v>
      </c>
      <c r="K141" s="514"/>
      <c r="L141" s="525"/>
      <c r="M141" s="514">
        <f t="shared" si="53"/>
        <v>0</v>
      </c>
      <c r="N141" s="525"/>
      <c r="O141" s="514">
        <f t="shared" si="54"/>
        <v>0</v>
      </c>
      <c r="P141" s="514">
        <f t="shared" si="55"/>
        <v>0</v>
      </c>
    </row>
    <row r="142" spans="2:16" ht="12.5">
      <c r="B142" s="195" t="str">
        <f t="shared" si="34"/>
        <v/>
      </c>
      <c r="C142" s="507">
        <f>IF(D93="","-",+C141+1)</f>
        <v>2058</v>
      </c>
      <c r="D142" s="374">
        <f>IF(F141+SUM(E$99:E141)=D$92,F141,D$92-SUM(E$99:E141))</f>
        <v>209012.93598258897</v>
      </c>
      <c r="E142" s="522">
        <f t="shared" si="48"/>
        <v>130409.38431818182</v>
      </c>
      <c r="F142" s="523">
        <f t="shared" si="49"/>
        <v>78603.551664407147</v>
      </c>
      <c r="G142" s="523">
        <f t="shared" si="50"/>
        <v>143808.24382349805</v>
      </c>
      <c r="H142" s="526">
        <f t="shared" si="51"/>
        <v>148317.29856925638</v>
      </c>
      <c r="I142" s="577">
        <f t="shared" si="52"/>
        <v>148317.29856925638</v>
      </c>
      <c r="J142" s="514">
        <f t="shared" si="35"/>
        <v>0</v>
      </c>
      <c r="K142" s="514"/>
      <c r="L142" s="525"/>
      <c r="M142" s="514">
        <f t="shared" si="53"/>
        <v>0</v>
      </c>
      <c r="N142" s="525"/>
      <c r="O142" s="514">
        <f t="shared" si="54"/>
        <v>0</v>
      </c>
      <c r="P142" s="514">
        <f t="shared" si="55"/>
        <v>0</v>
      </c>
    </row>
    <row r="143" spans="2:16" ht="12.5">
      <c r="B143" s="195" t="str">
        <f t="shared" si="34"/>
        <v/>
      </c>
      <c r="C143" s="507">
        <f>IF(D93="","-",+C142+1)</f>
        <v>2059</v>
      </c>
      <c r="D143" s="374">
        <f>IF(F142+SUM(E$99:E142)=D$92,F142,D$92-SUM(E$99:E142))</f>
        <v>78603.551664407147</v>
      </c>
      <c r="E143" s="522">
        <f t="shared" si="48"/>
        <v>78603.551664407147</v>
      </c>
      <c r="F143" s="523">
        <f t="shared" si="49"/>
        <v>0</v>
      </c>
      <c r="G143" s="523">
        <f t="shared" si="50"/>
        <v>39301.775832203573</v>
      </c>
      <c r="H143" s="526">
        <f t="shared" si="51"/>
        <v>83497.657960440323</v>
      </c>
      <c r="I143" s="577">
        <f t="shared" si="52"/>
        <v>83497.657960440323</v>
      </c>
      <c r="J143" s="514">
        <f t="shared" si="35"/>
        <v>0</v>
      </c>
      <c r="K143" s="514"/>
      <c r="L143" s="525"/>
      <c r="M143" s="514">
        <f t="shared" si="53"/>
        <v>0</v>
      </c>
      <c r="N143" s="525"/>
      <c r="O143" s="514">
        <f t="shared" si="54"/>
        <v>0</v>
      </c>
      <c r="P143" s="514">
        <f t="shared" si="55"/>
        <v>0</v>
      </c>
    </row>
    <row r="144" spans="2:16" ht="12.5">
      <c r="B144" s="195" t="str">
        <f t="shared" si="34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8"/>
        <v>0</v>
      </c>
      <c r="F144" s="523">
        <f t="shared" si="49"/>
        <v>0</v>
      </c>
      <c r="G144" s="523">
        <f t="shared" si="50"/>
        <v>0</v>
      </c>
      <c r="H144" s="526">
        <f t="shared" si="51"/>
        <v>0</v>
      </c>
      <c r="I144" s="577">
        <f t="shared" si="52"/>
        <v>0</v>
      </c>
      <c r="J144" s="514">
        <f t="shared" si="35"/>
        <v>0</v>
      </c>
      <c r="K144" s="514"/>
      <c r="L144" s="525"/>
      <c r="M144" s="514">
        <f t="shared" si="53"/>
        <v>0</v>
      </c>
      <c r="N144" s="525"/>
      <c r="O144" s="514">
        <f t="shared" si="54"/>
        <v>0</v>
      </c>
      <c r="P144" s="514">
        <f t="shared" si="55"/>
        <v>0</v>
      </c>
    </row>
    <row r="145" spans="2:16" ht="12.5">
      <c r="B145" s="195" t="str">
        <f t="shared" si="34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8"/>
        <v>0</v>
      </c>
      <c r="F145" s="523">
        <f t="shared" si="49"/>
        <v>0</v>
      </c>
      <c r="G145" s="523">
        <f t="shared" si="50"/>
        <v>0</v>
      </c>
      <c r="H145" s="526">
        <f t="shared" si="51"/>
        <v>0</v>
      </c>
      <c r="I145" s="577">
        <f t="shared" si="52"/>
        <v>0</v>
      </c>
      <c r="J145" s="514">
        <f t="shared" si="35"/>
        <v>0</v>
      </c>
      <c r="K145" s="514"/>
      <c r="L145" s="525"/>
      <c r="M145" s="514">
        <f t="shared" si="53"/>
        <v>0</v>
      </c>
      <c r="N145" s="525"/>
      <c r="O145" s="514">
        <f t="shared" si="54"/>
        <v>0</v>
      </c>
      <c r="P145" s="514">
        <f t="shared" si="55"/>
        <v>0</v>
      </c>
    </row>
    <row r="146" spans="2:16" ht="12.5">
      <c r="B146" s="195" t="str">
        <f t="shared" si="34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8"/>
        <v>0</v>
      </c>
      <c r="F146" s="523">
        <f t="shared" si="49"/>
        <v>0</v>
      </c>
      <c r="G146" s="523">
        <f t="shared" si="50"/>
        <v>0</v>
      </c>
      <c r="H146" s="526">
        <f t="shared" si="51"/>
        <v>0</v>
      </c>
      <c r="I146" s="577">
        <f t="shared" si="52"/>
        <v>0</v>
      </c>
      <c r="J146" s="514">
        <f t="shared" si="35"/>
        <v>0</v>
      </c>
      <c r="K146" s="514"/>
      <c r="L146" s="525"/>
      <c r="M146" s="514">
        <f t="shared" si="53"/>
        <v>0</v>
      </c>
      <c r="N146" s="525"/>
      <c r="O146" s="514">
        <f t="shared" si="54"/>
        <v>0</v>
      </c>
      <c r="P146" s="514">
        <f t="shared" si="55"/>
        <v>0</v>
      </c>
    </row>
    <row r="147" spans="2:16" ht="12.5">
      <c r="B147" s="195" t="str">
        <f t="shared" si="34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8"/>
        <v>0</v>
      </c>
      <c r="F147" s="523">
        <f t="shared" si="49"/>
        <v>0</v>
      </c>
      <c r="G147" s="523">
        <f t="shared" si="50"/>
        <v>0</v>
      </c>
      <c r="H147" s="526">
        <f t="shared" si="51"/>
        <v>0</v>
      </c>
      <c r="I147" s="577">
        <f t="shared" si="52"/>
        <v>0</v>
      </c>
      <c r="J147" s="514">
        <f t="shared" si="35"/>
        <v>0</v>
      </c>
      <c r="K147" s="514"/>
      <c r="L147" s="525"/>
      <c r="M147" s="514">
        <f t="shared" si="53"/>
        <v>0</v>
      </c>
      <c r="N147" s="525"/>
      <c r="O147" s="514">
        <f t="shared" si="54"/>
        <v>0</v>
      </c>
      <c r="P147" s="514">
        <f t="shared" si="55"/>
        <v>0</v>
      </c>
    </row>
    <row r="148" spans="2:16" ht="12.5">
      <c r="B148" s="195" t="str">
        <f t="shared" si="34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8"/>
        <v>0</v>
      </c>
      <c r="F148" s="523">
        <f t="shared" si="49"/>
        <v>0</v>
      </c>
      <c r="G148" s="523">
        <f t="shared" si="50"/>
        <v>0</v>
      </c>
      <c r="H148" s="526">
        <f t="shared" si="51"/>
        <v>0</v>
      </c>
      <c r="I148" s="577">
        <f t="shared" si="52"/>
        <v>0</v>
      </c>
      <c r="J148" s="514">
        <f t="shared" si="35"/>
        <v>0</v>
      </c>
      <c r="K148" s="514"/>
      <c r="L148" s="525"/>
      <c r="M148" s="514">
        <f t="shared" si="53"/>
        <v>0</v>
      </c>
      <c r="N148" s="525"/>
      <c r="O148" s="514">
        <f t="shared" si="54"/>
        <v>0</v>
      </c>
      <c r="P148" s="514">
        <f t="shared" si="55"/>
        <v>0</v>
      </c>
    </row>
    <row r="149" spans="2:16" ht="12.5">
      <c r="B149" s="195" t="str">
        <f t="shared" si="34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8"/>
        <v>0</v>
      </c>
      <c r="F149" s="523">
        <f t="shared" si="49"/>
        <v>0</v>
      </c>
      <c r="G149" s="523">
        <f t="shared" si="50"/>
        <v>0</v>
      </c>
      <c r="H149" s="526">
        <f t="shared" si="51"/>
        <v>0</v>
      </c>
      <c r="I149" s="577">
        <f t="shared" si="52"/>
        <v>0</v>
      </c>
      <c r="J149" s="514">
        <f t="shared" si="35"/>
        <v>0</v>
      </c>
      <c r="K149" s="514"/>
      <c r="L149" s="525"/>
      <c r="M149" s="514">
        <f t="shared" si="53"/>
        <v>0</v>
      </c>
      <c r="N149" s="525"/>
      <c r="O149" s="514">
        <f t="shared" si="54"/>
        <v>0</v>
      </c>
      <c r="P149" s="514">
        <f t="shared" si="55"/>
        <v>0</v>
      </c>
    </row>
    <row r="150" spans="2:16" ht="12.5">
      <c r="B150" s="195" t="str">
        <f t="shared" si="34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8"/>
        <v>0</v>
      </c>
      <c r="F150" s="523">
        <f t="shared" si="49"/>
        <v>0</v>
      </c>
      <c r="G150" s="523">
        <f t="shared" si="50"/>
        <v>0</v>
      </c>
      <c r="H150" s="526">
        <f t="shared" si="51"/>
        <v>0</v>
      </c>
      <c r="I150" s="577">
        <f t="shared" si="52"/>
        <v>0</v>
      </c>
      <c r="J150" s="514">
        <f t="shared" si="35"/>
        <v>0</v>
      </c>
      <c r="K150" s="514"/>
      <c r="L150" s="525"/>
      <c r="M150" s="514">
        <f t="shared" si="53"/>
        <v>0</v>
      </c>
      <c r="N150" s="525"/>
      <c r="O150" s="514">
        <f t="shared" si="54"/>
        <v>0</v>
      </c>
      <c r="P150" s="514">
        <f t="shared" si="55"/>
        <v>0</v>
      </c>
    </row>
    <row r="151" spans="2:16" ht="12.5">
      <c r="B151" s="195" t="str">
        <f t="shared" si="34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8"/>
        <v>0</v>
      </c>
      <c r="F151" s="523">
        <f t="shared" si="49"/>
        <v>0</v>
      </c>
      <c r="G151" s="523">
        <f t="shared" si="50"/>
        <v>0</v>
      </c>
      <c r="H151" s="526">
        <f t="shared" si="51"/>
        <v>0</v>
      </c>
      <c r="I151" s="577">
        <f t="shared" si="52"/>
        <v>0</v>
      </c>
      <c r="J151" s="514">
        <f t="shared" si="35"/>
        <v>0</v>
      </c>
      <c r="K151" s="514"/>
      <c r="L151" s="525"/>
      <c r="M151" s="514">
        <f t="shared" si="53"/>
        <v>0</v>
      </c>
      <c r="N151" s="525"/>
      <c r="O151" s="514">
        <f t="shared" si="54"/>
        <v>0</v>
      </c>
      <c r="P151" s="514">
        <f t="shared" si="55"/>
        <v>0</v>
      </c>
    </row>
    <row r="152" spans="2:16" ht="12.5">
      <c r="B152" s="195" t="str">
        <f t="shared" si="34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8"/>
        <v>0</v>
      </c>
      <c r="F152" s="523">
        <f t="shared" si="49"/>
        <v>0</v>
      </c>
      <c r="G152" s="523">
        <f t="shared" si="50"/>
        <v>0</v>
      </c>
      <c r="H152" s="526">
        <f t="shared" si="51"/>
        <v>0</v>
      </c>
      <c r="I152" s="577">
        <f t="shared" si="52"/>
        <v>0</v>
      </c>
      <c r="J152" s="514">
        <f t="shared" si="35"/>
        <v>0</v>
      </c>
      <c r="K152" s="514"/>
      <c r="L152" s="525"/>
      <c r="M152" s="514">
        <f t="shared" si="53"/>
        <v>0</v>
      </c>
      <c r="N152" s="525"/>
      <c r="O152" s="514">
        <f t="shared" si="54"/>
        <v>0</v>
      </c>
      <c r="P152" s="514">
        <f t="shared" si="55"/>
        <v>0</v>
      </c>
    </row>
    <row r="153" spans="2:16" ht="12.5">
      <c r="B153" s="195" t="str">
        <f t="shared" si="34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8"/>
        <v>0</v>
      </c>
      <c r="F153" s="523">
        <f t="shared" si="49"/>
        <v>0</v>
      </c>
      <c r="G153" s="523">
        <f t="shared" si="50"/>
        <v>0</v>
      </c>
      <c r="H153" s="526">
        <f t="shared" si="51"/>
        <v>0</v>
      </c>
      <c r="I153" s="577">
        <f t="shared" si="52"/>
        <v>0</v>
      </c>
      <c r="J153" s="514">
        <f t="shared" si="35"/>
        <v>0</v>
      </c>
      <c r="K153" s="514"/>
      <c r="L153" s="525"/>
      <c r="M153" s="514">
        <f t="shared" si="53"/>
        <v>0</v>
      </c>
      <c r="N153" s="525"/>
      <c r="O153" s="514">
        <f t="shared" si="54"/>
        <v>0</v>
      </c>
      <c r="P153" s="514">
        <f t="shared" si="55"/>
        <v>0</v>
      </c>
    </row>
    <row r="154" spans="2:16" ht="13" thickBot="1">
      <c r="B154" s="195" t="str">
        <f t="shared" si="34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48"/>
        <v>0</v>
      </c>
      <c r="F154" s="523">
        <f t="shared" si="49"/>
        <v>0</v>
      </c>
      <c r="G154" s="523">
        <f t="shared" si="50"/>
        <v>0</v>
      </c>
      <c r="H154" s="526">
        <f t="shared" si="51"/>
        <v>0</v>
      </c>
      <c r="I154" s="577">
        <f t="shared" si="52"/>
        <v>0</v>
      </c>
      <c r="J154" s="514">
        <f t="shared" si="35"/>
        <v>0</v>
      </c>
      <c r="K154" s="514"/>
      <c r="L154" s="532"/>
      <c r="M154" s="533">
        <f t="shared" si="53"/>
        <v>0</v>
      </c>
      <c r="N154" s="532"/>
      <c r="O154" s="533">
        <f t="shared" si="54"/>
        <v>0</v>
      </c>
      <c r="P154" s="533">
        <f t="shared" si="55"/>
        <v>0</v>
      </c>
    </row>
    <row r="155" spans="2:16" ht="12.5">
      <c r="C155" s="374" t="s">
        <v>78</v>
      </c>
      <c r="D155" s="375"/>
      <c r="E155" s="375">
        <f>SUM(E99:E154)</f>
        <v>5738012.9100000039</v>
      </c>
      <c r="F155" s="375"/>
      <c r="G155" s="375"/>
      <c r="H155" s="375">
        <f>SUM(H99:H154)</f>
        <v>21194914.253119417</v>
      </c>
      <c r="I155" s="375">
        <f>SUM(I99:I154)</f>
        <v>21194914.253119417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topLeftCell="A67" zoomScaleNormal="100" zoomScaleSheetLayoutView="82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54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1567142.8993719588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1567142.8993719588</v>
      </c>
      <c r="O6" s="269"/>
      <c r="P6" s="269"/>
    </row>
    <row r="7" spans="1:16" ht="13.5" thickBot="1">
      <c r="C7" s="467" t="s">
        <v>48</v>
      </c>
      <c r="D7" s="624" t="s">
        <v>346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480</v>
      </c>
      <c r="E9" s="637" t="s">
        <v>403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314815.90909090912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1990450.8542031003</v>
      </c>
      <c r="H20" s="639">
        <v>1990450.8542031003</v>
      </c>
      <c r="I20" s="511">
        <f t="shared" si="3"/>
        <v>0</v>
      </c>
      <c r="J20" s="511"/>
      <c r="K20" s="518">
        <f t="shared" si="0"/>
        <v>1990450.8542031003</v>
      </c>
      <c r="L20" s="519">
        <f t="shared" si="1"/>
        <v>0</v>
      </c>
      <c r="M20" s="518">
        <f t="shared" si="2"/>
        <v>1990450.8542031003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337851.21951219509</v>
      </c>
      <c r="F21" s="631">
        <v>12496184.351673286</v>
      </c>
      <c r="G21" s="630">
        <v>1947511.9578873843</v>
      </c>
      <c r="H21" s="639">
        <v>1947511.9578873843</v>
      </c>
      <c r="I21" s="511">
        <f t="shared" si="3"/>
        <v>0</v>
      </c>
      <c r="J21" s="511"/>
      <c r="K21" s="518">
        <f t="shared" si="0"/>
        <v>1947511.9578873843</v>
      </c>
      <c r="L21" s="519">
        <f t="shared" si="1"/>
        <v>0</v>
      </c>
      <c r="M21" s="518">
        <f t="shared" si="2"/>
        <v>1947511.9578873843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1599366.8553044961</v>
      </c>
      <c r="H22" s="639">
        <v>1599366.8553044961</v>
      </c>
      <c r="I22" s="511">
        <f t="shared" si="3"/>
        <v>0</v>
      </c>
      <c r="J22" s="511"/>
      <c r="K22" s="518">
        <f t="shared" si="0"/>
        <v>1599366.8553044961</v>
      </c>
      <c r="L22" s="519">
        <f t="shared" si="1"/>
        <v>0</v>
      </c>
      <c r="M22" s="518">
        <f t="shared" si="2"/>
        <v>1599366.8553044961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12174047.142370958</v>
      </c>
      <c r="E23" s="630">
        <v>329807.14285714284</v>
      </c>
      <c r="F23" s="631">
        <v>11844239.999513814</v>
      </c>
      <c r="G23" s="630">
        <v>1602830.9434464206</v>
      </c>
      <c r="H23" s="639">
        <v>1602830.9434464206</v>
      </c>
      <c r="I23" s="511">
        <f t="shared" si="3"/>
        <v>0</v>
      </c>
      <c r="J23" s="511"/>
      <c r="K23" s="518">
        <f t="shared" ref="K23" si="7">G23</f>
        <v>1602830.9434464206</v>
      </c>
      <c r="L23" s="519">
        <f t="shared" ref="L23" si="8">IF(K23&lt;&gt;0,+G23-K23,0)</f>
        <v>0</v>
      </c>
      <c r="M23" s="518">
        <f t="shared" ref="M23" si="9">H23</f>
        <v>1602830.9434464206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11828525.989303946</v>
      </c>
      <c r="E24" s="630">
        <v>329807.14285714284</v>
      </c>
      <c r="F24" s="631">
        <v>11498718.846446803</v>
      </c>
      <c r="G24" s="630">
        <v>1641312.6320202737</v>
      </c>
      <c r="H24" s="639">
        <v>1641312.6320202737</v>
      </c>
      <c r="I24" s="511">
        <f t="shared" si="3"/>
        <v>0</v>
      </c>
      <c r="J24" s="511"/>
      <c r="K24" s="518">
        <f t="shared" ref="K24" si="10">G24</f>
        <v>1641312.6320202737</v>
      </c>
      <c r="L24" s="519">
        <f t="shared" ref="L24" si="11">IF(K24&lt;&gt;0,+G24-K24,0)</f>
        <v>0</v>
      </c>
      <c r="M24" s="518">
        <f t="shared" ref="M24" si="12">H24</f>
        <v>1641312.6320202737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631">
        <v>11498718.846446803</v>
      </c>
      <c r="E25" s="630">
        <v>329807.14285714284</v>
      </c>
      <c r="F25" s="631">
        <v>11168911.703589659</v>
      </c>
      <c r="G25" s="630">
        <v>1761571.6221046289</v>
      </c>
      <c r="H25" s="639">
        <v>1761571.6221046289</v>
      </c>
      <c r="I25" s="511">
        <f t="shared" si="3"/>
        <v>0</v>
      </c>
      <c r="J25" s="511"/>
      <c r="K25" s="518">
        <f t="shared" ref="K25" si="13">G25</f>
        <v>1761571.6221046289</v>
      </c>
      <c r="L25" s="519">
        <f t="shared" ref="L25" si="14">IF(K25&lt;&gt;0,+G25-K25,0)</f>
        <v>0</v>
      </c>
      <c r="M25" s="518">
        <f t="shared" ref="M25" si="15">H25</f>
        <v>1761571.6221046289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631">
        <v>11168911.703589659</v>
      </c>
      <c r="E26" s="630">
        <v>329807.14285714284</v>
      </c>
      <c r="F26" s="631">
        <v>10839104.560732516</v>
      </c>
      <c r="G26" s="630">
        <v>1567142.8993719588</v>
      </c>
      <c r="H26" s="639">
        <v>1567142.8993719588</v>
      </c>
      <c r="I26" s="511">
        <f t="shared" si="3"/>
        <v>0</v>
      </c>
      <c r="J26" s="511"/>
      <c r="K26" s="518">
        <f t="shared" ref="K26" si="16">G26</f>
        <v>1567142.8993719588</v>
      </c>
      <c r="L26" s="519">
        <f t="shared" ref="L26" si="17">IF(K26&lt;&gt;0,+G26-K26,0)</f>
        <v>0</v>
      </c>
      <c r="M26" s="518">
        <f t="shared" ref="M26" si="18">H26</f>
        <v>1567142.8993719588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10839104.560732516</v>
      </c>
      <c r="E27" s="522">
        <f t="shared" ref="E27:E72" si="21">IF(+$I$14&lt;F26,$I$14,D27)</f>
        <v>314815.90909090912</v>
      </c>
      <c r="F27" s="523">
        <f t="shared" ref="F27:F72" si="22">+D27-E27</f>
        <v>10524288.651641607</v>
      </c>
      <c r="G27" s="524">
        <f t="shared" ref="G27:G50" si="23">+I$12*((D27+F27)/2)+E27</f>
        <v>1591568.4656270936</v>
      </c>
      <c r="H27" s="491">
        <f t="shared" ref="H27:H50" si="24">+I$13*((D27+F27)/2)+E27</f>
        <v>1591568.4656270936</v>
      </c>
      <c r="I27" s="511">
        <f t="shared" si="3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10524288.651641607</v>
      </c>
      <c r="E28" s="522">
        <f t="shared" si="21"/>
        <v>314815.90909090912</v>
      </c>
      <c r="F28" s="523">
        <f t="shared" si="22"/>
        <v>10209472.742550699</v>
      </c>
      <c r="G28" s="524">
        <f t="shared" si="23"/>
        <v>1553939.4230143998</v>
      </c>
      <c r="H28" s="491">
        <f t="shared" si="24"/>
        <v>1553939.4230143998</v>
      </c>
      <c r="I28" s="511">
        <f t="shared" si="3"/>
        <v>0</v>
      </c>
      <c r="J28" s="511"/>
      <c r="K28" s="525"/>
      <c r="L28" s="514">
        <f t="shared" si="2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10209472.742550699</v>
      </c>
      <c r="E29" s="522">
        <f t="shared" si="21"/>
        <v>314815.90909090912</v>
      </c>
      <c r="F29" s="523">
        <f t="shared" si="22"/>
        <v>9894656.8334597908</v>
      </c>
      <c r="G29" s="524">
        <f t="shared" si="23"/>
        <v>1516310.3804017059</v>
      </c>
      <c r="H29" s="491">
        <f t="shared" si="24"/>
        <v>1516310.3804017059</v>
      </c>
      <c r="I29" s="511">
        <f t="shared" si="3"/>
        <v>0</v>
      </c>
      <c r="J29" s="511"/>
      <c r="K29" s="525"/>
      <c r="L29" s="514">
        <f t="shared" si="2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9894656.8334597908</v>
      </c>
      <c r="E30" s="522">
        <f t="shared" si="21"/>
        <v>314815.90909090912</v>
      </c>
      <c r="F30" s="523">
        <f t="shared" si="22"/>
        <v>9579840.9243688826</v>
      </c>
      <c r="G30" s="524">
        <f t="shared" si="23"/>
        <v>1478681.3377890124</v>
      </c>
      <c r="H30" s="491">
        <f t="shared" si="24"/>
        <v>1478681.3377890124</v>
      </c>
      <c r="I30" s="511">
        <f t="shared" si="3"/>
        <v>0</v>
      </c>
      <c r="J30" s="511"/>
      <c r="K30" s="525"/>
      <c r="L30" s="514">
        <f t="shared" si="2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9579840.9243688826</v>
      </c>
      <c r="E31" s="522">
        <f t="shared" si="21"/>
        <v>314815.90909090912</v>
      </c>
      <c r="F31" s="523">
        <f t="shared" si="22"/>
        <v>9265025.0152779743</v>
      </c>
      <c r="G31" s="524">
        <f t="shared" si="23"/>
        <v>1441052.2951763181</v>
      </c>
      <c r="H31" s="491">
        <f t="shared" si="24"/>
        <v>1441052.2951763181</v>
      </c>
      <c r="I31" s="511">
        <f t="shared" si="3"/>
        <v>0</v>
      </c>
      <c r="J31" s="511"/>
      <c r="K31" s="525"/>
      <c r="L31" s="514">
        <f t="shared" si="2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9265025.0152779743</v>
      </c>
      <c r="E32" s="522">
        <f t="shared" si="21"/>
        <v>314815.90909090912</v>
      </c>
      <c r="F32" s="523">
        <f t="shared" si="22"/>
        <v>8950209.1061870661</v>
      </c>
      <c r="G32" s="524">
        <f t="shared" si="23"/>
        <v>1403423.2525636246</v>
      </c>
      <c r="H32" s="491">
        <f t="shared" si="24"/>
        <v>1403423.2525636246</v>
      </c>
      <c r="I32" s="511">
        <f t="shared" si="3"/>
        <v>0</v>
      </c>
      <c r="J32" s="511"/>
      <c r="K32" s="525"/>
      <c r="L32" s="514">
        <f t="shared" si="2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8950209.1061870661</v>
      </c>
      <c r="E33" s="522">
        <f t="shared" si="21"/>
        <v>314815.90909090912</v>
      </c>
      <c r="F33" s="523">
        <f t="shared" si="22"/>
        <v>8635393.1970961578</v>
      </c>
      <c r="G33" s="524">
        <f t="shared" si="23"/>
        <v>1365794.2099509304</v>
      </c>
      <c r="H33" s="491">
        <f t="shared" si="24"/>
        <v>1365794.2099509304</v>
      </c>
      <c r="I33" s="511">
        <f t="shared" si="3"/>
        <v>0</v>
      </c>
      <c r="J33" s="511"/>
      <c r="K33" s="525"/>
      <c r="L33" s="514">
        <f t="shared" si="2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8635393.1970961578</v>
      </c>
      <c r="E34" s="522">
        <f t="shared" si="21"/>
        <v>314815.90909090912</v>
      </c>
      <c r="F34" s="523">
        <f t="shared" si="22"/>
        <v>8320577.2880052486</v>
      </c>
      <c r="G34" s="524">
        <f t="shared" si="23"/>
        <v>1328165.1673382367</v>
      </c>
      <c r="H34" s="491">
        <f t="shared" si="24"/>
        <v>1328165.1673382367</v>
      </c>
      <c r="I34" s="511">
        <f t="shared" si="3"/>
        <v>0</v>
      </c>
      <c r="J34" s="511"/>
      <c r="K34" s="525"/>
      <c r="L34" s="514">
        <f t="shared" si="2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8320577.2880052486</v>
      </c>
      <c r="E35" s="522">
        <f t="shared" si="21"/>
        <v>314815.90909090912</v>
      </c>
      <c r="F35" s="523">
        <f t="shared" si="22"/>
        <v>8005761.3789143395</v>
      </c>
      <c r="G35" s="524">
        <f t="shared" si="23"/>
        <v>1290536.1247255427</v>
      </c>
      <c r="H35" s="491">
        <f t="shared" si="24"/>
        <v>1290536.1247255427</v>
      </c>
      <c r="I35" s="511">
        <f t="shared" si="3"/>
        <v>0</v>
      </c>
      <c r="J35" s="511"/>
      <c r="K35" s="525"/>
      <c r="L35" s="514">
        <f t="shared" si="2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8005761.3789143395</v>
      </c>
      <c r="E36" s="522">
        <f t="shared" si="21"/>
        <v>314815.90909090912</v>
      </c>
      <c r="F36" s="523">
        <f t="shared" si="22"/>
        <v>7690945.4698234303</v>
      </c>
      <c r="G36" s="524">
        <f t="shared" si="23"/>
        <v>1252907.0821128488</v>
      </c>
      <c r="H36" s="491">
        <f t="shared" si="24"/>
        <v>1252907.0821128488</v>
      </c>
      <c r="I36" s="511">
        <f t="shared" si="3"/>
        <v>0</v>
      </c>
      <c r="J36" s="511"/>
      <c r="K36" s="525"/>
      <c r="L36" s="514">
        <f t="shared" si="2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7690945.4698234303</v>
      </c>
      <c r="E37" s="522">
        <f t="shared" si="21"/>
        <v>314815.90909090912</v>
      </c>
      <c r="F37" s="523">
        <f t="shared" si="22"/>
        <v>7376129.5607325211</v>
      </c>
      <c r="G37" s="524">
        <f t="shared" si="23"/>
        <v>1215278.0395001548</v>
      </c>
      <c r="H37" s="491">
        <f t="shared" si="24"/>
        <v>1215278.0395001548</v>
      </c>
      <c r="I37" s="511">
        <f t="shared" si="3"/>
        <v>0</v>
      </c>
      <c r="J37" s="511"/>
      <c r="K37" s="525"/>
      <c r="L37" s="514">
        <f t="shared" si="2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7376129.5607325211</v>
      </c>
      <c r="E38" s="522">
        <f t="shared" si="21"/>
        <v>314815.90909090912</v>
      </c>
      <c r="F38" s="523">
        <f t="shared" si="22"/>
        <v>7061313.6516416119</v>
      </c>
      <c r="G38" s="524">
        <f t="shared" si="23"/>
        <v>1177648.9968874608</v>
      </c>
      <c r="H38" s="491">
        <f t="shared" si="24"/>
        <v>1177648.9968874608</v>
      </c>
      <c r="I38" s="511">
        <f t="shared" si="3"/>
        <v>0</v>
      </c>
      <c r="J38" s="511"/>
      <c r="K38" s="525"/>
      <c r="L38" s="514">
        <f t="shared" si="2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7061313.6516416119</v>
      </c>
      <c r="E39" s="522">
        <f t="shared" si="21"/>
        <v>314815.90909090912</v>
      </c>
      <c r="F39" s="523">
        <f t="shared" si="22"/>
        <v>6746497.7425507028</v>
      </c>
      <c r="G39" s="524">
        <f t="shared" si="23"/>
        <v>1140019.9542747668</v>
      </c>
      <c r="H39" s="491">
        <f t="shared" si="24"/>
        <v>1140019.9542747668</v>
      </c>
      <c r="I39" s="511">
        <f t="shared" si="3"/>
        <v>0</v>
      </c>
      <c r="J39" s="511"/>
      <c r="K39" s="525"/>
      <c r="L39" s="514">
        <f t="shared" si="2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6746497.7425507028</v>
      </c>
      <c r="E40" s="522">
        <f t="shared" si="21"/>
        <v>314815.90909090912</v>
      </c>
      <c r="F40" s="523">
        <f t="shared" si="22"/>
        <v>6431681.8334597936</v>
      </c>
      <c r="G40" s="524">
        <f t="shared" si="23"/>
        <v>1102390.9116620729</v>
      </c>
      <c r="H40" s="491">
        <f t="shared" si="24"/>
        <v>1102390.9116620729</v>
      </c>
      <c r="I40" s="511">
        <f t="shared" si="3"/>
        <v>0</v>
      </c>
      <c r="J40" s="511"/>
      <c r="K40" s="525"/>
      <c r="L40" s="514">
        <f t="shared" si="2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6431681.8334597936</v>
      </c>
      <c r="E41" s="522">
        <f t="shared" si="21"/>
        <v>314815.90909090912</v>
      </c>
      <c r="F41" s="523">
        <f t="shared" si="22"/>
        <v>6116865.9243688844</v>
      </c>
      <c r="G41" s="524">
        <f t="shared" si="23"/>
        <v>1064761.8690493791</v>
      </c>
      <c r="H41" s="491">
        <f t="shared" si="24"/>
        <v>1064761.8690493791</v>
      </c>
      <c r="I41" s="511">
        <f t="shared" si="3"/>
        <v>0</v>
      </c>
      <c r="J41" s="511"/>
      <c r="K41" s="525"/>
      <c r="L41" s="514">
        <f t="shared" si="2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6116865.9243688844</v>
      </c>
      <c r="E42" s="522">
        <f t="shared" si="21"/>
        <v>314815.90909090912</v>
      </c>
      <c r="F42" s="523">
        <f t="shared" si="22"/>
        <v>5802050.0152779752</v>
      </c>
      <c r="G42" s="524">
        <f t="shared" si="23"/>
        <v>1027132.8264366849</v>
      </c>
      <c r="H42" s="491">
        <f t="shared" si="24"/>
        <v>1027132.8264366849</v>
      </c>
      <c r="I42" s="511">
        <f t="shared" si="3"/>
        <v>0</v>
      </c>
      <c r="J42" s="511"/>
      <c r="K42" s="525"/>
      <c r="L42" s="514">
        <f t="shared" si="2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5802050.0152779752</v>
      </c>
      <c r="E43" s="522">
        <f t="shared" si="21"/>
        <v>314815.90909090912</v>
      </c>
      <c r="F43" s="523">
        <f t="shared" si="22"/>
        <v>5487234.1061870661</v>
      </c>
      <c r="G43" s="524">
        <f t="shared" si="23"/>
        <v>989503.78382399119</v>
      </c>
      <c r="H43" s="491">
        <f t="shared" si="24"/>
        <v>989503.78382399119</v>
      </c>
      <c r="I43" s="511">
        <f t="shared" si="3"/>
        <v>0</v>
      </c>
      <c r="J43" s="511"/>
      <c r="K43" s="525"/>
      <c r="L43" s="514">
        <f t="shared" si="2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5487234.1061870661</v>
      </c>
      <c r="E44" s="522">
        <f t="shared" si="21"/>
        <v>314815.90909090912</v>
      </c>
      <c r="F44" s="523">
        <f t="shared" si="22"/>
        <v>5172418.1970961569</v>
      </c>
      <c r="G44" s="524">
        <f t="shared" si="23"/>
        <v>951874.74121129699</v>
      </c>
      <c r="H44" s="491">
        <f t="shared" si="24"/>
        <v>951874.74121129699</v>
      </c>
      <c r="I44" s="511">
        <f t="shared" si="3"/>
        <v>0</v>
      </c>
      <c r="J44" s="511"/>
      <c r="K44" s="525"/>
      <c r="L44" s="514">
        <f t="shared" si="2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5172418.1970961569</v>
      </c>
      <c r="E45" s="522">
        <f t="shared" si="21"/>
        <v>314815.90909090912</v>
      </c>
      <c r="F45" s="523">
        <f t="shared" si="22"/>
        <v>4857602.2880052477</v>
      </c>
      <c r="G45" s="524">
        <f t="shared" si="23"/>
        <v>914245.69859860325</v>
      </c>
      <c r="H45" s="491">
        <f t="shared" si="24"/>
        <v>914245.69859860325</v>
      </c>
      <c r="I45" s="511">
        <f t="shared" si="3"/>
        <v>0</v>
      </c>
      <c r="J45" s="511"/>
      <c r="K45" s="525"/>
      <c r="L45" s="514">
        <f t="shared" si="2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4857602.2880052477</v>
      </c>
      <c r="E46" s="522">
        <f t="shared" si="21"/>
        <v>314815.90909090912</v>
      </c>
      <c r="F46" s="523">
        <f t="shared" si="22"/>
        <v>4542786.3789143385</v>
      </c>
      <c r="G46" s="524">
        <f t="shared" si="23"/>
        <v>876616.65598590905</v>
      </c>
      <c r="H46" s="491">
        <f t="shared" si="24"/>
        <v>876616.65598590905</v>
      </c>
      <c r="I46" s="511">
        <f t="shared" si="3"/>
        <v>0</v>
      </c>
      <c r="J46" s="511"/>
      <c r="K46" s="525"/>
      <c r="L46" s="514">
        <f t="shared" si="2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4542786.3789143385</v>
      </c>
      <c r="E47" s="522">
        <f t="shared" si="21"/>
        <v>314815.90909090912</v>
      </c>
      <c r="F47" s="523">
        <f t="shared" si="22"/>
        <v>4227970.4698234294</v>
      </c>
      <c r="G47" s="524">
        <f t="shared" si="23"/>
        <v>838987.61337321531</v>
      </c>
      <c r="H47" s="491">
        <f t="shared" si="24"/>
        <v>838987.61337321531</v>
      </c>
      <c r="I47" s="511">
        <f t="shared" si="3"/>
        <v>0</v>
      </c>
      <c r="J47" s="511"/>
      <c r="K47" s="525"/>
      <c r="L47" s="514">
        <f t="shared" si="2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4227970.4698234294</v>
      </c>
      <c r="E48" s="522">
        <f t="shared" si="21"/>
        <v>314815.90909090912</v>
      </c>
      <c r="F48" s="523">
        <f t="shared" si="22"/>
        <v>3913154.5607325202</v>
      </c>
      <c r="G48" s="524">
        <f t="shared" si="23"/>
        <v>801358.57076052134</v>
      </c>
      <c r="H48" s="491">
        <f t="shared" si="24"/>
        <v>801358.57076052134</v>
      </c>
      <c r="I48" s="511">
        <f t="shared" si="3"/>
        <v>0</v>
      </c>
      <c r="J48" s="511"/>
      <c r="K48" s="525"/>
      <c r="L48" s="514">
        <f t="shared" si="2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3913154.5607325202</v>
      </c>
      <c r="E49" s="522">
        <f t="shared" si="21"/>
        <v>314815.90909090912</v>
      </c>
      <c r="F49" s="523">
        <f t="shared" si="22"/>
        <v>3598338.651641611</v>
      </c>
      <c r="G49" s="524">
        <f t="shared" si="23"/>
        <v>763729.52814782737</v>
      </c>
      <c r="H49" s="491">
        <f t="shared" si="24"/>
        <v>763729.52814782737</v>
      </c>
      <c r="I49" s="511">
        <f t="shared" si="3"/>
        <v>0</v>
      </c>
      <c r="J49" s="511"/>
      <c r="K49" s="525"/>
      <c r="L49" s="514">
        <f t="shared" si="2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3598338.651641611</v>
      </c>
      <c r="E50" s="522">
        <f t="shared" si="21"/>
        <v>314815.90909090912</v>
      </c>
      <c r="F50" s="523">
        <f t="shared" si="22"/>
        <v>3283522.7425507018</v>
      </c>
      <c r="G50" s="524">
        <f t="shared" si="23"/>
        <v>726100.4855351334</v>
      </c>
      <c r="H50" s="491">
        <f t="shared" si="24"/>
        <v>726100.4855351334</v>
      </c>
      <c r="I50" s="511">
        <f t="shared" si="3"/>
        <v>0</v>
      </c>
      <c r="J50" s="511"/>
      <c r="K50" s="525"/>
      <c r="L50" s="514">
        <f t="shared" si="2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3283522.7425507018</v>
      </c>
      <c r="E51" s="522">
        <f t="shared" si="21"/>
        <v>314815.90909090912</v>
      </c>
      <c r="F51" s="523">
        <f t="shared" si="22"/>
        <v>2968706.8334597927</v>
      </c>
      <c r="G51" s="524">
        <f t="shared" ref="G51:G72" si="26">+I$12*((D51+F51)/2)+E51</f>
        <v>688471.44292243943</v>
      </c>
      <c r="H51" s="491">
        <f t="shared" ref="H51:H72" si="27">+I$13*((D51+F51)/2)+E51</f>
        <v>688471.44292243943</v>
      </c>
      <c r="I51" s="511">
        <f t="shared" si="3"/>
        <v>0</v>
      </c>
      <c r="J51" s="511"/>
      <c r="K51" s="525"/>
      <c r="L51" s="514">
        <f t="shared" si="2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2968706.8334597927</v>
      </c>
      <c r="E52" s="522">
        <f t="shared" si="21"/>
        <v>314815.90909090912</v>
      </c>
      <c r="F52" s="523">
        <f t="shared" si="22"/>
        <v>2653890.9243688835</v>
      </c>
      <c r="G52" s="524">
        <f t="shared" si="26"/>
        <v>650842.40030974546</v>
      </c>
      <c r="H52" s="491">
        <f t="shared" si="27"/>
        <v>650842.40030974546</v>
      </c>
      <c r="I52" s="511">
        <f t="shared" si="3"/>
        <v>0</v>
      </c>
      <c r="J52" s="511"/>
      <c r="K52" s="525"/>
      <c r="L52" s="514">
        <f t="shared" si="2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2653890.9243688835</v>
      </c>
      <c r="E53" s="522">
        <f t="shared" si="21"/>
        <v>314815.90909090912</v>
      </c>
      <c r="F53" s="523">
        <f t="shared" si="22"/>
        <v>2339075.0152779743</v>
      </c>
      <c r="G53" s="524">
        <f t="shared" si="26"/>
        <v>613213.35769705148</v>
      </c>
      <c r="H53" s="491">
        <f t="shared" si="27"/>
        <v>613213.35769705148</v>
      </c>
      <c r="I53" s="511">
        <f t="shared" si="3"/>
        <v>0</v>
      </c>
      <c r="J53" s="511"/>
      <c r="K53" s="525"/>
      <c r="L53" s="514">
        <f t="shared" si="2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2339075.0152779743</v>
      </c>
      <c r="E54" s="522">
        <f t="shared" si="21"/>
        <v>314815.90909090912</v>
      </c>
      <c r="F54" s="523">
        <f t="shared" si="22"/>
        <v>2024259.1061870651</v>
      </c>
      <c r="G54" s="524">
        <f t="shared" si="26"/>
        <v>575584.31508435751</v>
      </c>
      <c r="H54" s="491">
        <f t="shared" si="27"/>
        <v>575584.31508435751</v>
      </c>
      <c r="I54" s="511">
        <f t="shared" si="3"/>
        <v>0</v>
      </c>
      <c r="J54" s="511"/>
      <c r="K54" s="525"/>
      <c r="L54" s="514">
        <f t="shared" si="2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2024259.1061870651</v>
      </c>
      <c r="E55" s="522">
        <f t="shared" si="21"/>
        <v>314815.90909090912</v>
      </c>
      <c r="F55" s="523">
        <f t="shared" si="22"/>
        <v>1709443.197096156</v>
      </c>
      <c r="G55" s="524">
        <f t="shared" si="26"/>
        <v>537955.27247166354</v>
      </c>
      <c r="H55" s="491">
        <f t="shared" si="27"/>
        <v>537955.27247166354</v>
      </c>
      <c r="I55" s="511">
        <f t="shared" si="3"/>
        <v>0</v>
      </c>
      <c r="J55" s="511"/>
      <c r="K55" s="525"/>
      <c r="L55" s="514">
        <f t="shared" si="2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1709443.197096156</v>
      </c>
      <c r="E56" s="522">
        <f t="shared" si="21"/>
        <v>314815.90909090912</v>
      </c>
      <c r="F56" s="523">
        <f t="shared" si="22"/>
        <v>1394627.2880052468</v>
      </c>
      <c r="G56" s="524">
        <f t="shared" si="26"/>
        <v>500326.22985896963</v>
      </c>
      <c r="H56" s="491">
        <f t="shared" si="27"/>
        <v>500326.22985896963</v>
      </c>
      <c r="I56" s="511">
        <f t="shared" si="3"/>
        <v>0</v>
      </c>
      <c r="J56" s="511"/>
      <c r="K56" s="525"/>
      <c r="L56" s="514">
        <f t="shared" si="2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1394627.2880052468</v>
      </c>
      <c r="E57" s="522">
        <f t="shared" si="21"/>
        <v>314815.90909090912</v>
      </c>
      <c r="F57" s="523">
        <f t="shared" si="22"/>
        <v>1079811.3789143376</v>
      </c>
      <c r="G57" s="524">
        <f t="shared" si="26"/>
        <v>462697.18724627572</v>
      </c>
      <c r="H57" s="491">
        <f t="shared" si="27"/>
        <v>462697.18724627572</v>
      </c>
      <c r="I57" s="511">
        <f t="shared" si="3"/>
        <v>0</v>
      </c>
      <c r="J57" s="511"/>
      <c r="K57" s="525"/>
      <c r="L57" s="514">
        <f t="shared" si="2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1079811.3789143376</v>
      </c>
      <c r="E58" s="522">
        <f t="shared" si="21"/>
        <v>314815.90909090912</v>
      </c>
      <c r="F58" s="523">
        <f t="shared" si="22"/>
        <v>764995.46982342843</v>
      </c>
      <c r="G58" s="524">
        <f t="shared" si="26"/>
        <v>425068.14463358175</v>
      </c>
      <c r="H58" s="491">
        <f t="shared" si="27"/>
        <v>425068.14463358175</v>
      </c>
      <c r="I58" s="511">
        <f t="shared" si="3"/>
        <v>0</v>
      </c>
      <c r="J58" s="511"/>
      <c r="K58" s="525"/>
      <c r="L58" s="514">
        <f t="shared" si="2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764995.46982342843</v>
      </c>
      <c r="E59" s="522">
        <f t="shared" si="21"/>
        <v>314815.90909090912</v>
      </c>
      <c r="F59" s="523">
        <f t="shared" si="22"/>
        <v>450179.56073251931</v>
      </c>
      <c r="G59" s="524">
        <f t="shared" si="26"/>
        <v>387439.10202088777</v>
      </c>
      <c r="H59" s="491">
        <f t="shared" si="27"/>
        <v>387439.10202088777</v>
      </c>
      <c r="I59" s="511">
        <f t="shared" si="3"/>
        <v>0</v>
      </c>
      <c r="J59" s="511"/>
      <c r="K59" s="525"/>
      <c r="L59" s="514">
        <f t="shared" si="2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450179.56073251931</v>
      </c>
      <c r="E60" s="522">
        <f t="shared" si="21"/>
        <v>314815.90909090912</v>
      </c>
      <c r="F60" s="523">
        <f t="shared" si="22"/>
        <v>135363.65164161019</v>
      </c>
      <c r="G60" s="524">
        <f t="shared" si="26"/>
        <v>349810.0594081938</v>
      </c>
      <c r="H60" s="491">
        <f t="shared" si="27"/>
        <v>349810.0594081938</v>
      </c>
      <c r="I60" s="511">
        <f t="shared" si="3"/>
        <v>0</v>
      </c>
      <c r="J60" s="511"/>
      <c r="K60" s="525"/>
      <c r="L60" s="514">
        <f t="shared" si="2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135363.65164161019</v>
      </c>
      <c r="E61" s="522">
        <f t="shared" si="21"/>
        <v>135363.65164161019</v>
      </c>
      <c r="F61" s="523">
        <f t="shared" si="22"/>
        <v>0</v>
      </c>
      <c r="G61" s="524">
        <f t="shared" si="26"/>
        <v>143453.46614707907</v>
      </c>
      <c r="H61" s="491">
        <f t="shared" si="27"/>
        <v>143453.46614707907</v>
      </c>
      <c r="I61" s="511">
        <f t="shared" si="3"/>
        <v>0</v>
      </c>
      <c r="J61" s="511"/>
      <c r="K61" s="525"/>
      <c r="L61" s="514">
        <f t="shared" si="2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3"/>
        <v>0</v>
      </c>
      <c r="J62" s="511"/>
      <c r="K62" s="525"/>
      <c r="L62" s="514">
        <f t="shared" si="2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3"/>
        <v>0</v>
      </c>
      <c r="J63" s="511"/>
      <c r="K63" s="525"/>
      <c r="L63" s="514">
        <f t="shared" si="2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3"/>
        <v>0</v>
      </c>
      <c r="J64" s="511"/>
      <c r="K64" s="525"/>
      <c r="L64" s="514">
        <f t="shared" si="2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3"/>
        <v>0</v>
      </c>
      <c r="J65" s="511"/>
      <c r="K65" s="525"/>
      <c r="L65" s="514">
        <f t="shared" si="2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3"/>
        <v>0</v>
      </c>
      <c r="J66" s="511"/>
      <c r="K66" s="525"/>
      <c r="L66" s="514">
        <f t="shared" si="2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3"/>
        <v>0</v>
      </c>
      <c r="J67" s="511"/>
      <c r="K67" s="525"/>
      <c r="L67" s="514">
        <f t="shared" si="2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3"/>
        <v>0</v>
      </c>
      <c r="J68" s="511"/>
      <c r="K68" s="525"/>
      <c r="L68" s="514">
        <f t="shared" si="2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3"/>
        <v>0</v>
      </c>
      <c r="J69" s="511"/>
      <c r="K69" s="525"/>
      <c r="L69" s="514">
        <f t="shared" si="2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3"/>
        <v>0</v>
      </c>
      <c r="J70" s="511"/>
      <c r="K70" s="525"/>
      <c r="L70" s="514">
        <f t="shared" si="2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3"/>
        <v>0</v>
      </c>
      <c r="J71" s="511"/>
      <c r="K71" s="525"/>
      <c r="L71" s="514">
        <f t="shared" si="2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3"/>
        <v>0</v>
      </c>
      <c r="J72" s="511"/>
      <c r="K72" s="532"/>
      <c r="L72" s="533">
        <f t="shared" si="2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13851899.999999989</v>
      </c>
      <c r="F73" s="375"/>
      <c r="G73" s="375">
        <f>SUM(G17:G72)</f>
        <v>51169159.824988045</v>
      </c>
      <c r="H73" s="375">
        <f>SUM(H17:H72)</f>
        <v>51169159.824988045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1567142.8993719588</v>
      </c>
      <c r="N87" s="546">
        <f>IF(J92&lt;D11,0,VLOOKUP(J92,C17:O72,11))</f>
        <v>1567142.8993719588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1690930.4147210291</v>
      </c>
      <c r="N88" s="550">
        <f>IF(J92&lt;D11,0,VLOOKUP(J92,C99:P154,7))</f>
        <v>1690930.4147210291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123787.51534907031</v>
      </c>
      <c r="N89" s="555">
        <f>+N88-N87</f>
        <v>123787.51534907031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TP2012172</v>
      </c>
      <c r="E91" s="560" t="str">
        <f>E9</f>
        <v xml:space="preserve">  SPP Project ID = 30769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13851900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314815.90909090912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 t="shared" ref="L99:L104" si="28">+H99</f>
        <v>939916.21761685633</v>
      </c>
      <c r="M99" s="513">
        <f t="shared" ref="M99:M130" si="29">IF(L99&lt;&gt;0,+H99-L99,0)</f>
        <v>0</v>
      </c>
      <c r="N99" s="512">
        <f t="shared" ref="N99:N104" si="30">+I99</f>
        <v>939916.21761685633</v>
      </c>
      <c r="O99" s="513">
        <f t="shared" ref="O99:O130" si="31">IF(N99&lt;&gt;0,+I99-N99,0)</f>
        <v>0</v>
      </c>
      <c r="P99" s="513">
        <f t="shared" ref="P99:P130" si="32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 t="shared" si="28"/>
        <v>2056692.9921555684</v>
      </c>
      <c r="M100" s="514">
        <f t="shared" ref="M100:M105" si="33">IF(L100&lt;&gt;0,+H100-L100,0)</f>
        <v>0</v>
      </c>
      <c r="N100" s="518">
        <f t="shared" si="30"/>
        <v>2056692.9921555684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35">+I101-H101</f>
        <v>0</v>
      </c>
      <c r="K101" s="514"/>
      <c r="L101" s="518">
        <f t="shared" si="28"/>
        <v>1949911.8027709834</v>
      </c>
      <c r="M101" s="514">
        <f t="shared" si="33"/>
        <v>0</v>
      </c>
      <c r="N101" s="518">
        <f t="shared" si="30"/>
        <v>1949911.8027709834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35"/>
        <v>0</v>
      </c>
      <c r="K102" s="514"/>
      <c r="L102" s="518">
        <f t="shared" si="28"/>
        <v>1703460.9834722793</v>
      </c>
      <c r="M102" s="514">
        <f t="shared" si="33"/>
        <v>0</v>
      </c>
      <c r="N102" s="518">
        <f t="shared" si="30"/>
        <v>1703460.9834722793</v>
      </c>
      <c r="O102" s="514">
        <f>IF(N102&lt;&gt;0,+I102-N102,0)</f>
        <v>0</v>
      </c>
      <c r="P102" s="514">
        <f t="shared" si="32"/>
        <v>0</v>
      </c>
    </row>
    <row r="103" spans="1:16" ht="12.5">
      <c r="B103" s="195" t="str">
        <f t="shared" si="34"/>
        <v/>
      </c>
      <c r="C103" s="507">
        <f>IF(D93="","-",+C102+1)</f>
        <v>2019</v>
      </c>
      <c r="D103" s="629">
        <v>12842617.171650054</v>
      </c>
      <c r="E103" s="630">
        <v>322137.20930232556</v>
      </c>
      <c r="F103" s="631">
        <v>12520479.962347729</v>
      </c>
      <c r="G103" s="631">
        <v>12681548.566998892</v>
      </c>
      <c r="H103" s="633">
        <v>1679577.0989135858</v>
      </c>
      <c r="I103" s="634">
        <v>1679577.0989135858</v>
      </c>
      <c r="J103" s="514">
        <f t="shared" si="35"/>
        <v>0</v>
      </c>
      <c r="K103" s="514"/>
      <c r="L103" s="518">
        <f t="shared" si="28"/>
        <v>1679577.0989135858</v>
      </c>
      <c r="M103" s="514">
        <f t="shared" si="33"/>
        <v>0</v>
      </c>
      <c r="N103" s="518">
        <f t="shared" si="30"/>
        <v>1679577.0989135858</v>
      </c>
      <c r="O103" s="514">
        <f t="shared" si="31"/>
        <v>0</v>
      </c>
      <c r="P103" s="514">
        <f t="shared" si="32"/>
        <v>0</v>
      </c>
    </row>
    <row r="104" spans="1:16" ht="12.5">
      <c r="B104" s="195" t="str">
        <f t="shared" si="34"/>
        <v/>
      </c>
      <c r="C104" s="507">
        <f>IF(D93="","-",+C103+1)</f>
        <v>2020</v>
      </c>
      <c r="D104" s="629">
        <v>12520479.962347729</v>
      </c>
      <c r="E104" s="630">
        <v>329807.14285714284</v>
      </c>
      <c r="F104" s="631">
        <v>12190672.819490585</v>
      </c>
      <c r="G104" s="631">
        <v>12355576.390919156</v>
      </c>
      <c r="H104" s="633">
        <v>1658943.8479839475</v>
      </c>
      <c r="I104" s="634">
        <v>1658943.8479839475</v>
      </c>
      <c r="J104" s="514">
        <f t="shared" si="35"/>
        <v>0</v>
      </c>
      <c r="K104" s="514"/>
      <c r="L104" s="518">
        <f t="shared" si="28"/>
        <v>1658943.8479839475</v>
      </c>
      <c r="M104" s="514">
        <f t="shared" si="33"/>
        <v>0</v>
      </c>
      <c r="N104" s="518">
        <f t="shared" si="30"/>
        <v>1658943.8479839475</v>
      </c>
      <c r="O104" s="514">
        <f t="shared" si="31"/>
        <v>0</v>
      </c>
      <c r="P104" s="514">
        <f t="shared" si="32"/>
        <v>0</v>
      </c>
    </row>
    <row r="105" spans="1:16" ht="12.5">
      <c r="B105" s="195" t="str">
        <f t="shared" si="34"/>
        <v/>
      </c>
      <c r="C105" s="507">
        <f>IF(D93="","-",+C104+1)</f>
        <v>2021</v>
      </c>
      <c r="D105" s="629">
        <v>12190672.819490585</v>
      </c>
      <c r="E105" s="630">
        <v>337851.21951219509</v>
      </c>
      <c r="F105" s="631">
        <v>11852821.599978391</v>
      </c>
      <c r="G105" s="631">
        <v>12021747.209734488</v>
      </c>
      <c r="H105" s="633">
        <v>1702490.5536625395</v>
      </c>
      <c r="I105" s="634">
        <v>1702490.5536625395</v>
      </c>
      <c r="J105" s="514">
        <f t="shared" si="35"/>
        <v>0</v>
      </c>
      <c r="K105" s="514"/>
      <c r="L105" s="518">
        <f t="shared" ref="L105" si="36">+H105</f>
        <v>1702490.5536625395</v>
      </c>
      <c r="M105" s="514">
        <f t="shared" si="33"/>
        <v>0</v>
      </c>
      <c r="N105" s="518">
        <f t="shared" ref="N105" si="37">+I105</f>
        <v>1702490.5536625395</v>
      </c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34"/>
        <v/>
      </c>
      <c r="C106" s="507">
        <f>IF(D93="","-",+C105+1)</f>
        <v>2022</v>
      </c>
      <c r="D106" s="629">
        <v>11852821.599978391</v>
      </c>
      <c r="E106" s="630">
        <v>329807.14285714284</v>
      </c>
      <c r="F106" s="631">
        <v>11523014.457121247</v>
      </c>
      <c r="G106" s="631">
        <v>11687918.02854982</v>
      </c>
      <c r="H106" s="633">
        <v>1702644.784147114</v>
      </c>
      <c r="I106" s="634">
        <v>1702644.784147114</v>
      </c>
      <c r="J106" s="514">
        <f t="shared" si="35"/>
        <v>0</v>
      </c>
      <c r="K106" s="514"/>
      <c r="L106" s="518">
        <f t="shared" ref="L106" si="38">+H106</f>
        <v>1702644.784147114</v>
      </c>
      <c r="M106" s="514">
        <f t="shared" ref="M106" si="39">IF(L106&lt;&gt;0,+H106-L106,0)</f>
        <v>0</v>
      </c>
      <c r="N106" s="518">
        <f t="shared" ref="N106" si="40">+I106</f>
        <v>1702644.784147114</v>
      </c>
      <c r="O106" s="514">
        <f t="shared" ref="O106" si="41">IF(N106&lt;&gt;0,+I106-N106,0)</f>
        <v>0</v>
      </c>
      <c r="P106" s="514">
        <f t="shared" ref="P106" si="42">+O106-M106</f>
        <v>0</v>
      </c>
    </row>
    <row r="107" spans="1:16" ht="12.5">
      <c r="B107" s="195" t="str">
        <f t="shared" si="34"/>
        <v/>
      </c>
      <c r="C107" s="507">
        <f>IF(D93="","-",+C106+1)</f>
        <v>2023</v>
      </c>
      <c r="D107" s="629">
        <v>11523014.457121247</v>
      </c>
      <c r="E107" s="630">
        <v>314815.90909090912</v>
      </c>
      <c r="F107" s="631">
        <v>11208198.548030339</v>
      </c>
      <c r="G107" s="631">
        <v>11365606.502575792</v>
      </c>
      <c r="H107" s="633">
        <v>1716934.5941997194</v>
      </c>
      <c r="I107" s="634">
        <v>1716934.5941997194</v>
      </c>
      <c r="J107" s="514">
        <f t="shared" si="35"/>
        <v>0</v>
      </c>
      <c r="K107" s="514"/>
      <c r="L107" s="518">
        <f t="shared" ref="L107" si="43">+H107</f>
        <v>1716934.5941997194</v>
      </c>
      <c r="M107" s="514">
        <f t="shared" ref="M107" si="44">IF(L107&lt;&gt;0,+H107-L107,0)</f>
        <v>0</v>
      </c>
      <c r="N107" s="518">
        <f t="shared" ref="N107" si="45">+I107</f>
        <v>1716934.5941997194</v>
      </c>
      <c r="O107" s="514">
        <f t="shared" ref="O107" si="46">IF(N107&lt;&gt;0,+I107-N107,0)</f>
        <v>0</v>
      </c>
      <c r="P107" s="514">
        <f t="shared" ref="P107" si="47">+O107-M107</f>
        <v>0</v>
      </c>
    </row>
    <row r="108" spans="1:16" ht="12.5">
      <c r="B108" s="195" t="str">
        <f t="shared" si="34"/>
        <v/>
      </c>
      <c r="C108" s="507">
        <f>IF(D93="","-",+C107+1)</f>
        <v>2024</v>
      </c>
      <c r="D108" s="374">
        <f>IF(F107+SUM(E$99:E107)=D$92,F107,D$92-SUM(E$99:E107))</f>
        <v>11208198.548030339</v>
      </c>
      <c r="E108" s="522">
        <f t="shared" ref="E108:E154" si="48">IF(+$J$96&lt;F107,$J$96,D108)</f>
        <v>314815.90909090912</v>
      </c>
      <c r="F108" s="523">
        <f t="shared" ref="F108:F154" si="49">+D108-E108</f>
        <v>10893382.638939431</v>
      </c>
      <c r="G108" s="523">
        <f t="shared" ref="G108:G154" si="50">+(F108+D108)/2</f>
        <v>11050790.593484886</v>
      </c>
      <c r="H108" s="526">
        <f t="shared" ref="H108:H154" si="51">+J$94*G108+E108</f>
        <v>1690930.4147210291</v>
      </c>
      <c r="I108" s="577">
        <f t="shared" ref="I108:I154" si="52">+J$95*G108+E108</f>
        <v>1690930.4147210291</v>
      </c>
      <c r="J108" s="514">
        <f t="shared" si="35"/>
        <v>0</v>
      </c>
      <c r="K108" s="514"/>
      <c r="L108" s="525"/>
      <c r="M108" s="514">
        <f t="shared" si="29"/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34"/>
        <v/>
      </c>
      <c r="C109" s="507">
        <f>IF(D93="","-",+C108+1)</f>
        <v>2025</v>
      </c>
      <c r="D109" s="374">
        <f>IF(F108+SUM(E$99:E108)=D$92,F108,D$92-SUM(E$99:E108))</f>
        <v>10893382.638939431</v>
      </c>
      <c r="E109" s="522">
        <f t="shared" si="48"/>
        <v>314815.90909090912</v>
      </c>
      <c r="F109" s="523">
        <f t="shared" si="49"/>
        <v>10578566.729848523</v>
      </c>
      <c r="G109" s="523">
        <f t="shared" si="50"/>
        <v>10735974.684393976</v>
      </c>
      <c r="H109" s="526">
        <f t="shared" si="51"/>
        <v>1651727.5418190174</v>
      </c>
      <c r="I109" s="577">
        <f t="shared" si="52"/>
        <v>1651727.5418190174</v>
      </c>
      <c r="J109" s="514">
        <f t="shared" si="35"/>
        <v>0</v>
      </c>
      <c r="K109" s="514"/>
      <c r="L109" s="525"/>
      <c r="M109" s="514">
        <f t="shared" si="2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34"/>
        <v/>
      </c>
      <c r="C110" s="507">
        <f>IF(D93="","-",+C109+1)</f>
        <v>2026</v>
      </c>
      <c r="D110" s="374">
        <f>IF(F109+SUM(E$99:E109)=D$92,F109,D$92-SUM(E$99:E109))</f>
        <v>10578566.729848523</v>
      </c>
      <c r="E110" s="522">
        <f t="shared" si="48"/>
        <v>314815.90909090912</v>
      </c>
      <c r="F110" s="523">
        <f t="shared" si="49"/>
        <v>10263750.820757614</v>
      </c>
      <c r="G110" s="523">
        <f t="shared" si="50"/>
        <v>10421158.77530307</v>
      </c>
      <c r="H110" s="526">
        <f t="shared" si="51"/>
        <v>1612524.6689170061</v>
      </c>
      <c r="I110" s="577">
        <f t="shared" si="52"/>
        <v>1612524.6689170061</v>
      </c>
      <c r="J110" s="514">
        <f t="shared" si="35"/>
        <v>0</v>
      </c>
      <c r="K110" s="514"/>
      <c r="L110" s="525"/>
      <c r="M110" s="514">
        <f t="shared" si="2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34"/>
        <v/>
      </c>
      <c r="C111" s="507">
        <f>IF(D93="","-",+C110+1)</f>
        <v>2027</v>
      </c>
      <c r="D111" s="374">
        <f>IF(F110+SUM(E$99:E110)=D$92,F110,D$92-SUM(E$99:E110))</f>
        <v>10263750.820757614</v>
      </c>
      <c r="E111" s="522">
        <f t="shared" si="48"/>
        <v>314815.90909090912</v>
      </c>
      <c r="F111" s="523">
        <f t="shared" si="49"/>
        <v>9948934.9116667062</v>
      </c>
      <c r="G111" s="523">
        <f t="shared" si="50"/>
        <v>10106342.866212159</v>
      </c>
      <c r="H111" s="526">
        <f t="shared" si="51"/>
        <v>1573321.7960149944</v>
      </c>
      <c r="I111" s="577">
        <f t="shared" si="52"/>
        <v>1573321.7960149944</v>
      </c>
      <c r="J111" s="514">
        <f t="shared" si="35"/>
        <v>0</v>
      </c>
      <c r="K111" s="514"/>
      <c r="L111" s="525"/>
      <c r="M111" s="514">
        <f t="shared" si="2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34"/>
        <v/>
      </c>
      <c r="C112" s="507">
        <f>IF(D93="","-",+C111+1)</f>
        <v>2028</v>
      </c>
      <c r="D112" s="374">
        <f>IF(F111+SUM(E$99:E111)=D$92,F111,D$92-SUM(E$99:E111))</f>
        <v>9948934.9116667062</v>
      </c>
      <c r="E112" s="522">
        <f t="shared" si="48"/>
        <v>314815.90909090912</v>
      </c>
      <c r="F112" s="523">
        <f t="shared" si="49"/>
        <v>9634119.002575798</v>
      </c>
      <c r="G112" s="523">
        <f t="shared" si="50"/>
        <v>9791526.957121253</v>
      </c>
      <c r="H112" s="526">
        <f t="shared" si="51"/>
        <v>1534118.9231129831</v>
      </c>
      <c r="I112" s="577">
        <f t="shared" si="52"/>
        <v>1534118.9231129831</v>
      </c>
      <c r="J112" s="514">
        <f t="shared" si="35"/>
        <v>0</v>
      </c>
      <c r="K112" s="514"/>
      <c r="L112" s="525"/>
      <c r="M112" s="514">
        <f t="shared" si="2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34"/>
        <v/>
      </c>
      <c r="C113" s="507">
        <f>IF(D93="","-",+C112+1)</f>
        <v>2029</v>
      </c>
      <c r="D113" s="374">
        <f>IF(F112+SUM(E$99:E112)=D$92,F112,D$92-SUM(E$99:E112))</f>
        <v>9634119.002575798</v>
      </c>
      <c r="E113" s="522">
        <f t="shared" si="48"/>
        <v>314815.90909090912</v>
      </c>
      <c r="F113" s="523">
        <f t="shared" si="49"/>
        <v>9319303.0934848897</v>
      </c>
      <c r="G113" s="523">
        <f t="shared" si="50"/>
        <v>9476711.0480303429</v>
      </c>
      <c r="H113" s="526">
        <f t="shared" si="51"/>
        <v>1494916.0502109714</v>
      </c>
      <c r="I113" s="577">
        <f t="shared" si="52"/>
        <v>1494916.0502109714</v>
      </c>
      <c r="J113" s="514">
        <f t="shared" si="35"/>
        <v>0</v>
      </c>
      <c r="K113" s="514"/>
      <c r="L113" s="525"/>
      <c r="M113" s="514">
        <f t="shared" si="2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34"/>
        <v/>
      </c>
      <c r="C114" s="507">
        <f>IF(D93="","-",+C113+1)</f>
        <v>2030</v>
      </c>
      <c r="D114" s="374">
        <f>IF(F113+SUM(E$99:E113)=D$92,F113,D$92-SUM(E$99:E113))</f>
        <v>9319303.0934848897</v>
      </c>
      <c r="E114" s="522">
        <f t="shared" si="48"/>
        <v>314815.90909090912</v>
      </c>
      <c r="F114" s="523">
        <f t="shared" si="49"/>
        <v>9004487.1843939815</v>
      </c>
      <c r="G114" s="523">
        <f t="shared" si="50"/>
        <v>9161895.1389394365</v>
      </c>
      <c r="H114" s="526">
        <f t="shared" si="51"/>
        <v>1455713.1773089601</v>
      </c>
      <c r="I114" s="577">
        <f t="shared" si="52"/>
        <v>1455713.1773089601</v>
      </c>
      <c r="J114" s="514">
        <f t="shared" si="35"/>
        <v>0</v>
      </c>
      <c r="K114" s="514"/>
      <c r="L114" s="525"/>
      <c r="M114" s="514">
        <f t="shared" si="2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34"/>
        <v/>
      </c>
      <c r="C115" s="507">
        <f>IF(D93="","-",+C114+1)</f>
        <v>2031</v>
      </c>
      <c r="D115" s="374">
        <f>IF(F114+SUM(E$99:E114)=D$92,F114,D$92-SUM(E$99:E114))</f>
        <v>9004487.1843939815</v>
      </c>
      <c r="E115" s="522">
        <f t="shared" si="48"/>
        <v>314815.90909090912</v>
      </c>
      <c r="F115" s="523">
        <f t="shared" si="49"/>
        <v>8689671.2753030732</v>
      </c>
      <c r="G115" s="523">
        <f t="shared" si="50"/>
        <v>8847079.2298485264</v>
      </c>
      <c r="H115" s="526">
        <f t="shared" si="51"/>
        <v>1416510.3044069484</v>
      </c>
      <c r="I115" s="577">
        <f t="shared" si="52"/>
        <v>1416510.3044069484</v>
      </c>
      <c r="J115" s="514">
        <f t="shared" si="35"/>
        <v>0</v>
      </c>
      <c r="K115" s="514"/>
      <c r="L115" s="525"/>
      <c r="M115" s="514">
        <f t="shared" si="2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34"/>
        <v/>
      </c>
      <c r="C116" s="507">
        <f>IF(D93="","-",+C115+1)</f>
        <v>2032</v>
      </c>
      <c r="D116" s="374">
        <f>IF(F115+SUM(E$99:E115)=D$92,F115,D$92-SUM(E$99:E115))</f>
        <v>8689671.2753030732</v>
      </c>
      <c r="E116" s="522">
        <f t="shared" si="48"/>
        <v>314815.90909090912</v>
      </c>
      <c r="F116" s="523">
        <f t="shared" si="49"/>
        <v>8374855.3662121641</v>
      </c>
      <c r="G116" s="523">
        <f t="shared" si="50"/>
        <v>8532263.3207576182</v>
      </c>
      <c r="H116" s="526">
        <f t="shared" si="51"/>
        <v>1377307.4315049369</v>
      </c>
      <c r="I116" s="577">
        <f t="shared" si="52"/>
        <v>1377307.4315049369</v>
      </c>
      <c r="J116" s="514">
        <f t="shared" si="35"/>
        <v>0</v>
      </c>
      <c r="K116" s="514"/>
      <c r="L116" s="525"/>
      <c r="M116" s="514">
        <f t="shared" si="2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34"/>
        <v/>
      </c>
      <c r="C117" s="507">
        <f>IF(D93="","-",+C116+1)</f>
        <v>2033</v>
      </c>
      <c r="D117" s="374">
        <f>IF(F116+SUM(E$99:E116)=D$92,F116,D$92-SUM(E$99:E116))</f>
        <v>8374855.3662121641</v>
      </c>
      <c r="E117" s="522">
        <f t="shared" si="48"/>
        <v>314815.90909090912</v>
      </c>
      <c r="F117" s="523">
        <f t="shared" si="49"/>
        <v>8060039.4571212549</v>
      </c>
      <c r="G117" s="523">
        <f t="shared" si="50"/>
        <v>8217447.4116667099</v>
      </c>
      <c r="H117" s="526">
        <f t="shared" si="51"/>
        <v>1338104.5586029254</v>
      </c>
      <c r="I117" s="577">
        <f t="shared" si="52"/>
        <v>1338104.5586029254</v>
      </c>
      <c r="J117" s="514">
        <f t="shared" si="35"/>
        <v>0</v>
      </c>
      <c r="K117" s="514"/>
      <c r="L117" s="525"/>
      <c r="M117" s="514">
        <f t="shared" si="2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34"/>
        <v/>
      </c>
      <c r="C118" s="507">
        <f>IF(D93="","-",+C117+1)</f>
        <v>2034</v>
      </c>
      <c r="D118" s="374">
        <f>IF(F117+SUM(E$99:E117)=D$92,F117,D$92-SUM(E$99:E117))</f>
        <v>8060039.4571212549</v>
      </c>
      <c r="E118" s="522">
        <f t="shared" si="48"/>
        <v>314815.90909090912</v>
      </c>
      <c r="F118" s="523">
        <f t="shared" si="49"/>
        <v>7745223.5480303457</v>
      </c>
      <c r="G118" s="523">
        <f t="shared" si="50"/>
        <v>7902631.5025757998</v>
      </c>
      <c r="H118" s="526">
        <f t="shared" si="51"/>
        <v>1298901.6857009137</v>
      </c>
      <c r="I118" s="577">
        <f t="shared" si="52"/>
        <v>1298901.6857009137</v>
      </c>
      <c r="J118" s="514">
        <f t="shared" si="35"/>
        <v>0</v>
      </c>
      <c r="K118" s="514"/>
      <c r="L118" s="525"/>
      <c r="M118" s="514">
        <f t="shared" si="2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34"/>
        <v/>
      </c>
      <c r="C119" s="507">
        <f>IF(D93="","-",+C118+1)</f>
        <v>2035</v>
      </c>
      <c r="D119" s="374">
        <f>IF(F118+SUM(E$99:E118)=D$92,F118,D$92-SUM(E$99:E118))</f>
        <v>7745223.5480303457</v>
      </c>
      <c r="E119" s="522">
        <f t="shared" si="48"/>
        <v>314815.90909090912</v>
      </c>
      <c r="F119" s="523">
        <f t="shared" si="49"/>
        <v>7430407.6389394365</v>
      </c>
      <c r="G119" s="523">
        <f t="shared" si="50"/>
        <v>7587815.5934848916</v>
      </c>
      <c r="H119" s="526">
        <f t="shared" si="51"/>
        <v>1259698.8127989024</v>
      </c>
      <c r="I119" s="577">
        <f t="shared" si="52"/>
        <v>1259698.8127989024</v>
      </c>
      <c r="J119" s="514">
        <f t="shared" si="35"/>
        <v>0</v>
      </c>
      <c r="K119" s="514"/>
      <c r="L119" s="525"/>
      <c r="M119" s="514">
        <f t="shared" si="2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34"/>
        <v/>
      </c>
      <c r="C120" s="507">
        <f>IF(D93="","-",+C119+1)</f>
        <v>2036</v>
      </c>
      <c r="D120" s="374">
        <f>IF(F119+SUM(E$99:E119)=D$92,F119,D$92-SUM(E$99:E119))</f>
        <v>7430407.6389394365</v>
      </c>
      <c r="E120" s="522">
        <f t="shared" si="48"/>
        <v>314815.90909090912</v>
      </c>
      <c r="F120" s="523">
        <f t="shared" si="49"/>
        <v>7115591.7298485273</v>
      </c>
      <c r="G120" s="523">
        <f t="shared" si="50"/>
        <v>7272999.6843939815</v>
      </c>
      <c r="H120" s="526">
        <f t="shared" si="51"/>
        <v>1220495.9398968907</v>
      </c>
      <c r="I120" s="577">
        <f t="shared" si="52"/>
        <v>1220495.9398968907</v>
      </c>
      <c r="J120" s="514">
        <f t="shared" si="35"/>
        <v>0</v>
      </c>
      <c r="K120" s="514"/>
      <c r="L120" s="525"/>
      <c r="M120" s="514">
        <f t="shared" si="2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34"/>
        <v/>
      </c>
      <c r="C121" s="507">
        <f>IF(D93="","-",+C120+1)</f>
        <v>2037</v>
      </c>
      <c r="D121" s="374">
        <f>IF(F120+SUM(E$99:E120)=D$92,F120,D$92-SUM(E$99:E120))</f>
        <v>7115591.7298485273</v>
      </c>
      <c r="E121" s="522">
        <f t="shared" si="48"/>
        <v>314815.90909090912</v>
      </c>
      <c r="F121" s="523">
        <f t="shared" si="49"/>
        <v>6800775.8207576182</v>
      </c>
      <c r="G121" s="523">
        <f t="shared" si="50"/>
        <v>6958183.7753030732</v>
      </c>
      <c r="H121" s="526">
        <f t="shared" si="51"/>
        <v>1181293.0669948792</v>
      </c>
      <c r="I121" s="577">
        <f t="shared" si="52"/>
        <v>1181293.0669948792</v>
      </c>
      <c r="J121" s="514">
        <f t="shared" si="35"/>
        <v>0</v>
      </c>
      <c r="K121" s="514"/>
      <c r="L121" s="525"/>
      <c r="M121" s="514">
        <f t="shared" si="2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34"/>
        <v/>
      </c>
      <c r="C122" s="507">
        <f>IF(D93="","-",+C121+1)</f>
        <v>2038</v>
      </c>
      <c r="D122" s="374">
        <f>IF(F121+SUM(E$99:E121)=D$92,F121,D$92-SUM(E$99:E121))</f>
        <v>6800775.8207576182</v>
      </c>
      <c r="E122" s="522">
        <f t="shared" si="48"/>
        <v>314815.90909090912</v>
      </c>
      <c r="F122" s="523">
        <f t="shared" si="49"/>
        <v>6485959.911666709</v>
      </c>
      <c r="G122" s="523">
        <f t="shared" si="50"/>
        <v>6643367.8662121631</v>
      </c>
      <c r="H122" s="526">
        <f t="shared" si="51"/>
        <v>1142090.1940928674</v>
      </c>
      <c r="I122" s="577">
        <f t="shared" si="52"/>
        <v>1142090.1940928674</v>
      </c>
      <c r="J122" s="514">
        <f t="shared" si="35"/>
        <v>0</v>
      </c>
      <c r="K122" s="514"/>
      <c r="L122" s="525"/>
      <c r="M122" s="514">
        <f t="shared" si="2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34"/>
        <v/>
      </c>
      <c r="C123" s="507">
        <f>IF(D93="","-",+C122+1)</f>
        <v>2039</v>
      </c>
      <c r="D123" s="374">
        <f>IF(F122+SUM(E$99:E122)=D$92,F122,D$92-SUM(E$99:E122))</f>
        <v>6485959.911666709</v>
      </c>
      <c r="E123" s="522">
        <f t="shared" si="48"/>
        <v>314815.90909090912</v>
      </c>
      <c r="F123" s="523">
        <f t="shared" si="49"/>
        <v>6171144.0025757998</v>
      </c>
      <c r="G123" s="523">
        <f t="shared" si="50"/>
        <v>6328551.9571212549</v>
      </c>
      <c r="H123" s="526">
        <f t="shared" si="51"/>
        <v>1102887.3211908559</v>
      </c>
      <c r="I123" s="577">
        <f t="shared" si="52"/>
        <v>1102887.3211908559</v>
      </c>
      <c r="J123" s="514">
        <f t="shared" si="35"/>
        <v>0</v>
      </c>
      <c r="K123" s="514"/>
      <c r="L123" s="525"/>
      <c r="M123" s="514">
        <f t="shared" si="2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34"/>
        <v/>
      </c>
      <c r="C124" s="507">
        <f>IF(D93="","-",+C123+1)</f>
        <v>2040</v>
      </c>
      <c r="D124" s="374">
        <f>IF(F123+SUM(E$99:E123)=D$92,F123,D$92-SUM(E$99:E123))</f>
        <v>6171144.0025757998</v>
      </c>
      <c r="E124" s="522">
        <f t="shared" si="48"/>
        <v>314815.90909090912</v>
      </c>
      <c r="F124" s="523">
        <f t="shared" si="49"/>
        <v>5856328.0934848906</v>
      </c>
      <c r="G124" s="523">
        <f t="shared" si="50"/>
        <v>6013736.0480303448</v>
      </c>
      <c r="H124" s="526">
        <f t="shared" si="51"/>
        <v>1063684.4482888442</v>
      </c>
      <c r="I124" s="577">
        <f t="shared" si="52"/>
        <v>1063684.4482888442</v>
      </c>
      <c r="J124" s="514">
        <f t="shared" si="35"/>
        <v>0</v>
      </c>
      <c r="K124" s="514"/>
      <c r="L124" s="525"/>
      <c r="M124" s="514">
        <f t="shared" si="2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34"/>
        <v/>
      </c>
      <c r="C125" s="507">
        <f>IF(D93="","-",+C124+1)</f>
        <v>2041</v>
      </c>
      <c r="D125" s="374">
        <f>IF(F124+SUM(E$99:E124)=D$92,F124,D$92-SUM(E$99:E124))</f>
        <v>5856328.0934848906</v>
      </c>
      <c r="E125" s="522">
        <f t="shared" si="48"/>
        <v>314815.90909090912</v>
      </c>
      <c r="F125" s="523">
        <f t="shared" si="49"/>
        <v>5541512.1843939815</v>
      </c>
      <c r="G125" s="523">
        <f t="shared" si="50"/>
        <v>5698920.1389394365</v>
      </c>
      <c r="H125" s="526">
        <f t="shared" si="51"/>
        <v>1024481.5753868327</v>
      </c>
      <c r="I125" s="577">
        <f t="shared" si="52"/>
        <v>1024481.5753868327</v>
      </c>
      <c r="J125" s="514">
        <f t="shared" si="35"/>
        <v>0</v>
      </c>
      <c r="K125" s="514"/>
      <c r="L125" s="525"/>
      <c r="M125" s="514">
        <f t="shared" si="2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34"/>
        <v/>
      </c>
      <c r="C126" s="507">
        <f>IF(D93="","-",+C125+1)</f>
        <v>2042</v>
      </c>
      <c r="D126" s="374">
        <f>IF(F125+SUM(E$99:E125)=D$92,F125,D$92-SUM(E$99:E125))</f>
        <v>5541512.1843939815</v>
      </c>
      <c r="E126" s="522">
        <f t="shared" si="48"/>
        <v>314815.90909090912</v>
      </c>
      <c r="F126" s="523">
        <f t="shared" si="49"/>
        <v>5226696.2753030723</v>
      </c>
      <c r="G126" s="523">
        <f t="shared" si="50"/>
        <v>5384104.2298485264</v>
      </c>
      <c r="H126" s="526">
        <f t="shared" si="51"/>
        <v>985278.70248482097</v>
      </c>
      <c r="I126" s="577">
        <f t="shared" si="52"/>
        <v>985278.70248482097</v>
      </c>
      <c r="J126" s="514">
        <f t="shared" si="35"/>
        <v>0</v>
      </c>
      <c r="K126" s="514"/>
      <c r="L126" s="525"/>
      <c r="M126" s="514">
        <f t="shared" si="2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34"/>
        <v/>
      </c>
      <c r="C127" s="507">
        <f>IF(D93="","-",+C126+1)</f>
        <v>2043</v>
      </c>
      <c r="D127" s="374">
        <f>IF(F126+SUM(E$99:E126)=D$92,F126,D$92-SUM(E$99:E126))</f>
        <v>5226696.2753030723</v>
      </c>
      <c r="E127" s="522">
        <f t="shared" si="48"/>
        <v>314815.90909090912</v>
      </c>
      <c r="F127" s="523">
        <f t="shared" si="49"/>
        <v>4911880.3662121631</v>
      </c>
      <c r="G127" s="523">
        <f t="shared" si="50"/>
        <v>5069288.3207576182</v>
      </c>
      <c r="H127" s="526">
        <f t="shared" si="51"/>
        <v>946075.82958280947</v>
      </c>
      <c r="I127" s="577">
        <f t="shared" si="52"/>
        <v>946075.82958280947</v>
      </c>
      <c r="J127" s="514">
        <f t="shared" si="35"/>
        <v>0</v>
      </c>
      <c r="K127" s="514"/>
      <c r="L127" s="525"/>
      <c r="M127" s="514">
        <f t="shared" si="2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34"/>
        <v/>
      </c>
      <c r="C128" s="507">
        <f>IF(D93="","-",+C127+1)</f>
        <v>2044</v>
      </c>
      <c r="D128" s="374">
        <f>IF(F127+SUM(E$99:E127)=D$92,F127,D$92-SUM(E$99:E127))</f>
        <v>4911880.3662121631</v>
      </c>
      <c r="E128" s="522">
        <f t="shared" si="48"/>
        <v>314815.90909090912</v>
      </c>
      <c r="F128" s="523">
        <f t="shared" si="49"/>
        <v>4597064.4571212539</v>
      </c>
      <c r="G128" s="523">
        <f t="shared" si="50"/>
        <v>4754472.4116667081</v>
      </c>
      <c r="H128" s="526">
        <f t="shared" si="51"/>
        <v>906872.95668079774</v>
      </c>
      <c r="I128" s="577">
        <f t="shared" si="52"/>
        <v>906872.95668079774</v>
      </c>
      <c r="J128" s="514">
        <f t="shared" si="35"/>
        <v>0</v>
      </c>
      <c r="K128" s="514"/>
      <c r="L128" s="525"/>
      <c r="M128" s="514">
        <f t="shared" si="2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34"/>
        <v/>
      </c>
      <c r="C129" s="507">
        <f>IF(D93="","-",+C128+1)</f>
        <v>2045</v>
      </c>
      <c r="D129" s="374">
        <f>IF(F128+SUM(E$99:E128)=D$92,F128,D$92-SUM(E$99:E128))</f>
        <v>4597064.4571212539</v>
      </c>
      <c r="E129" s="522">
        <f t="shared" si="48"/>
        <v>314815.90909090912</v>
      </c>
      <c r="F129" s="523">
        <f t="shared" si="49"/>
        <v>4282248.5480303448</v>
      </c>
      <c r="G129" s="523">
        <f t="shared" si="50"/>
        <v>4439656.5025757998</v>
      </c>
      <c r="H129" s="526">
        <f t="shared" si="51"/>
        <v>867670.08377878647</v>
      </c>
      <c r="I129" s="577">
        <f t="shared" si="52"/>
        <v>867670.08377878647</v>
      </c>
      <c r="J129" s="514">
        <f t="shared" si="35"/>
        <v>0</v>
      </c>
      <c r="K129" s="514"/>
      <c r="L129" s="525"/>
      <c r="M129" s="514">
        <f t="shared" si="2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34"/>
        <v/>
      </c>
      <c r="C130" s="507">
        <f>IF(D93="","-",+C129+1)</f>
        <v>2046</v>
      </c>
      <c r="D130" s="374">
        <f>IF(F129+SUM(E$99:E129)=D$92,F129,D$92-SUM(E$99:E129))</f>
        <v>4282248.5480303448</v>
      </c>
      <c r="E130" s="522">
        <f t="shared" si="48"/>
        <v>314815.90909090912</v>
      </c>
      <c r="F130" s="523">
        <f t="shared" si="49"/>
        <v>3967432.6389394356</v>
      </c>
      <c r="G130" s="523">
        <f t="shared" si="50"/>
        <v>4124840.5934848902</v>
      </c>
      <c r="H130" s="526">
        <f t="shared" si="51"/>
        <v>828467.21087677474</v>
      </c>
      <c r="I130" s="577">
        <f t="shared" si="52"/>
        <v>828467.21087677474</v>
      </c>
      <c r="J130" s="514">
        <f t="shared" si="35"/>
        <v>0</v>
      </c>
      <c r="K130" s="514"/>
      <c r="L130" s="525"/>
      <c r="M130" s="514">
        <f t="shared" si="2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34"/>
        <v/>
      </c>
      <c r="C131" s="507">
        <f>IF(D93="","-",+C130+1)</f>
        <v>2047</v>
      </c>
      <c r="D131" s="374">
        <f>IF(F130+SUM(E$99:E130)=D$92,F130,D$92-SUM(E$99:E130))</f>
        <v>3967432.6389394356</v>
      </c>
      <c r="E131" s="522">
        <f t="shared" si="48"/>
        <v>314815.90909090912</v>
      </c>
      <c r="F131" s="523">
        <f t="shared" si="49"/>
        <v>3652616.7298485264</v>
      </c>
      <c r="G131" s="523">
        <f t="shared" si="50"/>
        <v>3810024.684393981</v>
      </c>
      <c r="H131" s="526">
        <f t="shared" si="51"/>
        <v>789264.33797476313</v>
      </c>
      <c r="I131" s="577">
        <f t="shared" si="52"/>
        <v>789264.33797476313</v>
      </c>
      <c r="J131" s="514">
        <f t="shared" si="35"/>
        <v>0</v>
      </c>
      <c r="K131" s="514"/>
      <c r="L131" s="525"/>
      <c r="M131" s="514">
        <f t="shared" ref="M131:M154" si="53">IF(L541&lt;&gt;0,+H541-L541,0)</f>
        <v>0</v>
      </c>
      <c r="N131" s="525"/>
      <c r="O131" s="514">
        <f t="shared" ref="O131:O154" si="54">IF(N541&lt;&gt;0,+I541-N541,0)</f>
        <v>0</v>
      </c>
      <c r="P131" s="514">
        <f t="shared" ref="P131:P154" si="55">+O541-M541</f>
        <v>0</v>
      </c>
    </row>
    <row r="132" spans="2:16" ht="12.5">
      <c r="B132" s="195" t="str">
        <f t="shared" si="34"/>
        <v/>
      </c>
      <c r="C132" s="507">
        <f>IF(D93="","-",+C131+1)</f>
        <v>2048</v>
      </c>
      <c r="D132" s="374">
        <f>IF(F131+SUM(E$99:E131)=D$92,F131,D$92-SUM(E$99:E131))</f>
        <v>3652616.7298485264</v>
      </c>
      <c r="E132" s="522">
        <f t="shared" si="48"/>
        <v>314815.90909090912</v>
      </c>
      <c r="F132" s="523">
        <f t="shared" si="49"/>
        <v>3337800.8207576172</v>
      </c>
      <c r="G132" s="523">
        <f t="shared" si="50"/>
        <v>3495208.7753030718</v>
      </c>
      <c r="H132" s="526">
        <f t="shared" si="51"/>
        <v>750061.46507275151</v>
      </c>
      <c r="I132" s="577">
        <f t="shared" si="52"/>
        <v>750061.46507275151</v>
      </c>
      <c r="J132" s="514">
        <f t="shared" si="35"/>
        <v>0</v>
      </c>
      <c r="K132" s="514"/>
      <c r="L132" s="525"/>
      <c r="M132" s="514">
        <f t="shared" si="53"/>
        <v>0</v>
      </c>
      <c r="N132" s="525"/>
      <c r="O132" s="514">
        <f t="shared" si="54"/>
        <v>0</v>
      </c>
      <c r="P132" s="514">
        <f t="shared" si="55"/>
        <v>0</v>
      </c>
    </row>
    <row r="133" spans="2:16" ht="12.5">
      <c r="B133" s="195" t="str">
        <f t="shared" si="34"/>
        <v/>
      </c>
      <c r="C133" s="507">
        <f>IF(D93="","-",+C132+1)</f>
        <v>2049</v>
      </c>
      <c r="D133" s="374">
        <f>IF(F132+SUM(E$99:E132)=D$92,F132,D$92-SUM(E$99:E132))</f>
        <v>3337800.8207576172</v>
      </c>
      <c r="E133" s="522">
        <f t="shared" si="48"/>
        <v>314815.90909090912</v>
      </c>
      <c r="F133" s="523">
        <f t="shared" si="49"/>
        <v>3022984.9116667081</v>
      </c>
      <c r="G133" s="523">
        <f t="shared" si="50"/>
        <v>3180392.8662121627</v>
      </c>
      <c r="H133" s="526">
        <f t="shared" si="51"/>
        <v>710858.59217074001</v>
      </c>
      <c r="I133" s="577">
        <f t="shared" si="52"/>
        <v>710858.59217074001</v>
      </c>
      <c r="J133" s="514">
        <f t="shared" si="35"/>
        <v>0</v>
      </c>
      <c r="K133" s="514"/>
      <c r="L133" s="525"/>
      <c r="M133" s="514">
        <f t="shared" si="53"/>
        <v>0</v>
      </c>
      <c r="N133" s="525"/>
      <c r="O133" s="514">
        <f t="shared" si="54"/>
        <v>0</v>
      </c>
      <c r="P133" s="514">
        <f t="shared" si="55"/>
        <v>0</v>
      </c>
    </row>
    <row r="134" spans="2:16" ht="12.5">
      <c r="B134" s="195" t="str">
        <f t="shared" si="34"/>
        <v/>
      </c>
      <c r="C134" s="507">
        <f>IF(D93="","-",+C133+1)</f>
        <v>2050</v>
      </c>
      <c r="D134" s="374">
        <f>IF(F133+SUM(E$99:E133)=D$92,F133,D$92-SUM(E$99:E133))</f>
        <v>3022984.9116667081</v>
      </c>
      <c r="E134" s="522">
        <f t="shared" si="48"/>
        <v>314815.90909090912</v>
      </c>
      <c r="F134" s="523">
        <f t="shared" si="49"/>
        <v>2708169.0025757989</v>
      </c>
      <c r="G134" s="523">
        <f t="shared" si="50"/>
        <v>2865576.9571212535</v>
      </c>
      <c r="H134" s="526">
        <f t="shared" si="51"/>
        <v>671655.71926872828</v>
      </c>
      <c r="I134" s="577">
        <f t="shared" si="52"/>
        <v>671655.71926872828</v>
      </c>
      <c r="J134" s="514">
        <f t="shared" si="35"/>
        <v>0</v>
      </c>
      <c r="K134" s="514"/>
      <c r="L134" s="525"/>
      <c r="M134" s="514">
        <f t="shared" si="53"/>
        <v>0</v>
      </c>
      <c r="N134" s="525"/>
      <c r="O134" s="514">
        <f t="shared" si="54"/>
        <v>0</v>
      </c>
      <c r="P134" s="514">
        <f t="shared" si="55"/>
        <v>0</v>
      </c>
    </row>
    <row r="135" spans="2:16" ht="12.5">
      <c r="B135" s="195" t="str">
        <f t="shared" si="34"/>
        <v/>
      </c>
      <c r="C135" s="507">
        <f>IF(D93="","-",+C134+1)</f>
        <v>2051</v>
      </c>
      <c r="D135" s="374">
        <f>IF(F134+SUM(E$99:E134)=D$92,F134,D$92-SUM(E$99:E134))</f>
        <v>2708169.0025757989</v>
      </c>
      <c r="E135" s="522">
        <f t="shared" si="48"/>
        <v>314815.90909090912</v>
      </c>
      <c r="F135" s="523">
        <f t="shared" si="49"/>
        <v>2393353.0934848897</v>
      </c>
      <c r="G135" s="523">
        <f t="shared" si="50"/>
        <v>2550761.0480303443</v>
      </c>
      <c r="H135" s="526">
        <f t="shared" si="51"/>
        <v>632452.84636671678</v>
      </c>
      <c r="I135" s="577">
        <f t="shared" si="52"/>
        <v>632452.84636671678</v>
      </c>
      <c r="J135" s="514">
        <f t="shared" si="35"/>
        <v>0</v>
      </c>
      <c r="K135" s="514"/>
      <c r="L135" s="525"/>
      <c r="M135" s="514">
        <f t="shared" si="53"/>
        <v>0</v>
      </c>
      <c r="N135" s="525"/>
      <c r="O135" s="514">
        <f t="shared" si="54"/>
        <v>0</v>
      </c>
      <c r="P135" s="514">
        <f t="shared" si="55"/>
        <v>0</v>
      </c>
    </row>
    <row r="136" spans="2:16" ht="12.5">
      <c r="B136" s="195" t="str">
        <f t="shared" si="34"/>
        <v/>
      </c>
      <c r="C136" s="507">
        <f>IF(D93="","-",+C135+1)</f>
        <v>2052</v>
      </c>
      <c r="D136" s="374">
        <f>IF(F135+SUM(E$99:E135)=D$92,F135,D$92-SUM(E$99:E135))</f>
        <v>2393353.0934848897</v>
      </c>
      <c r="E136" s="522">
        <f t="shared" si="48"/>
        <v>314815.90909090912</v>
      </c>
      <c r="F136" s="523">
        <f t="shared" si="49"/>
        <v>2078537.1843939805</v>
      </c>
      <c r="G136" s="523">
        <f t="shared" si="50"/>
        <v>2235945.1389394351</v>
      </c>
      <c r="H136" s="526">
        <f t="shared" si="51"/>
        <v>593249.97346470517</v>
      </c>
      <c r="I136" s="577">
        <f t="shared" si="52"/>
        <v>593249.97346470517</v>
      </c>
      <c r="J136" s="514">
        <f t="shared" si="35"/>
        <v>0</v>
      </c>
      <c r="K136" s="514"/>
      <c r="L136" s="525"/>
      <c r="M136" s="514">
        <f t="shared" si="53"/>
        <v>0</v>
      </c>
      <c r="N136" s="525"/>
      <c r="O136" s="514">
        <f t="shared" si="54"/>
        <v>0</v>
      </c>
      <c r="P136" s="514">
        <f t="shared" si="55"/>
        <v>0</v>
      </c>
    </row>
    <row r="137" spans="2:16" ht="12.5">
      <c r="B137" s="195" t="str">
        <f t="shared" si="34"/>
        <v/>
      </c>
      <c r="C137" s="507">
        <f>IF(D93="","-",+C136+1)</f>
        <v>2053</v>
      </c>
      <c r="D137" s="374">
        <f>IF(F136+SUM(E$99:E136)=D$92,F136,D$92-SUM(E$99:E136))</f>
        <v>2078537.1843939805</v>
      </c>
      <c r="E137" s="522">
        <f t="shared" si="48"/>
        <v>314815.90909090912</v>
      </c>
      <c r="F137" s="523">
        <f t="shared" si="49"/>
        <v>1763721.2753030714</v>
      </c>
      <c r="G137" s="523">
        <f t="shared" si="50"/>
        <v>1921129.229848526</v>
      </c>
      <c r="H137" s="526">
        <f t="shared" si="51"/>
        <v>554047.10056269355</v>
      </c>
      <c r="I137" s="577">
        <f t="shared" si="52"/>
        <v>554047.10056269355</v>
      </c>
      <c r="J137" s="514">
        <f t="shared" si="35"/>
        <v>0</v>
      </c>
      <c r="K137" s="514"/>
      <c r="L137" s="525"/>
      <c r="M137" s="514">
        <f t="shared" si="53"/>
        <v>0</v>
      </c>
      <c r="N137" s="525"/>
      <c r="O137" s="514">
        <f t="shared" si="54"/>
        <v>0</v>
      </c>
      <c r="P137" s="514">
        <f t="shared" si="55"/>
        <v>0</v>
      </c>
    </row>
    <row r="138" spans="2:16" ht="12.5">
      <c r="B138" s="195" t="str">
        <f t="shared" si="34"/>
        <v/>
      </c>
      <c r="C138" s="507">
        <f>IF(D93="","-",+C137+1)</f>
        <v>2054</v>
      </c>
      <c r="D138" s="374">
        <f>IF(F137+SUM(E$99:E137)=D$92,F137,D$92-SUM(E$99:E137))</f>
        <v>1763721.2753030714</v>
      </c>
      <c r="E138" s="522">
        <f t="shared" si="48"/>
        <v>314815.90909090912</v>
      </c>
      <c r="F138" s="523">
        <f t="shared" si="49"/>
        <v>1448905.3662121622</v>
      </c>
      <c r="G138" s="523">
        <f t="shared" si="50"/>
        <v>1606313.3207576168</v>
      </c>
      <c r="H138" s="526">
        <f t="shared" si="51"/>
        <v>514844.22766068194</v>
      </c>
      <c r="I138" s="577">
        <f t="shared" si="52"/>
        <v>514844.22766068194</v>
      </c>
      <c r="J138" s="514">
        <f t="shared" si="35"/>
        <v>0</v>
      </c>
      <c r="K138" s="514"/>
      <c r="L138" s="525"/>
      <c r="M138" s="514">
        <f t="shared" si="53"/>
        <v>0</v>
      </c>
      <c r="N138" s="525"/>
      <c r="O138" s="514">
        <f t="shared" si="54"/>
        <v>0</v>
      </c>
      <c r="P138" s="514">
        <f t="shared" si="55"/>
        <v>0</v>
      </c>
    </row>
    <row r="139" spans="2:16" ht="12.5">
      <c r="B139" s="195" t="str">
        <f t="shared" si="34"/>
        <v/>
      </c>
      <c r="C139" s="507">
        <f>IF(D93="","-",+C138+1)</f>
        <v>2055</v>
      </c>
      <c r="D139" s="374">
        <f>IF(F138+SUM(E$99:E138)=D$92,F138,D$92-SUM(E$99:E138))</f>
        <v>1448905.3662121622</v>
      </c>
      <c r="E139" s="522">
        <f t="shared" si="48"/>
        <v>314815.90909090912</v>
      </c>
      <c r="F139" s="523">
        <f t="shared" si="49"/>
        <v>1134089.457121253</v>
      </c>
      <c r="G139" s="523">
        <f t="shared" si="50"/>
        <v>1291497.4116667076</v>
      </c>
      <c r="H139" s="526">
        <f t="shared" si="51"/>
        <v>475641.35475867038</v>
      </c>
      <c r="I139" s="577">
        <f t="shared" si="52"/>
        <v>475641.35475867038</v>
      </c>
      <c r="J139" s="514">
        <f t="shared" si="35"/>
        <v>0</v>
      </c>
      <c r="K139" s="514"/>
      <c r="L139" s="525"/>
      <c r="M139" s="514">
        <f t="shared" si="53"/>
        <v>0</v>
      </c>
      <c r="N139" s="525"/>
      <c r="O139" s="514">
        <f t="shared" si="54"/>
        <v>0</v>
      </c>
      <c r="P139" s="514">
        <f t="shared" si="55"/>
        <v>0</v>
      </c>
    </row>
    <row r="140" spans="2:16" ht="12.5">
      <c r="B140" s="195" t="str">
        <f t="shared" si="34"/>
        <v/>
      </c>
      <c r="C140" s="507">
        <f>IF(D93="","-",+C139+1)</f>
        <v>2056</v>
      </c>
      <c r="D140" s="374">
        <f>IF(F139+SUM(E$99:E139)=D$92,F139,D$92-SUM(E$99:E139))</f>
        <v>1134089.457121253</v>
      </c>
      <c r="E140" s="522">
        <f t="shared" si="48"/>
        <v>314815.90909090912</v>
      </c>
      <c r="F140" s="523">
        <f t="shared" si="49"/>
        <v>819273.54803034384</v>
      </c>
      <c r="G140" s="523">
        <f t="shared" si="50"/>
        <v>976681.50257579843</v>
      </c>
      <c r="H140" s="526">
        <f t="shared" si="51"/>
        <v>436438.48185665876</v>
      </c>
      <c r="I140" s="577">
        <f t="shared" si="52"/>
        <v>436438.48185665876</v>
      </c>
      <c r="J140" s="514">
        <f t="shared" si="35"/>
        <v>0</v>
      </c>
      <c r="K140" s="514"/>
      <c r="L140" s="525"/>
      <c r="M140" s="514">
        <f t="shared" si="53"/>
        <v>0</v>
      </c>
      <c r="N140" s="525"/>
      <c r="O140" s="514">
        <f t="shared" si="54"/>
        <v>0</v>
      </c>
      <c r="P140" s="514">
        <f t="shared" si="55"/>
        <v>0</v>
      </c>
    </row>
    <row r="141" spans="2:16" ht="12.5">
      <c r="B141" s="195" t="str">
        <f t="shared" si="34"/>
        <v/>
      </c>
      <c r="C141" s="507">
        <f>IF(D93="","-",+C140+1)</f>
        <v>2057</v>
      </c>
      <c r="D141" s="374">
        <f>IF(F140+SUM(E$99:E140)=D$92,F140,D$92-SUM(E$99:E140))</f>
        <v>819273.54803034384</v>
      </c>
      <c r="E141" s="522">
        <f t="shared" si="48"/>
        <v>314815.90909090912</v>
      </c>
      <c r="F141" s="523">
        <f t="shared" si="49"/>
        <v>504457.63893943472</v>
      </c>
      <c r="G141" s="523">
        <f t="shared" si="50"/>
        <v>661865.59348488925</v>
      </c>
      <c r="H141" s="526">
        <f t="shared" si="51"/>
        <v>397235.60895464721</v>
      </c>
      <c r="I141" s="577">
        <f t="shared" si="52"/>
        <v>397235.60895464721</v>
      </c>
      <c r="J141" s="514">
        <f t="shared" si="35"/>
        <v>0</v>
      </c>
      <c r="K141" s="514"/>
      <c r="L141" s="525"/>
      <c r="M141" s="514">
        <f t="shared" si="53"/>
        <v>0</v>
      </c>
      <c r="N141" s="525"/>
      <c r="O141" s="514">
        <f t="shared" si="54"/>
        <v>0</v>
      </c>
      <c r="P141" s="514">
        <f t="shared" si="55"/>
        <v>0</v>
      </c>
    </row>
    <row r="142" spans="2:16" ht="12.5">
      <c r="B142" s="195" t="str">
        <f t="shared" si="34"/>
        <v/>
      </c>
      <c r="C142" s="507">
        <f>IF(D93="","-",+C141+1)</f>
        <v>2058</v>
      </c>
      <c r="D142" s="374">
        <f>IF(F141+SUM(E$99:E141)=D$92,F141,D$92-SUM(E$99:E141))</f>
        <v>504457.63893943472</v>
      </c>
      <c r="E142" s="522">
        <f t="shared" si="48"/>
        <v>314815.90909090912</v>
      </c>
      <c r="F142" s="523">
        <f t="shared" si="49"/>
        <v>189641.7298485256</v>
      </c>
      <c r="G142" s="523">
        <f t="shared" si="50"/>
        <v>347049.68439398019</v>
      </c>
      <c r="H142" s="526">
        <f t="shared" si="51"/>
        <v>358032.73605263559</v>
      </c>
      <c r="I142" s="577">
        <f t="shared" si="52"/>
        <v>358032.73605263559</v>
      </c>
      <c r="J142" s="514">
        <f t="shared" si="35"/>
        <v>0</v>
      </c>
      <c r="K142" s="514"/>
      <c r="L142" s="525"/>
      <c r="M142" s="514">
        <f t="shared" si="53"/>
        <v>0</v>
      </c>
      <c r="N142" s="525"/>
      <c r="O142" s="514">
        <f t="shared" si="54"/>
        <v>0</v>
      </c>
      <c r="P142" s="514">
        <f t="shared" si="55"/>
        <v>0</v>
      </c>
    </row>
    <row r="143" spans="2:16" ht="12.5">
      <c r="B143" s="195" t="str">
        <f t="shared" si="34"/>
        <v/>
      </c>
      <c r="C143" s="507">
        <f>IF(D93="","-",+C142+1)</f>
        <v>2059</v>
      </c>
      <c r="D143" s="374">
        <f>IF(F142+SUM(E$99:E142)=D$92,F142,D$92-SUM(E$99:E142))</f>
        <v>189641.7298485256</v>
      </c>
      <c r="E143" s="522">
        <f t="shared" si="48"/>
        <v>189641.7298485256</v>
      </c>
      <c r="F143" s="523">
        <f t="shared" si="49"/>
        <v>0</v>
      </c>
      <c r="G143" s="523">
        <f t="shared" si="50"/>
        <v>94820.864924262802</v>
      </c>
      <c r="H143" s="526">
        <f t="shared" si="51"/>
        <v>201449.42510388597</v>
      </c>
      <c r="I143" s="577">
        <f t="shared" si="52"/>
        <v>201449.42510388597</v>
      </c>
      <c r="J143" s="514">
        <f t="shared" si="35"/>
        <v>0</v>
      </c>
      <c r="K143" s="514"/>
      <c r="L143" s="525"/>
      <c r="M143" s="514">
        <f t="shared" si="53"/>
        <v>0</v>
      </c>
      <c r="N143" s="525"/>
      <c r="O143" s="514">
        <f t="shared" si="54"/>
        <v>0</v>
      </c>
      <c r="P143" s="514">
        <f t="shared" si="55"/>
        <v>0</v>
      </c>
    </row>
    <row r="144" spans="2:16" ht="12.5">
      <c r="B144" s="195" t="str">
        <f t="shared" si="34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48"/>
        <v>0</v>
      </c>
      <c r="F144" s="523">
        <f t="shared" si="49"/>
        <v>0</v>
      </c>
      <c r="G144" s="523">
        <f t="shared" si="50"/>
        <v>0</v>
      </c>
      <c r="H144" s="526">
        <f t="shared" si="51"/>
        <v>0</v>
      </c>
      <c r="I144" s="577">
        <f t="shared" si="52"/>
        <v>0</v>
      </c>
      <c r="J144" s="514">
        <f t="shared" si="35"/>
        <v>0</v>
      </c>
      <c r="K144" s="514"/>
      <c r="L144" s="525"/>
      <c r="M144" s="514">
        <f t="shared" si="53"/>
        <v>0</v>
      </c>
      <c r="N144" s="525"/>
      <c r="O144" s="514">
        <f t="shared" si="54"/>
        <v>0</v>
      </c>
      <c r="P144" s="514">
        <f t="shared" si="55"/>
        <v>0</v>
      </c>
    </row>
    <row r="145" spans="2:16" ht="12.5">
      <c r="B145" s="195" t="str">
        <f t="shared" si="34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48"/>
        <v>0</v>
      </c>
      <c r="F145" s="523">
        <f t="shared" si="49"/>
        <v>0</v>
      </c>
      <c r="G145" s="523">
        <f t="shared" si="50"/>
        <v>0</v>
      </c>
      <c r="H145" s="526">
        <f t="shared" si="51"/>
        <v>0</v>
      </c>
      <c r="I145" s="577">
        <f t="shared" si="52"/>
        <v>0</v>
      </c>
      <c r="J145" s="514">
        <f t="shared" si="35"/>
        <v>0</v>
      </c>
      <c r="K145" s="514"/>
      <c r="L145" s="525"/>
      <c r="M145" s="514">
        <f t="shared" si="53"/>
        <v>0</v>
      </c>
      <c r="N145" s="525"/>
      <c r="O145" s="514">
        <f t="shared" si="54"/>
        <v>0</v>
      </c>
      <c r="P145" s="514">
        <f t="shared" si="55"/>
        <v>0</v>
      </c>
    </row>
    <row r="146" spans="2:16" ht="12.5">
      <c r="B146" s="195" t="str">
        <f t="shared" si="34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48"/>
        <v>0</v>
      </c>
      <c r="F146" s="523">
        <f t="shared" si="49"/>
        <v>0</v>
      </c>
      <c r="G146" s="523">
        <f t="shared" si="50"/>
        <v>0</v>
      </c>
      <c r="H146" s="526">
        <f t="shared" si="51"/>
        <v>0</v>
      </c>
      <c r="I146" s="577">
        <f t="shared" si="52"/>
        <v>0</v>
      </c>
      <c r="J146" s="514">
        <f t="shared" si="35"/>
        <v>0</v>
      </c>
      <c r="K146" s="514"/>
      <c r="L146" s="525"/>
      <c r="M146" s="514">
        <f t="shared" si="53"/>
        <v>0</v>
      </c>
      <c r="N146" s="525"/>
      <c r="O146" s="514">
        <f t="shared" si="54"/>
        <v>0</v>
      </c>
      <c r="P146" s="514">
        <f t="shared" si="55"/>
        <v>0</v>
      </c>
    </row>
    <row r="147" spans="2:16" ht="12.5">
      <c r="B147" s="195" t="str">
        <f t="shared" si="34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48"/>
        <v>0</v>
      </c>
      <c r="F147" s="523">
        <f t="shared" si="49"/>
        <v>0</v>
      </c>
      <c r="G147" s="523">
        <f t="shared" si="50"/>
        <v>0</v>
      </c>
      <c r="H147" s="526">
        <f t="shared" si="51"/>
        <v>0</v>
      </c>
      <c r="I147" s="577">
        <f t="shared" si="52"/>
        <v>0</v>
      </c>
      <c r="J147" s="514">
        <f t="shared" si="35"/>
        <v>0</v>
      </c>
      <c r="K147" s="514"/>
      <c r="L147" s="525"/>
      <c r="M147" s="514">
        <f t="shared" si="53"/>
        <v>0</v>
      </c>
      <c r="N147" s="525"/>
      <c r="O147" s="514">
        <f t="shared" si="54"/>
        <v>0</v>
      </c>
      <c r="P147" s="514">
        <f t="shared" si="55"/>
        <v>0</v>
      </c>
    </row>
    <row r="148" spans="2:16" ht="12.5">
      <c r="B148" s="195" t="str">
        <f t="shared" si="34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48"/>
        <v>0</v>
      </c>
      <c r="F148" s="523">
        <f t="shared" si="49"/>
        <v>0</v>
      </c>
      <c r="G148" s="523">
        <f t="shared" si="50"/>
        <v>0</v>
      </c>
      <c r="H148" s="526">
        <f t="shared" si="51"/>
        <v>0</v>
      </c>
      <c r="I148" s="577">
        <f t="shared" si="52"/>
        <v>0</v>
      </c>
      <c r="J148" s="514">
        <f t="shared" si="35"/>
        <v>0</v>
      </c>
      <c r="K148" s="514"/>
      <c r="L148" s="525"/>
      <c r="M148" s="514">
        <f t="shared" si="53"/>
        <v>0</v>
      </c>
      <c r="N148" s="525"/>
      <c r="O148" s="514">
        <f t="shared" si="54"/>
        <v>0</v>
      </c>
      <c r="P148" s="514">
        <f t="shared" si="55"/>
        <v>0</v>
      </c>
    </row>
    <row r="149" spans="2:16" ht="12.5">
      <c r="B149" s="195" t="str">
        <f t="shared" si="34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48"/>
        <v>0</v>
      </c>
      <c r="F149" s="523">
        <f t="shared" si="49"/>
        <v>0</v>
      </c>
      <c r="G149" s="523">
        <f t="shared" si="50"/>
        <v>0</v>
      </c>
      <c r="H149" s="526">
        <f t="shared" si="51"/>
        <v>0</v>
      </c>
      <c r="I149" s="577">
        <f t="shared" si="52"/>
        <v>0</v>
      </c>
      <c r="J149" s="514">
        <f t="shared" si="35"/>
        <v>0</v>
      </c>
      <c r="K149" s="514"/>
      <c r="L149" s="525"/>
      <c r="M149" s="514">
        <f t="shared" si="53"/>
        <v>0</v>
      </c>
      <c r="N149" s="525"/>
      <c r="O149" s="514">
        <f t="shared" si="54"/>
        <v>0</v>
      </c>
      <c r="P149" s="514">
        <f t="shared" si="55"/>
        <v>0</v>
      </c>
    </row>
    <row r="150" spans="2:16" ht="12.5">
      <c r="B150" s="195" t="str">
        <f t="shared" si="34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48"/>
        <v>0</v>
      </c>
      <c r="F150" s="523">
        <f t="shared" si="49"/>
        <v>0</v>
      </c>
      <c r="G150" s="523">
        <f t="shared" si="50"/>
        <v>0</v>
      </c>
      <c r="H150" s="526">
        <f t="shared" si="51"/>
        <v>0</v>
      </c>
      <c r="I150" s="577">
        <f t="shared" si="52"/>
        <v>0</v>
      </c>
      <c r="J150" s="514">
        <f t="shared" si="35"/>
        <v>0</v>
      </c>
      <c r="K150" s="514"/>
      <c r="L150" s="525"/>
      <c r="M150" s="514">
        <f t="shared" si="53"/>
        <v>0</v>
      </c>
      <c r="N150" s="525"/>
      <c r="O150" s="514">
        <f t="shared" si="54"/>
        <v>0</v>
      </c>
      <c r="P150" s="514">
        <f t="shared" si="55"/>
        <v>0</v>
      </c>
    </row>
    <row r="151" spans="2:16" ht="12.5">
      <c r="B151" s="195" t="str">
        <f t="shared" si="34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48"/>
        <v>0</v>
      </c>
      <c r="F151" s="523">
        <f t="shared" si="49"/>
        <v>0</v>
      </c>
      <c r="G151" s="523">
        <f t="shared" si="50"/>
        <v>0</v>
      </c>
      <c r="H151" s="526">
        <f t="shared" si="51"/>
        <v>0</v>
      </c>
      <c r="I151" s="577">
        <f t="shared" si="52"/>
        <v>0</v>
      </c>
      <c r="J151" s="514">
        <f t="shared" si="35"/>
        <v>0</v>
      </c>
      <c r="K151" s="514"/>
      <c r="L151" s="525"/>
      <c r="M151" s="514">
        <f t="shared" si="53"/>
        <v>0</v>
      </c>
      <c r="N151" s="525"/>
      <c r="O151" s="514">
        <f t="shared" si="54"/>
        <v>0</v>
      </c>
      <c r="P151" s="514">
        <f t="shared" si="55"/>
        <v>0</v>
      </c>
    </row>
    <row r="152" spans="2:16" ht="12.5">
      <c r="B152" s="195" t="str">
        <f t="shared" si="34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48"/>
        <v>0</v>
      </c>
      <c r="F152" s="523">
        <f t="shared" si="49"/>
        <v>0</v>
      </c>
      <c r="G152" s="523">
        <f t="shared" si="50"/>
        <v>0</v>
      </c>
      <c r="H152" s="526">
        <f t="shared" si="51"/>
        <v>0</v>
      </c>
      <c r="I152" s="577">
        <f t="shared" si="52"/>
        <v>0</v>
      </c>
      <c r="J152" s="514">
        <f t="shared" si="35"/>
        <v>0</v>
      </c>
      <c r="K152" s="514"/>
      <c r="L152" s="525"/>
      <c r="M152" s="514">
        <f t="shared" si="53"/>
        <v>0</v>
      </c>
      <c r="N152" s="525"/>
      <c r="O152" s="514">
        <f t="shared" si="54"/>
        <v>0</v>
      </c>
      <c r="P152" s="514">
        <f t="shared" si="55"/>
        <v>0</v>
      </c>
    </row>
    <row r="153" spans="2:16" ht="12.5">
      <c r="B153" s="195" t="str">
        <f t="shared" si="34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48"/>
        <v>0</v>
      </c>
      <c r="F153" s="523">
        <f t="shared" si="49"/>
        <v>0</v>
      </c>
      <c r="G153" s="523">
        <f t="shared" si="50"/>
        <v>0</v>
      </c>
      <c r="H153" s="526">
        <f t="shared" si="51"/>
        <v>0</v>
      </c>
      <c r="I153" s="577">
        <f t="shared" si="52"/>
        <v>0</v>
      </c>
      <c r="J153" s="514">
        <f t="shared" si="35"/>
        <v>0</v>
      </c>
      <c r="K153" s="514"/>
      <c r="L153" s="525"/>
      <c r="M153" s="514">
        <f t="shared" si="53"/>
        <v>0</v>
      </c>
      <c r="N153" s="525"/>
      <c r="O153" s="514">
        <f t="shared" si="54"/>
        <v>0</v>
      </c>
      <c r="P153" s="514">
        <f t="shared" si="55"/>
        <v>0</v>
      </c>
    </row>
    <row r="154" spans="2:16" ht="13" thickBot="1">
      <c r="B154" s="195" t="str">
        <f t="shared" si="34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48"/>
        <v>0</v>
      </c>
      <c r="F154" s="528">
        <f t="shared" si="49"/>
        <v>0</v>
      </c>
      <c r="G154" s="528">
        <f t="shared" si="50"/>
        <v>0</v>
      </c>
      <c r="H154" s="530">
        <f t="shared" si="51"/>
        <v>0</v>
      </c>
      <c r="I154" s="579">
        <f t="shared" si="52"/>
        <v>0</v>
      </c>
      <c r="J154" s="533">
        <f t="shared" si="35"/>
        <v>0</v>
      </c>
      <c r="K154" s="514"/>
      <c r="L154" s="532"/>
      <c r="M154" s="533">
        <f t="shared" si="53"/>
        <v>0</v>
      </c>
      <c r="N154" s="532"/>
      <c r="O154" s="533">
        <f t="shared" si="54"/>
        <v>0</v>
      </c>
      <c r="P154" s="533">
        <f t="shared" si="55"/>
        <v>0</v>
      </c>
    </row>
    <row r="155" spans="2:16" ht="12.5">
      <c r="C155" s="374" t="s">
        <v>78</v>
      </c>
      <c r="D155" s="375"/>
      <c r="E155" s="375">
        <f>SUM(E99:E154)</f>
        <v>13851899.999999993</v>
      </c>
      <c r="F155" s="375"/>
      <c r="G155" s="375"/>
      <c r="H155" s="375">
        <f>SUM(H99:H154)</f>
        <v>51168877.438565619</v>
      </c>
      <c r="I155" s="375">
        <f>SUM(I99:I154)</f>
        <v>51168877.438565619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3" stopIfTrue="1" operator="equal">
      <formula>$I$10</formula>
    </cfRule>
  </conditionalFormatting>
  <conditionalFormatting sqref="C99:C154">
    <cfRule type="cellIs" dxfId="48" priority="1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2.54296875" style="183" customWidth="1"/>
    <col min="17" max="17" width="9.1796875" style="183" customWidth="1"/>
    <col min="18" max="18" width="8.7265625" style="183"/>
    <col min="19" max="21" width="9.1796875" style="183" customWidth="1"/>
    <col min="22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55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1076874.0311177736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1076874.0311177736</v>
      </c>
      <c r="O6" s="269"/>
      <c r="P6" s="269"/>
    </row>
    <row r="7" spans="1:16" ht="13.5" thickBot="1">
      <c r="C7" s="467" t="s">
        <v>48</v>
      </c>
      <c r="D7" s="624" t="s">
        <v>359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478" t="s">
        <v>494</v>
      </c>
      <c r="F9" s="672" t="s">
        <v>512</v>
      </c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9381462.7200000007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213215.06181818183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 t="shared" ref="K17:K22" si="1">+G17</f>
        <v>1240275.0587599066</v>
      </c>
      <c r="L17" s="513">
        <f t="shared" ref="L17:L72" si="2">IF(K17&lt;&gt;0,+G17-K17,0)</f>
        <v>0</v>
      </c>
      <c r="M17" s="512">
        <f t="shared" ref="M17:M22" si="3">+H17</f>
        <v>1240275.0587599066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 t="shared" si="1"/>
        <v>1353054.593855357</v>
      </c>
      <c r="L18" s="519">
        <f t="shared" ref="L18:L23" si="6">IF(K18&lt;&gt;0,+G18-K18,0)</f>
        <v>0</v>
      </c>
      <c r="M18" s="518">
        <f t="shared" si="3"/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1364634.2393042783</v>
      </c>
      <c r="H19" s="639">
        <v>1364634.2393042783</v>
      </c>
      <c r="I19" s="511">
        <f t="shared" si="0"/>
        <v>0</v>
      </c>
      <c r="J19" s="511"/>
      <c r="K19" s="518">
        <f t="shared" si="1"/>
        <v>1364634.2393042783</v>
      </c>
      <c r="L19" s="519">
        <f t="shared" si="6"/>
        <v>0</v>
      </c>
      <c r="M19" s="518">
        <f t="shared" si="3"/>
        <v>1364634.2393042783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8823640.1826499756</v>
      </c>
      <c r="E20" s="630">
        <v>228670.31707317074</v>
      </c>
      <c r="F20" s="631">
        <v>8594969.8655768055</v>
      </c>
      <c r="G20" s="630">
        <v>1335571.5914042245</v>
      </c>
      <c r="H20" s="639">
        <v>1335571.5914042245</v>
      </c>
      <c r="I20" s="511">
        <f t="shared" si="0"/>
        <v>0</v>
      </c>
      <c r="J20" s="511"/>
      <c r="K20" s="518">
        <f t="shared" si="1"/>
        <v>1335571.5914042245</v>
      </c>
      <c r="L20" s="519">
        <f t="shared" si="6"/>
        <v>0</v>
      </c>
      <c r="M20" s="518">
        <f t="shared" si="3"/>
        <v>1335571.5914042245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1096539.9309391833</v>
      </c>
      <c r="H21" s="639">
        <v>1096539.9309391833</v>
      </c>
      <c r="I21" s="511">
        <f t="shared" si="0"/>
        <v>0</v>
      </c>
      <c r="J21" s="511"/>
      <c r="K21" s="518">
        <f t="shared" si="1"/>
        <v>1096539.9309391833</v>
      </c>
      <c r="L21" s="519">
        <f t="shared" si="6"/>
        <v>0</v>
      </c>
      <c r="M21" s="518">
        <f t="shared" si="3"/>
        <v>1096539.9309391833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8382915.3772047106</v>
      </c>
      <c r="E22" s="630">
        <v>223368.16666666666</v>
      </c>
      <c r="F22" s="631">
        <v>8159547.2105380436</v>
      </c>
      <c r="G22" s="630">
        <v>1100156.2769158005</v>
      </c>
      <c r="H22" s="639">
        <v>1100156.2769158005</v>
      </c>
      <c r="I22" s="511">
        <f t="shared" si="0"/>
        <v>0</v>
      </c>
      <c r="J22" s="511"/>
      <c r="K22" s="518">
        <f t="shared" si="1"/>
        <v>1100156.2769158005</v>
      </c>
      <c r="L22" s="519">
        <f t="shared" si="6"/>
        <v>0</v>
      </c>
      <c r="M22" s="518">
        <f t="shared" si="3"/>
        <v>1100156.2769158005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8148911.3818369657</v>
      </c>
      <c r="E23" s="630">
        <v>223368.16666666666</v>
      </c>
      <c r="F23" s="631">
        <v>7925543.2151702987</v>
      </c>
      <c r="G23" s="630">
        <v>1127106.9316908673</v>
      </c>
      <c r="H23" s="639">
        <v>1127106.9316908673</v>
      </c>
      <c r="I23" s="511">
        <f t="shared" si="0"/>
        <v>0</v>
      </c>
      <c r="J23" s="511"/>
      <c r="K23" s="518">
        <f t="shared" ref="K23" si="8">+G23</f>
        <v>1127106.9316908673</v>
      </c>
      <c r="L23" s="519">
        <f t="shared" si="6"/>
        <v>0</v>
      </c>
      <c r="M23" s="518">
        <f t="shared" ref="M23" si="9">+H23</f>
        <v>1127106.9316908673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31">
        <v>7925542.9351703003</v>
      </c>
      <c r="E24" s="630">
        <v>223368.16</v>
      </c>
      <c r="F24" s="631">
        <v>7702174.7751703002</v>
      </c>
      <c r="G24" s="630">
        <v>1210467.8508998295</v>
      </c>
      <c r="H24" s="639">
        <v>1210467.8508998295</v>
      </c>
      <c r="I24" s="511">
        <f t="shared" si="0"/>
        <v>0</v>
      </c>
      <c r="J24" s="511"/>
      <c r="K24" s="518">
        <f t="shared" ref="K24" si="10">+G24</f>
        <v>1210467.8508998295</v>
      </c>
      <c r="L24" s="519">
        <f t="shared" ref="L24" si="11">IF(K24&lt;&gt;0,+G24-K24,0)</f>
        <v>0</v>
      </c>
      <c r="M24" s="518">
        <f t="shared" ref="M24" si="12">+H24</f>
        <v>1210467.8508998295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631">
        <v>7702174.7751703002</v>
      </c>
      <c r="E25" s="630">
        <v>223368.16</v>
      </c>
      <c r="F25" s="631">
        <v>7478806.6151703</v>
      </c>
      <c r="G25" s="630">
        <v>1076874.0311177736</v>
      </c>
      <c r="H25" s="639">
        <v>1076874.0311177736</v>
      </c>
      <c r="I25" s="511">
        <f t="shared" si="0"/>
        <v>0</v>
      </c>
      <c r="J25" s="511"/>
      <c r="K25" s="518">
        <f t="shared" ref="K25" si="13">+G25</f>
        <v>1076874.0311177736</v>
      </c>
      <c r="L25" s="519">
        <f t="shared" ref="L25" si="14">IF(K25&lt;&gt;0,+G25-K25,0)</f>
        <v>0</v>
      </c>
      <c r="M25" s="518">
        <f t="shared" ref="M25" si="15">+H25</f>
        <v>1076874.0311177736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7478806.6151703</v>
      </c>
      <c r="E26" s="522">
        <f>IF(+I14&lt;F25,I14,D26)</f>
        <v>213215.06181818183</v>
      </c>
      <c r="F26" s="523">
        <f t="shared" ref="F26:F72" si="18">+D26-E26</f>
        <v>7265591.5533521185</v>
      </c>
      <c r="G26" s="524">
        <f t="shared" ref="G26:G49" si="19">+I$12*((D26+F26)/2)+E26</f>
        <v>1094392.872342431</v>
      </c>
      <c r="H26" s="491">
        <f t="shared" ref="H26:H49" si="20">+I$13*((D26+F26)/2)+E26</f>
        <v>1094392.872342431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7265591.5533521185</v>
      </c>
      <c r="E27" s="522">
        <f>IF(+I14&lt;F26,I14,D27)</f>
        <v>213215.06181818183</v>
      </c>
      <c r="F27" s="523">
        <f t="shared" si="18"/>
        <v>7052376.4915339369</v>
      </c>
      <c r="G27" s="524">
        <f t="shared" si="19"/>
        <v>1068907.887577866</v>
      </c>
      <c r="H27" s="491">
        <f t="shared" si="20"/>
        <v>1068907.887577866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7052376.4915339369</v>
      </c>
      <c r="E28" s="522">
        <f>IF(+I14&lt;F27,I14,D28)</f>
        <v>213215.06181818183</v>
      </c>
      <c r="F28" s="523">
        <f t="shared" si="18"/>
        <v>6839161.4297157554</v>
      </c>
      <c r="G28" s="524">
        <f t="shared" si="19"/>
        <v>1043422.9028133007</v>
      </c>
      <c r="H28" s="491">
        <f t="shared" si="20"/>
        <v>1043422.9028133007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6839161.4297157554</v>
      </c>
      <c r="E29" s="522">
        <f>IF(+I14&lt;F28,I14,D29)</f>
        <v>213215.06181818183</v>
      </c>
      <c r="F29" s="523">
        <f t="shared" si="18"/>
        <v>6625946.3678975739</v>
      </c>
      <c r="G29" s="524">
        <f t="shared" si="19"/>
        <v>1017937.9180487357</v>
      </c>
      <c r="H29" s="491">
        <f t="shared" si="20"/>
        <v>1017937.9180487357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6625946.3678975739</v>
      </c>
      <c r="E30" s="522">
        <f>IF(+I14&lt;F29,I14,D30)</f>
        <v>213215.06181818183</v>
      </c>
      <c r="F30" s="523">
        <f t="shared" si="18"/>
        <v>6412731.3060793923</v>
      </c>
      <c r="G30" s="524">
        <f t="shared" si="19"/>
        <v>992452.93328417046</v>
      </c>
      <c r="H30" s="491">
        <f t="shared" si="20"/>
        <v>992452.93328417046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6412731.3060793923</v>
      </c>
      <c r="E31" s="522">
        <f>IF(+I14&lt;F30,I14,D31)</f>
        <v>213215.06181818183</v>
      </c>
      <c r="F31" s="523">
        <f t="shared" si="18"/>
        <v>6199516.2442612108</v>
      </c>
      <c r="G31" s="524">
        <f t="shared" si="19"/>
        <v>966967.94851960544</v>
      </c>
      <c r="H31" s="491">
        <f t="shared" si="20"/>
        <v>966967.94851960544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6199516.2442612108</v>
      </c>
      <c r="E32" s="522">
        <f>IF(+I14&lt;F31,I14,D32)</f>
        <v>213215.06181818183</v>
      </c>
      <c r="F32" s="523">
        <f t="shared" si="18"/>
        <v>5986301.1824430292</v>
      </c>
      <c r="G32" s="524">
        <f t="shared" si="19"/>
        <v>941482.96375504043</v>
      </c>
      <c r="H32" s="491">
        <f t="shared" si="20"/>
        <v>941482.96375504043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5986301.1824430292</v>
      </c>
      <c r="E33" s="522">
        <f>IF(+I14&lt;F32,I14,D33)</f>
        <v>213215.06181818183</v>
      </c>
      <c r="F33" s="523">
        <f t="shared" si="18"/>
        <v>5773086.1206248477</v>
      </c>
      <c r="G33" s="524">
        <f t="shared" si="19"/>
        <v>915997.97899047541</v>
      </c>
      <c r="H33" s="491">
        <f t="shared" si="20"/>
        <v>915997.97899047541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5773086.1206248477</v>
      </c>
      <c r="E34" s="522">
        <f>IF(+I14&lt;F33,I14,D34)</f>
        <v>213215.06181818183</v>
      </c>
      <c r="F34" s="523">
        <f t="shared" si="18"/>
        <v>5559871.0588066662</v>
      </c>
      <c r="G34" s="524">
        <f t="shared" si="19"/>
        <v>890512.99422591017</v>
      </c>
      <c r="H34" s="491">
        <f t="shared" si="20"/>
        <v>890512.99422591017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5559871.0588066662</v>
      </c>
      <c r="E35" s="522">
        <f>IF(+I14&lt;F34,I14,D35)</f>
        <v>213215.06181818183</v>
      </c>
      <c r="F35" s="523">
        <f t="shared" si="18"/>
        <v>5346655.9969884846</v>
      </c>
      <c r="G35" s="524">
        <f t="shared" si="19"/>
        <v>865028.00946134515</v>
      </c>
      <c r="H35" s="491">
        <f t="shared" si="20"/>
        <v>865028.00946134515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5346655.99698848</v>
      </c>
      <c r="E36" s="522">
        <f>IF(+I14&lt;F35,I14,D36)</f>
        <v>213215.06181818183</v>
      </c>
      <c r="F36" s="523">
        <f t="shared" si="18"/>
        <v>5133440.9351702984</v>
      </c>
      <c r="G36" s="524">
        <f t="shared" si="19"/>
        <v>839543.02469677944</v>
      </c>
      <c r="H36" s="491">
        <f t="shared" si="20"/>
        <v>839543.02469677944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5133440.9351702984</v>
      </c>
      <c r="E37" s="522">
        <f>IF(+I14&lt;F36,I14,D37)</f>
        <v>213215.06181818183</v>
      </c>
      <c r="F37" s="523">
        <f t="shared" si="18"/>
        <v>4920225.8733521169</v>
      </c>
      <c r="G37" s="524">
        <f t="shared" si="19"/>
        <v>814058.03993221442</v>
      </c>
      <c r="H37" s="491">
        <f t="shared" si="20"/>
        <v>814058.03993221442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4920225.8733521169</v>
      </c>
      <c r="E38" s="522">
        <f>IF(+I14&lt;F37,I14,D38)</f>
        <v>213215.06181818183</v>
      </c>
      <c r="F38" s="523">
        <f t="shared" si="18"/>
        <v>4707010.8115339354</v>
      </c>
      <c r="G38" s="524">
        <f t="shared" si="19"/>
        <v>788573.05516764941</v>
      </c>
      <c r="H38" s="491">
        <f t="shared" si="20"/>
        <v>788573.05516764941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4707010.8115339354</v>
      </c>
      <c r="E39" s="522">
        <f>IF(+I14&lt;F38,I14,D39)</f>
        <v>213215.06181818183</v>
      </c>
      <c r="F39" s="523">
        <f t="shared" si="18"/>
        <v>4493795.7497157538</v>
      </c>
      <c r="G39" s="524">
        <f t="shared" si="19"/>
        <v>763088.07040308416</v>
      </c>
      <c r="H39" s="491">
        <f t="shared" si="20"/>
        <v>763088.07040308416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4493795.7497157538</v>
      </c>
      <c r="E40" s="522">
        <f>IF(+I14&lt;F39,I14,D40)</f>
        <v>213215.06181818183</v>
      </c>
      <c r="F40" s="523">
        <f t="shared" si="18"/>
        <v>4280580.6878975723</v>
      </c>
      <c r="G40" s="524">
        <f t="shared" si="19"/>
        <v>737603.08563851914</v>
      </c>
      <c r="H40" s="491">
        <f t="shared" si="20"/>
        <v>737603.08563851914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4280580.6878975723</v>
      </c>
      <c r="E41" s="522">
        <f>IF(+I14&lt;F40,I14,D41)</f>
        <v>213215.06181818183</v>
      </c>
      <c r="F41" s="523">
        <f t="shared" si="18"/>
        <v>4067365.6260793903</v>
      </c>
      <c r="G41" s="524">
        <f t="shared" si="19"/>
        <v>712118.1008739539</v>
      </c>
      <c r="H41" s="491">
        <f t="shared" si="20"/>
        <v>712118.1008739539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4067365.6260793903</v>
      </c>
      <c r="E42" s="522">
        <f>IF(+I14&lt;F41,I14,D42)</f>
        <v>213215.06181818183</v>
      </c>
      <c r="F42" s="523">
        <f t="shared" si="18"/>
        <v>3854150.5642612083</v>
      </c>
      <c r="G42" s="524">
        <f t="shared" si="19"/>
        <v>686633.11610938888</v>
      </c>
      <c r="H42" s="491">
        <f t="shared" si="20"/>
        <v>686633.11610938888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3854150.5642612083</v>
      </c>
      <c r="E43" s="522">
        <f>IF(+I14&lt;F42,I14,D43)</f>
        <v>213215.06181818183</v>
      </c>
      <c r="F43" s="523">
        <f t="shared" si="18"/>
        <v>3640935.5024430263</v>
      </c>
      <c r="G43" s="524">
        <f t="shared" si="19"/>
        <v>661148.13134482363</v>
      </c>
      <c r="H43" s="491">
        <f t="shared" si="20"/>
        <v>661148.13134482363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3640935.5024430263</v>
      </c>
      <c r="E44" s="522">
        <f>IF(+I14&lt;F43,I14,D44)</f>
        <v>213215.06181818183</v>
      </c>
      <c r="F44" s="523">
        <f t="shared" si="18"/>
        <v>3427720.4406248443</v>
      </c>
      <c r="G44" s="524">
        <f t="shared" si="19"/>
        <v>635663.14658025862</v>
      </c>
      <c r="H44" s="491">
        <f t="shared" si="20"/>
        <v>635663.14658025862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3427720.4406248443</v>
      </c>
      <c r="E45" s="522">
        <f>IF(+I14&lt;F44,I14,D45)</f>
        <v>213215.06181818183</v>
      </c>
      <c r="F45" s="523">
        <f t="shared" si="18"/>
        <v>3214505.3788066623</v>
      </c>
      <c r="G45" s="524">
        <f t="shared" si="19"/>
        <v>610178.16181569337</v>
      </c>
      <c r="H45" s="491">
        <f t="shared" si="20"/>
        <v>610178.16181569337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3214505.3788066623</v>
      </c>
      <c r="E46" s="522">
        <f>IF(+I14&lt;F45,I14,D46)</f>
        <v>213215.06181818183</v>
      </c>
      <c r="F46" s="523">
        <f t="shared" si="18"/>
        <v>3001290.3169884803</v>
      </c>
      <c r="G46" s="524">
        <f t="shared" si="19"/>
        <v>584693.17705112835</v>
      </c>
      <c r="H46" s="491">
        <f t="shared" si="20"/>
        <v>584693.17705112835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3001290.3169884803</v>
      </c>
      <c r="E47" s="522">
        <f>IF(+I14&lt;F46,I14,D47)</f>
        <v>213215.06181818183</v>
      </c>
      <c r="F47" s="523">
        <f t="shared" si="18"/>
        <v>2788075.2551702983</v>
      </c>
      <c r="G47" s="524">
        <f t="shared" si="19"/>
        <v>559208.19228656311</v>
      </c>
      <c r="H47" s="491">
        <f t="shared" si="20"/>
        <v>559208.19228656311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2788075.2551702983</v>
      </c>
      <c r="E48" s="522">
        <f>IF(+I14&lt;F47,I14,D48)</f>
        <v>213215.06181818183</v>
      </c>
      <c r="F48" s="523">
        <f t="shared" si="18"/>
        <v>2574860.1933521163</v>
      </c>
      <c r="G48" s="524">
        <f t="shared" si="19"/>
        <v>533723.20752199797</v>
      </c>
      <c r="H48" s="491">
        <f t="shared" si="20"/>
        <v>533723.20752199797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2574860.1933521163</v>
      </c>
      <c r="E49" s="522">
        <f>IF(+I14&lt;F48,I14,D49)</f>
        <v>213215.06181818183</v>
      </c>
      <c r="F49" s="523">
        <f t="shared" si="18"/>
        <v>2361645.1315339343</v>
      </c>
      <c r="G49" s="524">
        <f t="shared" si="19"/>
        <v>508238.22275743278</v>
      </c>
      <c r="H49" s="491">
        <f t="shared" si="20"/>
        <v>508238.22275743278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2361645.1315339343</v>
      </c>
      <c r="E50" s="522">
        <f>IF(+I14&lt;F49,I14,D50)</f>
        <v>213215.06181818183</v>
      </c>
      <c r="F50" s="523">
        <f t="shared" si="18"/>
        <v>2148430.0697157523</v>
      </c>
      <c r="G50" s="524">
        <f t="shared" ref="G50:G72" si="21">+I$12*((D50+F50)/2)+E50</f>
        <v>482753.23799286771</v>
      </c>
      <c r="H50" s="491">
        <f t="shared" ref="H50:H72" si="22">+I$13*((D50+F50)/2)+E50</f>
        <v>482753.23799286771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2148430.0697157523</v>
      </c>
      <c r="E51" s="522">
        <f>IF(+I14&lt;F50,I14,D51)</f>
        <v>213215.06181818183</v>
      </c>
      <c r="F51" s="523">
        <f t="shared" si="18"/>
        <v>1935215.0078975705</v>
      </c>
      <c r="G51" s="524">
        <f t="shared" si="21"/>
        <v>457268.25322830258</v>
      </c>
      <c r="H51" s="491">
        <f t="shared" si="22"/>
        <v>457268.25322830258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1935215.0078975705</v>
      </c>
      <c r="E52" s="522">
        <f>IF(+I14&lt;F51,I14,D52)</f>
        <v>213215.06181818183</v>
      </c>
      <c r="F52" s="523">
        <f t="shared" si="18"/>
        <v>1721999.9460793887</v>
      </c>
      <c r="G52" s="524">
        <f t="shared" si="21"/>
        <v>431783.26846373745</v>
      </c>
      <c r="H52" s="491">
        <f t="shared" si="22"/>
        <v>431783.26846373745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1721999.9460793887</v>
      </c>
      <c r="E53" s="522">
        <f>IF(+I14&lt;F52,I14,D53)</f>
        <v>213215.06181818183</v>
      </c>
      <c r="F53" s="523">
        <f t="shared" si="18"/>
        <v>1508784.884261207</v>
      </c>
      <c r="G53" s="524">
        <f t="shared" si="21"/>
        <v>406298.28369917232</v>
      </c>
      <c r="H53" s="491">
        <f t="shared" si="22"/>
        <v>406298.28369917232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1508784.884261207</v>
      </c>
      <c r="E54" s="522">
        <f>IF(+I14&lt;F53,I14,D54)</f>
        <v>213215.06181818183</v>
      </c>
      <c r="F54" s="523">
        <f t="shared" si="18"/>
        <v>1295569.8224430252</v>
      </c>
      <c r="G54" s="524">
        <f t="shared" si="21"/>
        <v>380813.29893460718</v>
      </c>
      <c r="H54" s="491">
        <f t="shared" si="22"/>
        <v>380813.29893460718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1295569.8224430252</v>
      </c>
      <c r="E55" s="522">
        <f>IF(+I14&lt;F54,I14,D55)</f>
        <v>213215.06181818183</v>
      </c>
      <c r="F55" s="523">
        <f t="shared" si="18"/>
        <v>1082354.7606248434</v>
      </c>
      <c r="G55" s="524">
        <f t="shared" si="21"/>
        <v>355328.31417004205</v>
      </c>
      <c r="H55" s="491">
        <f t="shared" si="22"/>
        <v>355328.31417004205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1082354.7606248434</v>
      </c>
      <c r="E56" s="522">
        <f>IF(+I14&lt;F55,I14,D56)</f>
        <v>213215.06181818183</v>
      </c>
      <c r="F56" s="523">
        <f t="shared" si="18"/>
        <v>869139.69880666165</v>
      </c>
      <c r="G56" s="524">
        <f t="shared" si="21"/>
        <v>329843.32940547692</v>
      </c>
      <c r="H56" s="491">
        <f t="shared" si="22"/>
        <v>329843.32940547692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869139.69880666165</v>
      </c>
      <c r="E57" s="522">
        <f>IF(+I14&lt;F56,I14,D57)</f>
        <v>213215.06181818183</v>
      </c>
      <c r="F57" s="523">
        <f t="shared" si="18"/>
        <v>655924.63698847988</v>
      </c>
      <c r="G57" s="524">
        <f t="shared" si="21"/>
        <v>304358.34464091185</v>
      </c>
      <c r="H57" s="491">
        <f t="shared" si="22"/>
        <v>304358.34464091185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655924.63698847988</v>
      </c>
      <c r="E58" s="522">
        <f>IF(+I14&lt;F57,I14,D58)</f>
        <v>213215.06181818183</v>
      </c>
      <c r="F58" s="523">
        <f t="shared" si="18"/>
        <v>442709.57517029805</v>
      </c>
      <c r="G58" s="524">
        <f t="shared" si="21"/>
        <v>278873.35987634672</v>
      </c>
      <c r="H58" s="491">
        <f t="shared" si="22"/>
        <v>278873.35987634672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442709.57517029805</v>
      </c>
      <c r="E59" s="522">
        <f>IF(+I14&lt;F58,I14,D59)</f>
        <v>213215.06181818183</v>
      </c>
      <c r="F59" s="523">
        <f t="shared" si="18"/>
        <v>229494.51335211622</v>
      </c>
      <c r="G59" s="524">
        <f t="shared" si="21"/>
        <v>253388.37511178158</v>
      </c>
      <c r="H59" s="491">
        <f t="shared" si="22"/>
        <v>253388.37511178158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229494.51335211622</v>
      </c>
      <c r="E60" s="522">
        <f>IF(+I14&lt;F59,I14,D60)</f>
        <v>213215.06181818183</v>
      </c>
      <c r="F60" s="523">
        <f t="shared" si="18"/>
        <v>16279.451533934393</v>
      </c>
      <c r="G60" s="524">
        <f t="shared" si="21"/>
        <v>227903.39034721645</v>
      </c>
      <c r="H60" s="491">
        <f t="shared" si="22"/>
        <v>227903.39034721645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16279.451533934393</v>
      </c>
      <c r="E61" s="522">
        <f>IF(+I14&lt;F60,I14,D61)</f>
        <v>16279.451533934393</v>
      </c>
      <c r="F61" s="523">
        <f t="shared" si="18"/>
        <v>0</v>
      </c>
      <c r="G61" s="526">
        <f t="shared" si="21"/>
        <v>17252.369607310426</v>
      </c>
      <c r="H61" s="491">
        <f t="shared" si="22"/>
        <v>17252.369607310426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1"/>
        <v>0</v>
      </c>
      <c r="H62" s="491">
        <f t="shared" si="22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1"/>
        <v>0</v>
      </c>
      <c r="H63" s="491">
        <f t="shared" si="22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1"/>
        <v>0</v>
      </c>
      <c r="H64" s="491">
        <f t="shared" si="22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1"/>
        <v>0</v>
      </c>
      <c r="H65" s="491">
        <f t="shared" si="22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1"/>
        <v>0</v>
      </c>
      <c r="H66" s="491">
        <f t="shared" si="22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1"/>
        <v>0</v>
      </c>
      <c r="H67" s="491">
        <f t="shared" si="22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1"/>
        <v>0</v>
      </c>
      <c r="H68" s="491">
        <f t="shared" si="22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1"/>
        <v>0</v>
      </c>
      <c r="H69" s="491">
        <f t="shared" si="22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1"/>
        <v>0</v>
      </c>
      <c r="H70" s="491">
        <f t="shared" si="22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1"/>
        <v>0</v>
      </c>
      <c r="H71" s="491">
        <f t="shared" si="22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1"/>
        <v>0</v>
      </c>
      <c r="H72" s="471">
        <f t="shared" si="22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9381462.7199999969</v>
      </c>
      <c r="F73" s="375"/>
      <c r="G73" s="375">
        <f>SUM(G17:G72)</f>
        <v>34062117.471563362</v>
      </c>
      <c r="H73" s="375">
        <f>SUM(H17:H72)</f>
        <v>34062117.471563362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1076874.0311177736</v>
      </c>
      <c r="N87" s="546">
        <f>IF(J92&lt;D11,0,VLOOKUP(J92,C17:O72,11))</f>
        <v>1076874.0311177736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1156604.3732776884</v>
      </c>
      <c r="N88" s="550">
        <f>IF(J92&lt;D11,0,VLOOKUP(J92,C99:P154,7))</f>
        <v>1156604.3732776884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79730.342159914784</v>
      </c>
      <c r="N89" s="555">
        <f>+N88-N87</f>
        <v>79730.342159914784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 t="str">
        <f>E9</f>
        <v xml:space="preserve">SPP Project ID = </v>
      </c>
      <c r="F91" s="560" t="str">
        <f>F9</f>
        <v>478 &amp; 512</v>
      </c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D10</f>
        <v>9381462.7200000007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213215.06181818183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23">+I99-H99</f>
        <v>0</v>
      </c>
      <c r="K99" s="514"/>
      <c r="L99" s="512">
        <f t="shared" ref="L99:L104" si="24">+H99</f>
        <v>731238.56219016481</v>
      </c>
      <c r="M99" s="513">
        <f t="shared" ref="M99:M130" si="25">IF(L99&lt;&gt;0,+H99-L99,0)</f>
        <v>0</v>
      </c>
      <c r="N99" s="512">
        <f t="shared" ref="N99:N104" si="26">+I99</f>
        <v>731238.56219016481</v>
      </c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23"/>
        <v>0</v>
      </c>
      <c r="K100" s="514"/>
      <c r="L100" s="655">
        <f t="shared" si="24"/>
        <v>1331725.0793304511</v>
      </c>
      <c r="M100" s="514">
        <f t="shared" si="25"/>
        <v>0</v>
      </c>
      <c r="N100" s="655">
        <f t="shared" si="26"/>
        <v>1331725.0793304511</v>
      </c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23"/>
        <v>0</v>
      </c>
      <c r="K101" s="514"/>
      <c r="L101" s="655">
        <f t="shared" si="24"/>
        <v>1163360.3325167969</v>
      </c>
      <c r="M101" s="514">
        <f t="shared" ref="M101" si="30">IF(L101&lt;&gt;0,+H101-L101,0)</f>
        <v>0</v>
      </c>
      <c r="N101" s="655">
        <f t="shared" si="26"/>
        <v>1163360.3325167969</v>
      </c>
      <c r="O101" s="514">
        <f t="shared" ref="O101" si="31">IF(N101&lt;&gt;0,+I101-N101,0)</f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2019</v>
      </c>
      <c r="D102" s="629">
        <v>8789370.3410852719</v>
      </c>
      <c r="E102" s="630">
        <v>218173.55813953487</v>
      </c>
      <c r="F102" s="631">
        <v>8571196.7829457372</v>
      </c>
      <c r="G102" s="631">
        <v>8680283.5620155036</v>
      </c>
      <c r="H102" s="633">
        <v>1147315.8547577483</v>
      </c>
      <c r="I102" s="634">
        <v>1147315.8547577483</v>
      </c>
      <c r="J102" s="514">
        <f t="shared" si="23"/>
        <v>0</v>
      </c>
      <c r="K102" s="514"/>
      <c r="L102" s="655">
        <f t="shared" si="24"/>
        <v>1147315.8547577483</v>
      </c>
      <c r="M102" s="514">
        <f t="shared" ref="M102" si="32">IF(L102&lt;&gt;0,+H102-L102,0)</f>
        <v>0</v>
      </c>
      <c r="N102" s="655">
        <f t="shared" si="26"/>
        <v>1147315.8547577483</v>
      </c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2020</v>
      </c>
      <c r="D103" s="629">
        <v>8571196.7829457372</v>
      </c>
      <c r="E103" s="630">
        <v>223368.16666666666</v>
      </c>
      <c r="F103" s="631">
        <v>8347828.6162790703</v>
      </c>
      <c r="G103" s="631">
        <v>8459512.6996124033</v>
      </c>
      <c r="H103" s="633">
        <v>1133390.3688526335</v>
      </c>
      <c r="I103" s="634">
        <v>1133390.3688526335</v>
      </c>
      <c r="J103" s="514">
        <f t="shared" si="23"/>
        <v>0</v>
      </c>
      <c r="K103" s="514"/>
      <c r="L103" s="655">
        <f t="shared" si="24"/>
        <v>1133390.3688526335</v>
      </c>
      <c r="M103" s="514">
        <f t="shared" ref="M103" si="33">IF(L103&lt;&gt;0,+H103-L103,0)</f>
        <v>0</v>
      </c>
      <c r="N103" s="655">
        <f t="shared" si="26"/>
        <v>1133390.3688526335</v>
      </c>
      <c r="O103" s="514">
        <f t="shared" si="27"/>
        <v>0</v>
      </c>
      <c r="P103" s="514">
        <f t="shared" si="28"/>
        <v>0</v>
      </c>
    </row>
    <row r="104" spans="1:16" ht="12.5">
      <c r="B104" s="195" t="str">
        <f t="shared" si="29"/>
        <v/>
      </c>
      <c r="C104" s="507">
        <f>IF(D93="","-",+C103+1)</f>
        <v>2021</v>
      </c>
      <c r="D104" s="629">
        <v>8347828.6162790703</v>
      </c>
      <c r="E104" s="630">
        <v>228816.17073170733</v>
      </c>
      <c r="F104" s="631">
        <v>8119012.4455473628</v>
      </c>
      <c r="G104" s="631">
        <v>8233420.530913217</v>
      </c>
      <c r="H104" s="633">
        <v>1163426.5326920082</v>
      </c>
      <c r="I104" s="634">
        <v>1163426.5326920082</v>
      </c>
      <c r="J104" s="514">
        <f t="shared" si="23"/>
        <v>0</v>
      </c>
      <c r="K104" s="514"/>
      <c r="L104" s="655">
        <f t="shared" si="24"/>
        <v>1163426.5326920082</v>
      </c>
      <c r="M104" s="514">
        <f t="shared" ref="M104" si="34">IF(L104&lt;&gt;0,+H104-L104,0)</f>
        <v>0</v>
      </c>
      <c r="N104" s="655">
        <f t="shared" si="26"/>
        <v>1163426.5326920082</v>
      </c>
      <c r="O104" s="514">
        <f t="shared" si="27"/>
        <v>0</v>
      </c>
      <c r="P104" s="514">
        <f t="shared" si="28"/>
        <v>0</v>
      </c>
    </row>
    <row r="105" spans="1:16" ht="12.5">
      <c r="B105" s="195" t="str">
        <f t="shared" si="29"/>
        <v/>
      </c>
      <c r="C105" s="507">
        <f>IF(D93="","-",+C104+1)</f>
        <v>2022</v>
      </c>
      <c r="D105" s="629">
        <v>8119012.4455473628</v>
      </c>
      <c r="E105" s="630">
        <v>223368.16666666666</v>
      </c>
      <c r="F105" s="631">
        <v>7895644.2788806958</v>
      </c>
      <c r="G105" s="631">
        <v>8007328.3622140288</v>
      </c>
      <c r="H105" s="633">
        <v>1163891.6846246484</v>
      </c>
      <c r="I105" s="634">
        <v>1163891.6846246484</v>
      </c>
      <c r="J105" s="514">
        <f t="shared" si="23"/>
        <v>0</v>
      </c>
      <c r="K105" s="514"/>
      <c r="L105" s="655">
        <f t="shared" ref="L105" si="35">+H105</f>
        <v>1163891.6846246484</v>
      </c>
      <c r="M105" s="514">
        <f t="shared" ref="M105" si="36">IF(L105&lt;&gt;0,+H105-L105,0)</f>
        <v>0</v>
      </c>
      <c r="N105" s="655">
        <f t="shared" ref="N105" si="37">+I105</f>
        <v>1163891.6846246484</v>
      </c>
      <c r="O105" s="514">
        <f t="shared" ref="O105" si="38">IF(N105&lt;&gt;0,+I105-N105,0)</f>
        <v>0</v>
      </c>
      <c r="P105" s="514">
        <f t="shared" ref="P105" si="39">+O105-M105</f>
        <v>0</v>
      </c>
    </row>
    <row r="106" spans="1:16" ht="12.5">
      <c r="B106" s="195" t="str">
        <f t="shared" si="29"/>
        <v>IU</v>
      </c>
      <c r="C106" s="507">
        <f>IF(D93="","-",+C105+1)</f>
        <v>2023</v>
      </c>
      <c r="D106" s="629">
        <v>7895643.9988806965</v>
      </c>
      <c r="E106" s="630">
        <v>213215.06181818183</v>
      </c>
      <c r="F106" s="631">
        <v>7682428.9370625149</v>
      </c>
      <c r="G106" s="631">
        <v>7789036.4679716062</v>
      </c>
      <c r="H106" s="633">
        <v>1174109.9835508543</v>
      </c>
      <c r="I106" s="634">
        <v>1174109.9835508543</v>
      </c>
      <c r="J106" s="514">
        <f t="shared" si="23"/>
        <v>0</v>
      </c>
      <c r="K106" s="514"/>
      <c r="L106" s="655">
        <f t="shared" ref="L106" si="40">+H106</f>
        <v>1174109.9835508543</v>
      </c>
      <c r="M106" s="514">
        <f t="shared" ref="M106" si="41">IF(L106&lt;&gt;0,+H106-L106,0)</f>
        <v>0</v>
      </c>
      <c r="N106" s="655">
        <f t="shared" ref="N106" si="42">+I106</f>
        <v>1174109.9835508543</v>
      </c>
      <c r="O106" s="514">
        <f t="shared" ref="O106" si="43">IF(N106&lt;&gt;0,+I106-N106,0)</f>
        <v>0</v>
      </c>
      <c r="P106" s="514">
        <f t="shared" ref="P106" si="44">+O106-M106</f>
        <v>0</v>
      </c>
    </row>
    <row r="107" spans="1:16" ht="12.5">
      <c r="B107" s="195" t="str">
        <f t="shared" si="29"/>
        <v/>
      </c>
      <c r="C107" s="507">
        <f>IF(D93="","-",+C106+1)</f>
        <v>2024</v>
      </c>
      <c r="D107" s="374">
        <f>IF(F106+SUM(E$99:E106)=D$92,F106,D$92-SUM(E$99:E106))</f>
        <v>7682428.9370625149</v>
      </c>
      <c r="E107" s="522">
        <f>IF(+J96&lt;F106,J96,D107)</f>
        <v>213215.06181818183</v>
      </c>
      <c r="F107" s="523">
        <f t="shared" ref="F107:F130" si="45">+D107-E107</f>
        <v>7469213.8752443334</v>
      </c>
      <c r="G107" s="523">
        <f t="shared" ref="G107:G130" si="46">+(F107+D107)/2</f>
        <v>7575821.4061534237</v>
      </c>
      <c r="H107" s="526">
        <f t="shared" ref="H107:H154" si="47">+J$94*G107+E107</f>
        <v>1156604.3732776884</v>
      </c>
      <c r="I107" s="577">
        <f t="shared" ref="I107:I154" si="48">+J$95*G107+E107</f>
        <v>1156604.3732776884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2025</v>
      </c>
      <c r="D108" s="374">
        <f>IF(F107+SUM(E$99:E107)=D$92,F107,D$92-SUM(E$99:E107))</f>
        <v>7469213.8752443334</v>
      </c>
      <c r="E108" s="522">
        <f>IF(+J96&lt;F107,J96,D108)</f>
        <v>213215.06181818183</v>
      </c>
      <c r="F108" s="523">
        <f t="shared" si="45"/>
        <v>7255998.8134261519</v>
      </c>
      <c r="G108" s="523">
        <f t="shared" si="46"/>
        <v>7362606.3443352431</v>
      </c>
      <c r="H108" s="526">
        <f t="shared" si="47"/>
        <v>1130053.4820174917</v>
      </c>
      <c r="I108" s="577">
        <f t="shared" si="48"/>
        <v>1130053.4820174917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2026</v>
      </c>
      <c r="D109" s="374">
        <f>IF(F108+SUM(E$99:E108)=D$92,F108,D$92-SUM(E$99:E108))</f>
        <v>7255998.8134261519</v>
      </c>
      <c r="E109" s="522">
        <f>IF(+J96&lt;F108,J96,D109)</f>
        <v>213215.06181818183</v>
      </c>
      <c r="F109" s="523">
        <f t="shared" si="45"/>
        <v>7042783.7516079703</v>
      </c>
      <c r="G109" s="523">
        <f t="shared" si="46"/>
        <v>7149391.2825170606</v>
      </c>
      <c r="H109" s="526">
        <f t="shared" si="47"/>
        <v>1103502.5907572948</v>
      </c>
      <c r="I109" s="577">
        <f t="shared" si="48"/>
        <v>1103502.5907572948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2027</v>
      </c>
      <c r="D110" s="374">
        <f>IF(F109+SUM(E$99:E109)=D$92,F109,D$92-SUM(E$99:E109))</f>
        <v>7042783.7516079703</v>
      </c>
      <c r="E110" s="522">
        <f>IF(+J96&lt;F109,J96,D110)</f>
        <v>213215.06181818183</v>
      </c>
      <c r="F110" s="523">
        <f t="shared" si="45"/>
        <v>6829568.6897897888</v>
      </c>
      <c r="G110" s="523">
        <f t="shared" si="46"/>
        <v>6936176.22069888</v>
      </c>
      <c r="H110" s="526">
        <f t="shared" si="47"/>
        <v>1076951.6994970983</v>
      </c>
      <c r="I110" s="577">
        <f t="shared" si="48"/>
        <v>1076951.6994970983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2028</v>
      </c>
      <c r="D111" s="374">
        <f>IF(F110+SUM(E$99:E110)=D$92,F110,D$92-SUM(E$99:E110))</f>
        <v>6829568.6897897888</v>
      </c>
      <c r="E111" s="522">
        <f>IF(+J96&lt;F110,J96,D111)</f>
        <v>213215.06181818183</v>
      </c>
      <c r="F111" s="523">
        <f t="shared" si="45"/>
        <v>6616353.6279716073</v>
      </c>
      <c r="G111" s="523">
        <f t="shared" si="46"/>
        <v>6722961.1588806976</v>
      </c>
      <c r="H111" s="526">
        <f t="shared" si="47"/>
        <v>1050400.8082369014</v>
      </c>
      <c r="I111" s="577">
        <f t="shared" si="48"/>
        <v>1050400.8082369014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9"/>
        <v/>
      </c>
      <c r="C112" s="507">
        <f>IF(D93="","-",+C111+1)</f>
        <v>2029</v>
      </c>
      <c r="D112" s="374">
        <f>IF(F111+SUM(E$99:E111)=D$92,F111,D$92-SUM(E$99:E111))</f>
        <v>6616353.6279716073</v>
      </c>
      <c r="E112" s="522">
        <f>IF(+J96&lt;F111,J96,D112)</f>
        <v>213215.06181818183</v>
      </c>
      <c r="F112" s="523">
        <f t="shared" si="45"/>
        <v>6403138.5661534257</v>
      </c>
      <c r="G112" s="523">
        <f t="shared" si="46"/>
        <v>6509746.097062517</v>
      </c>
      <c r="H112" s="526">
        <f t="shared" si="47"/>
        <v>1023849.9169767047</v>
      </c>
      <c r="I112" s="577">
        <f t="shared" si="48"/>
        <v>1023849.9169767047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2030</v>
      </c>
      <c r="D113" s="374">
        <f>IF(F112+SUM(E$99:E112)=D$92,F112,D$92-SUM(E$99:E112))</f>
        <v>6403138.5661534257</v>
      </c>
      <c r="E113" s="522">
        <f>IF(+J96&lt;F112,J96,D113)</f>
        <v>213215.06181818183</v>
      </c>
      <c r="F113" s="523">
        <f t="shared" si="45"/>
        <v>6189923.5043352442</v>
      </c>
      <c r="G113" s="523">
        <f t="shared" si="46"/>
        <v>6296531.0352443345</v>
      </c>
      <c r="H113" s="526">
        <f t="shared" si="47"/>
        <v>997299.02571650781</v>
      </c>
      <c r="I113" s="577">
        <f t="shared" si="48"/>
        <v>997299.02571650781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2031</v>
      </c>
      <c r="D114" s="374">
        <f>IF(F113+SUM(E$99:E113)=D$92,F113,D$92-SUM(E$99:E113))</f>
        <v>6189923.5043352442</v>
      </c>
      <c r="E114" s="522">
        <f>IF(+J96&lt;F113,J96,D114)</f>
        <v>213215.06181818183</v>
      </c>
      <c r="F114" s="523">
        <f t="shared" si="45"/>
        <v>5976708.4425170626</v>
      </c>
      <c r="G114" s="523">
        <f t="shared" si="46"/>
        <v>6083315.9734261539</v>
      </c>
      <c r="H114" s="526">
        <f t="shared" si="47"/>
        <v>970748.13445631112</v>
      </c>
      <c r="I114" s="577">
        <f t="shared" si="48"/>
        <v>970748.13445631112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2032</v>
      </c>
      <c r="D115" s="374">
        <f>IF(F114+SUM(E$99:E114)=D$92,F114,D$92-SUM(E$99:E114))</f>
        <v>5976708.4425170626</v>
      </c>
      <c r="E115" s="522">
        <f>IF(+J96&lt;F114,J96,D115)</f>
        <v>213215.06181818183</v>
      </c>
      <c r="F115" s="523">
        <f t="shared" si="45"/>
        <v>5763493.3806988811</v>
      </c>
      <c r="G115" s="523">
        <f t="shared" si="46"/>
        <v>5870100.9116079714</v>
      </c>
      <c r="H115" s="526">
        <f t="shared" si="47"/>
        <v>944197.24319611443</v>
      </c>
      <c r="I115" s="577">
        <f t="shared" si="48"/>
        <v>944197.24319611443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2033</v>
      </c>
      <c r="D116" s="374">
        <f>IF(F115+SUM(E$99:E115)=D$92,F115,D$92-SUM(E$99:E115))</f>
        <v>5763493.3806988811</v>
      </c>
      <c r="E116" s="522">
        <f>IF(+J96&lt;F115,J96,D116)</f>
        <v>213215.06181818183</v>
      </c>
      <c r="F116" s="523">
        <f t="shared" si="45"/>
        <v>5550278.3188806996</v>
      </c>
      <c r="G116" s="523">
        <f t="shared" si="46"/>
        <v>5656885.8497897908</v>
      </c>
      <c r="H116" s="526">
        <f t="shared" si="47"/>
        <v>917646.35193591774</v>
      </c>
      <c r="I116" s="577">
        <f t="shared" si="48"/>
        <v>917646.35193591774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>IU</v>
      </c>
      <c r="C117" s="507">
        <f>IF(D93="","-",+C116+1)</f>
        <v>2034</v>
      </c>
      <c r="D117" s="374">
        <f>IF(F116+SUM(E$99:E116)=D$92,F116,D$92-SUM(E$99:E116))</f>
        <v>5550278.3188806949</v>
      </c>
      <c r="E117" s="522">
        <f>IF(+J96&lt;F116,J96,D117)</f>
        <v>213215.06181818183</v>
      </c>
      <c r="F117" s="523">
        <f t="shared" si="45"/>
        <v>5337063.2570625134</v>
      </c>
      <c r="G117" s="523">
        <f t="shared" si="46"/>
        <v>5443670.7879716046</v>
      </c>
      <c r="H117" s="526">
        <f t="shared" si="47"/>
        <v>891095.46067572036</v>
      </c>
      <c r="I117" s="577">
        <f t="shared" si="48"/>
        <v>891095.46067572036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2035</v>
      </c>
      <c r="D118" s="374">
        <f>IF(F117+SUM(E$99:E117)=D$92,F117,D$92-SUM(E$99:E117))</f>
        <v>5337063.2570625134</v>
      </c>
      <c r="E118" s="522">
        <f>IF(+J96&lt;F117,J96,D118)</f>
        <v>213215.06181818183</v>
      </c>
      <c r="F118" s="523">
        <f t="shared" si="45"/>
        <v>5123848.1952443318</v>
      </c>
      <c r="G118" s="523">
        <f t="shared" si="46"/>
        <v>5230455.7261534221</v>
      </c>
      <c r="H118" s="526">
        <f t="shared" si="47"/>
        <v>864544.56941552344</v>
      </c>
      <c r="I118" s="577">
        <f t="shared" si="48"/>
        <v>864544.56941552344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2036</v>
      </c>
      <c r="D119" s="374">
        <f>IF(F118+SUM(E$99:E118)=D$92,F118,D$92-SUM(E$99:E118))</f>
        <v>5123848.1952443318</v>
      </c>
      <c r="E119" s="522">
        <f>IF(+J96&lt;F118,J96,D119)</f>
        <v>213215.06181818183</v>
      </c>
      <c r="F119" s="523">
        <f t="shared" si="45"/>
        <v>4910633.1334261503</v>
      </c>
      <c r="G119" s="523">
        <f t="shared" si="46"/>
        <v>5017240.6643352415</v>
      </c>
      <c r="H119" s="526">
        <f t="shared" si="47"/>
        <v>837993.67815532698</v>
      </c>
      <c r="I119" s="577">
        <f t="shared" si="48"/>
        <v>837993.67815532698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2037</v>
      </c>
      <c r="D120" s="374">
        <f>IF(F119+SUM(E$99:E119)=D$92,F119,D$92-SUM(E$99:E119))</f>
        <v>4910633.1334261503</v>
      </c>
      <c r="E120" s="522">
        <f>IF(+J96&lt;F119,J96,D120)</f>
        <v>213215.06181818183</v>
      </c>
      <c r="F120" s="523">
        <f t="shared" si="45"/>
        <v>4697418.0716079688</v>
      </c>
      <c r="G120" s="523">
        <f t="shared" si="46"/>
        <v>4804025.6025170591</v>
      </c>
      <c r="H120" s="526">
        <f t="shared" si="47"/>
        <v>811442.78689513006</v>
      </c>
      <c r="I120" s="577">
        <f t="shared" si="48"/>
        <v>811442.78689513006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2038</v>
      </c>
      <c r="D121" s="374">
        <f>IF(F120+SUM(E$99:E120)=D$92,F120,D$92-SUM(E$99:E120))</f>
        <v>4697418.0716079688</v>
      </c>
      <c r="E121" s="522">
        <f>IF(+J96&lt;F120,J96,D121)</f>
        <v>213215.06181818183</v>
      </c>
      <c r="F121" s="523">
        <f t="shared" si="45"/>
        <v>4484203.0097897872</v>
      </c>
      <c r="G121" s="523">
        <f t="shared" si="46"/>
        <v>4590810.5406988785</v>
      </c>
      <c r="H121" s="526">
        <f t="shared" si="47"/>
        <v>784891.89563493337</v>
      </c>
      <c r="I121" s="577">
        <f t="shared" si="48"/>
        <v>784891.89563493337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2039</v>
      </c>
      <c r="D122" s="374">
        <f>IF(F121+SUM(E$99:E121)=D$92,F121,D$92-SUM(E$99:E121))</f>
        <v>4484203.0097897872</v>
      </c>
      <c r="E122" s="522">
        <f>IF(+J96&lt;F121,J96,D122)</f>
        <v>213215.06181818183</v>
      </c>
      <c r="F122" s="523">
        <f t="shared" si="45"/>
        <v>4270987.9479716057</v>
      </c>
      <c r="G122" s="523">
        <f t="shared" si="46"/>
        <v>4377595.478880696</v>
      </c>
      <c r="H122" s="526">
        <f t="shared" si="47"/>
        <v>758341.00437473645</v>
      </c>
      <c r="I122" s="577">
        <f t="shared" si="48"/>
        <v>758341.00437473645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2040</v>
      </c>
      <c r="D123" s="374">
        <f>IF(F122+SUM(E$99:E122)=D$92,F122,D$92-SUM(E$99:E122))</f>
        <v>4270987.9479716057</v>
      </c>
      <c r="E123" s="522">
        <f>IF(+J96&lt;F122,J96,D123)</f>
        <v>213215.06181818183</v>
      </c>
      <c r="F123" s="523">
        <f t="shared" si="45"/>
        <v>4057772.8861534237</v>
      </c>
      <c r="G123" s="523">
        <f t="shared" si="46"/>
        <v>4164380.4170625145</v>
      </c>
      <c r="H123" s="526">
        <f t="shared" si="47"/>
        <v>731790.11311453977</v>
      </c>
      <c r="I123" s="577">
        <f t="shared" si="48"/>
        <v>731790.11311453977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2041</v>
      </c>
      <c r="D124" s="374">
        <f>IF(F123+SUM(E$99:E123)=D$92,F123,D$92-SUM(E$99:E123))</f>
        <v>4057772.8861534237</v>
      </c>
      <c r="E124" s="522">
        <f>IF(+J96&lt;F123,J96,D124)</f>
        <v>213215.06181818183</v>
      </c>
      <c r="F124" s="523">
        <f t="shared" si="45"/>
        <v>3844557.8243352417</v>
      </c>
      <c r="G124" s="523">
        <f t="shared" si="46"/>
        <v>3951165.3552443329</v>
      </c>
      <c r="H124" s="526">
        <f t="shared" si="47"/>
        <v>705239.22185434308</v>
      </c>
      <c r="I124" s="577">
        <f t="shared" si="48"/>
        <v>705239.22185434308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2042</v>
      </c>
      <c r="D125" s="374">
        <f>IF(F124+SUM(E$99:E124)=D$92,F124,D$92-SUM(E$99:E124))</f>
        <v>3844557.8243352417</v>
      </c>
      <c r="E125" s="522">
        <f>IF(+J96&lt;F124,J96,D125)</f>
        <v>213215.06181818183</v>
      </c>
      <c r="F125" s="523">
        <f t="shared" si="45"/>
        <v>3631342.7625170597</v>
      </c>
      <c r="G125" s="523">
        <f t="shared" si="46"/>
        <v>3737950.2934261505</v>
      </c>
      <c r="H125" s="526">
        <f t="shared" si="47"/>
        <v>678688.33059414616</v>
      </c>
      <c r="I125" s="577">
        <f t="shared" si="48"/>
        <v>678688.33059414616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2043</v>
      </c>
      <c r="D126" s="374">
        <f>IF(F125+SUM(E$99:E125)=D$92,F125,D$92-SUM(E$99:E125))</f>
        <v>3631342.7625170597</v>
      </c>
      <c r="E126" s="522">
        <f>IF(+J96&lt;F125,J96,D126)</f>
        <v>213215.06181818183</v>
      </c>
      <c r="F126" s="523">
        <f t="shared" si="45"/>
        <v>3418127.7006988777</v>
      </c>
      <c r="G126" s="523">
        <f t="shared" si="46"/>
        <v>3524735.2316079689</v>
      </c>
      <c r="H126" s="526">
        <f t="shared" si="47"/>
        <v>652137.43933394947</v>
      </c>
      <c r="I126" s="577">
        <f t="shared" si="48"/>
        <v>652137.43933394947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2044</v>
      </c>
      <c r="D127" s="374">
        <f>IF(F126+SUM(E$99:E126)=D$92,F126,D$92-SUM(E$99:E126))</f>
        <v>3418127.7006988777</v>
      </c>
      <c r="E127" s="522">
        <f>IF(+J96&lt;F126,J96,D127)</f>
        <v>213215.06181818183</v>
      </c>
      <c r="F127" s="523">
        <f t="shared" si="45"/>
        <v>3204912.6388806957</v>
      </c>
      <c r="G127" s="523">
        <f t="shared" si="46"/>
        <v>3311520.1697897865</v>
      </c>
      <c r="H127" s="526">
        <f t="shared" si="47"/>
        <v>625586.54807375255</v>
      </c>
      <c r="I127" s="577">
        <f t="shared" si="48"/>
        <v>625586.54807375255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2045</v>
      </c>
      <c r="D128" s="374">
        <f>IF(F127+SUM(E$99:E127)=D$92,F127,D$92-SUM(E$99:E127))</f>
        <v>3204912.6388806957</v>
      </c>
      <c r="E128" s="522">
        <f>IF(+J96&lt;F127,J96,D128)</f>
        <v>213215.06181818183</v>
      </c>
      <c r="F128" s="523">
        <f t="shared" si="45"/>
        <v>2991697.5770625137</v>
      </c>
      <c r="G128" s="523">
        <f t="shared" si="46"/>
        <v>3098305.1079716049</v>
      </c>
      <c r="H128" s="526">
        <f t="shared" si="47"/>
        <v>599035.65681355575</v>
      </c>
      <c r="I128" s="577">
        <f t="shared" si="48"/>
        <v>599035.65681355575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2046</v>
      </c>
      <c r="D129" s="374">
        <f>IF(F128+SUM(E$99:E128)=D$92,F128,D$92-SUM(E$99:E128))</f>
        <v>2991697.5770625137</v>
      </c>
      <c r="E129" s="522">
        <f>IF(+J96&lt;F128,J96,D129)</f>
        <v>213215.06181818183</v>
      </c>
      <c r="F129" s="523">
        <f t="shared" si="45"/>
        <v>2778482.5152443317</v>
      </c>
      <c r="G129" s="523">
        <f t="shared" si="46"/>
        <v>2885090.0461534224</v>
      </c>
      <c r="H129" s="526">
        <f t="shared" si="47"/>
        <v>572484.76555335894</v>
      </c>
      <c r="I129" s="577">
        <f t="shared" si="48"/>
        <v>572484.76555335894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2047</v>
      </c>
      <c r="D130" s="374">
        <f>IF(F129+SUM(E$99:E129)=D$92,F129,D$92-SUM(E$99:E129))</f>
        <v>2778482.5152443317</v>
      </c>
      <c r="E130" s="522">
        <f>IF(+J96&lt;F129,J96,D130)</f>
        <v>213215.06181818183</v>
      </c>
      <c r="F130" s="523">
        <f t="shared" si="45"/>
        <v>2565267.4534261497</v>
      </c>
      <c r="G130" s="523">
        <f t="shared" si="46"/>
        <v>2671874.9843352409</v>
      </c>
      <c r="H130" s="526">
        <f t="shared" si="47"/>
        <v>545933.87429316214</v>
      </c>
      <c r="I130" s="577">
        <f t="shared" si="48"/>
        <v>545933.87429316214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2048</v>
      </c>
      <c r="D131" s="374">
        <f>IF(F130+SUM(E$99:E130)=D$92,F130,D$92-SUM(E$99:E130))</f>
        <v>2565267.4534261497</v>
      </c>
      <c r="E131" s="522">
        <f>IF(+J96&lt;F130,J96,D131)</f>
        <v>213215.06181818183</v>
      </c>
      <c r="F131" s="523">
        <f t="shared" ref="F131:F154" si="49">+D131-E131</f>
        <v>2352052.3916079677</v>
      </c>
      <c r="G131" s="523">
        <f t="shared" ref="G131:G154" si="50">+(F131+D131)/2</f>
        <v>2458659.9225170584</v>
      </c>
      <c r="H131" s="526">
        <f t="shared" si="47"/>
        <v>519382.98303296528</v>
      </c>
      <c r="I131" s="577">
        <f t="shared" si="48"/>
        <v>519382.98303296528</v>
      </c>
      <c r="J131" s="514">
        <f t="shared" ref="J131:J154" si="51">+I541-H541</f>
        <v>0</v>
      </c>
      <c r="K131" s="514"/>
      <c r="L131" s="525"/>
      <c r="M131" s="514">
        <f t="shared" ref="M131:M154" si="52">IF(L541&lt;&gt;0,+H541-L541,0)</f>
        <v>0</v>
      </c>
      <c r="N131" s="525"/>
      <c r="O131" s="514">
        <f t="shared" ref="O131:O154" si="53">IF(N541&lt;&gt;0,+I541-N541,0)</f>
        <v>0</v>
      </c>
      <c r="P131" s="514">
        <f t="shared" ref="P131:P154" si="54">+O541-M541</f>
        <v>0</v>
      </c>
    </row>
    <row r="132" spans="2:16" ht="12.5">
      <c r="B132" s="195" t="str">
        <f t="shared" si="29"/>
        <v/>
      </c>
      <c r="C132" s="507">
        <f>IF(D93="","-",+C131+1)</f>
        <v>2049</v>
      </c>
      <c r="D132" s="374">
        <f>IF(F131+SUM(E$99:E131)=D$92,F131,D$92-SUM(E$99:E131))</f>
        <v>2352052.3916079677</v>
      </c>
      <c r="E132" s="522">
        <f>IF(+J96&lt;F131,J96,D132)</f>
        <v>213215.06181818183</v>
      </c>
      <c r="F132" s="523">
        <f t="shared" si="49"/>
        <v>2138837.3297897857</v>
      </c>
      <c r="G132" s="523">
        <f t="shared" si="50"/>
        <v>2245444.8606988769</v>
      </c>
      <c r="H132" s="526">
        <f t="shared" si="47"/>
        <v>492832.09177276853</v>
      </c>
      <c r="I132" s="577">
        <f t="shared" si="48"/>
        <v>492832.09177276853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</row>
    <row r="133" spans="2:16" ht="12.5">
      <c r="B133" s="195" t="str">
        <f t="shared" si="29"/>
        <v/>
      </c>
      <c r="C133" s="507">
        <f>IF(D93="","-",+C132+1)</f>
        <v>2050</v>
      </c>
      <c r="D133" s="374">
        <f>IF(F132+SUM(E$99:E132)=D$92,F132,D$92-SUM(E$99:E132))</f>
        <v>2138837.3297897857</v>
      </c>
      <c r="E133" s="522">
        <f>IF(+J96&lt;F132,J96,D133)</f>
        <v>213215.06181818183</v>
      </c>
      <c r="F133" s="523">
        <f t="shared" si="49"/>
        <v>1925622.2679716039</v>
      </c>
      <c r="G133" s="523">
        <f t="shared" si="50"/>
        <v>2032229.7988806949</v>
      </c>
      <c r="H133" s="526">
        <f t="shared" si="47"/>
        <v>466281.20051257173</v>
      </c>
      <c r="I133" s="577">
        <f t="shared" si="48"/>
        <v>466281.20051257173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</row>
    <row r="134" spans="2:16" ht="12.5">
      <c r="B134" s="195" t="str">
        <f t="shared" si="29"/>
        <v/>
      </c>
      <c r="C134" s="507">
        <f>IF(D93="","-",+C133+1)</f>
        <v>2051</v>
      </c>
      <c r="D134" s="374">
        <f>IF(F133+SUM(E$99:E133)=D$92,F133,D$92-SUM(E$99:E133))</f>
        <v>1925622.2679716039</v>
      </c>
      <c r="E134" s="522">
        <f>IF(+J96&lt;F133,J96,D134)</f>
        <v>213215.06181818183</v>
      </c>
      <c r="F134" s="523">
        <f t="shared" si="49"/>
        <v>1712407.2061534221</v>
      </c>
      <c r="G134" s="523">
        <f t="shared" si="50"/>
        <v>1819014.7370625129</v>
      </c>
      <c r="H134" s="526">
        <f t="shared" si="47"/>
        <v>439730.30925237492</v>
      </c>
      <c r="I134" s="577">
        <f t="shared" si="48"/>
        <v>439730.30925237492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</row>
    <row r="135" spans="2:16" ht="12.5">
      <c r="B135" s="195" t="str">
        <f t="shared" si="29"/>
        <v/>
      </c>
      <c r="C135" s="507">
        <f>IF(D93="","-",+C134+1)</f>
        <v>2052</v>
      </c>
      <c r="D135" s="374">
        <f>IF(F134+SUM(E$99:E134)=D$92,F134,D$92-SUM(E$99:E134))</f>
        <v>1712407.2061534221</v>
      </c>
      <c r="E135" s="522">
        <f>IF(+J96&lt;F134,J96,D135)</f>
        <v>213215.06181818183</v>
      </c>
      <c r="F135" s="523">
        <f t="shared" si="49"/>
        <v>1499192.1443352404</v>
      </c>
      <c r="G135" s="523">
        <f t="shared" si="50"/>
        <v>1605799.6752443314</v>
      </c>
      <c r="H135" s="526">
        <f t="shared" si="47"/>
        <v>413179.41799217818</v>
      </c>
      <c r="I135" s="577">
        <f t="shared" si="48"/>
        <v>413179.41799217818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</row>
    <row r="136" spans="2:16" ht="12.5">
      <c r="B136" s="195" t="str">
        <f t="shared" si="29"/>
        <v/>
      </c>
      <c r="C136" s="507">
        <f>IF(D93="","-",+C135+1)</f>
        <v>2053</v>
      </c>
      <c r="D136" s="374">
        <f>IF(F135+SUM(E$99:E135)=D$92,F135,D$92-SUM(E$99:E135))</f>
        <v>1499192.1443352404</v>
      </c>
      <c r="E136" s="522">
        <f>IF(+J96&lt;F135,J96,D136)</f>
        <v>213215.06181818183</v>
      </c>
      <c r="F136" s="523">
        <f t="shared" si="49"/>
        <v>1285977.0825170586</v>
      </c>
      <c r="G136" s="523">
        <f t="shared" si="50"/>
        <v>1392584.6134261494</v>
      </c>
      <c r="H136" s="526">
        <f t="shared" si="47"/>
        <v>386628.52673198131</v>
      </c>
      <c r="I136" s="577">
        <f t="shared" si="48"/>
        <v>386628.52673198131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</row>
    <row r="137" spans="2:16" ht="12.5">
      <c r="B137" s="195" t="str">
        <f t="shared" si="29"/>
        <v/>
      </c>
      <c r="C137" s="507">
        <f>IF(D93="","-",+C136+1)</f>
        <v>2054</v>
      </c>
      <c r="D137" s="374">
        <f>IF(F136+SUM(E$99:E136)=D$92,F136,D$92-SUM(E$99:E136))</f>
        <v>1285977.0825170586</v>
      </c>
      <c r="E137" s="522">
        <f>IF(+J96&lt;F136,J96,D137)</f>
        <v>213215.06181818183</v>
      </c>
      <c r="F137" s="523">
        <f t="shared" si="49"/>
        <v>1072762.0206988768</v>
      </c>
      <c r="G137" s="523">
        <f t="shared" si="50"/>
        <v>1179369.5516079678</v>
      </c>
      <c r="H137" s="526">
        <f t="shared" si="47"/>
        <v>360077.63547178463</v>
      </c>
      <c r="I137" s="577">
        <f t="shared" si="48"/>
        <v>360077.63547178463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</row>
    <row r="138" spans="2:16" ht="12.5">
      <c r="B138" s="195" t="str">
        <f t="shared" si="29"/>
        <v/>
      </c>
      <c r="C138" s="507">
        <f>IF(D93="","-",+C137+1)</f>
        <v>2055</v>
      </c>
      <c r="D138" s="374">
        <f>IF(F137+SUM(E$99:E137)=D$92,F137,D$92-SUM(E$99:E137))</f>
        <v>1072762.0206988768</v>
      </c>
      <c r="E138" s="522">
        <f>IF(+J96&lt;F137,J96,D138)</f>
        <v>213215.06181818183</v>
      </c>
      <c r="F138" s="523">
        <f t="shared" si="49"/>
        <v>859546.95888069505</v>
      </c>
      <c r="G138" s="523">
        <f t="shared" si="50"/>
        <v>966154.48978978593</v>
      </c>
      <c r="H138" s="526">
        <f t="shared" si="47"/>
        <v>333526.74421158782</v>
      </c>
      <c r="I138" s="577">
        <f t="shared" si="48"/>
        <v>333526.74421158782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</row>
    <row r="139" spans="2:16" ht="12.5">
      <c r="B139" s="195" t="str">
        <f t="shared" si="29"/>
        <v/>
      </c>
      <c r="C139" s="507">
        <f>IF(D93="","-",+C138+1)</f>
        <v>2056</v>
      </c>
      <c r="D139" s="374">
        <f>IF(F138+SUM(E$99:E138)=D$92,F138,D$92-SUM(E$99:E138))</f>
        <v>859546.95888069505</v>
      </c>
      <c r="E139" s="522">
        <f>IF(+J96&lt;F138,J96,D139)</f>
        <v>213215.06181818183</v>
      </c>
      <c r="F139" s="523">
        <f t="shared" si="49"/>
        <v>646331.89706251328</v>
      </c>
      <c r="G139" s="523">
        <f t="shared" si="50"/>
        <v>752939.42797160416</v>
      </c>
      <c r="H139" s="526">
        <f t="shared" si="47"/>
        <v>306975.85295139102</v>
      </c>
      <c r="I139" s="577">
        <f t="shared" si="48"/>
        <v>306975.85295139102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</row>
    <row r="140" spans="2:16" ht="12.5">
      <c r="B140" s="195" t="str">
        <f t="shared" si="29"/>
        <v/>
      </c>
      <c r="C140" s="507">
        <f>IF(D93="","-",+C139+1)</f>
        <v>2057</v>
      </c>
      <c r="D140" s="374">
        <f>IF(F139+SUM(E$99:E139)=D$92,F139,D$92-SUM(E$99:E139))</f>
        <v>646331.89706251328</v>
      </c>
      <c r="E140" s="522">
        <f>IF(+J96&lt;F139,J96,D140)</f>
        <v>213215.06181818183</v>
      </c>
      <c r="F140" s="523">
        <f t="shared" si="49"/>
        <v>433116.83524433145</v>
      </c>
      <c r="G140" s="523">
        <f t="shared" si="50"/>
        <v>539724.36615342239</v>
      </c>
      <c r="H140" s="526">
        <f t="shared" si="47"/>
        <v>280424.96169119421</v>
      </c>
      <c r="I140" s="577">
        <f t="shared" si="48"/>
        <v>280424.96169119421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</row>
    <row r="141" spans="2:16" ht="12.5">
      <c r="B141" s="195" t="str">
        <f t="shared" si="29"/>
        <v/>
      </c>
      <c r="C141" s="507">
        <f>IF(D93="","-",+C140+1)</f>
        <v>2058</v>
      </c>
      <c r="D141" s="374">
        <f>IF(F140+SUM(E$99:E140)=D$92,F140,D$92-SUM(E$99:E140))</f>
        <v>433116.83524433145</v>
      </c>
      <c r="E141" s="522">
        <f>IF(+J96&lt;F140,J96,D141)</f>
        <v>213215.06181818183</v>
      </c>
      <c r="F141" s="523">
        <f t="shared" si="49"/>
        <v>219901.77342614962</v>
      </c>
      <c r="G141" s="523">
        <f t="shared" si="50"/>
        <v>326509.30433524051</v>
      </c>
      <c r="H141" s="526">
        <f t="shared" si="47"/>
        <v>253874.07043099747</v>
      </c>
      <c r="I141" s="577">
        <f t="shared" si="48"/>
        <v>253874.07043099747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</row>
    <row r="142" spans="2:16" ht="12.5">
      <c r="B142" s="195" t="str">
        <f t="shared" si="29"/>
        <v/>
      </c>
      <c r="C142" s="507">
        <f>IF(D93="","-",+C141+1)</f>
        <v>2059</v>
      </c>
      <c r="D142" s="374">
        <f>IF(F141+SUM(E$99:E141)=D$92,F141,D$92-SUM(E$99:E141))</f>
        <v>219901.77342614962</v>
      </c>
      <c r="E142" s="522">
        <f>IF(+J96&lt;F141,J96,D142)</f>
        <v>213215.06181818183</v>
      </c>
      <c r="F142" s="523">
        <f t="shared" si="49"/>
        <v>6686.7116079677944</v>
      </c>
      <c r="G142" s="523">
        <f t="shared" si="50"/>
        <v>113294.24251705871</v>
      </c>
      <c r="H142" s="526">
        <f t="shared" si="47"/>
        <v>227323.17917080066</v>
      </c>
      <c r="I142" s="577">
        <f t="shared" si="48"/>
        <v>227323.17917080066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</row>
    <row r="143" spans="2:16" ht="12.5">
      <c r="B143" s="195" t="str">
        <f t="shared" si="29"/>
        <v/>
      </c>
      <c r="C143" s="507">
        <f>IF(D93="","-",+C142+1)</f>
        <v>2060</v>
      </c>
      <c r="D143" s="374">
        <f>IF(F142+SUM(E$99:E142)=D$92,F142,D$92-SUM(E$99:E142))</f>
        <v>6686.7116079677944</v>
      </c>
      <c r="E143" s="522">
        <f>IF(+J96&lt;F142,J96,D143)</f>
        <v>6686.7116079677944</v>
      </c>
      <c r="F143" s="523">
        <f t="shared" si="49"/>
        <v>0</v>
      </c>
      <c r="G143" s="523">
        <f t="shared" si="50"/>
        <v>3343.3558039838972</v>
      </c>
      <c r="H143" s="526">
        <f t="shared" si="47"/>
        <v>7103.0474692280168</v>
      </c>
      <c r="I143" s="577">
        <f t="shared" si="48"/>
        <v>7103.0474692280168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</row>
    <row r="144" spans="2:16" ht="12.5">
      <c r="B144" s="195" t="str">
        <f t="shared" si="29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50"/>
        <v>0</v>
      </c>
      <c r="H144" s="526">
        <f t="shared" si="47"/>
        <v>0</v>
      </c>
      <c r="I144" s="577">
        <f t="shared" si="48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</row>
    <row r="145" spans="2:16" ht="12.5">
      <c r="B145" s="195" t="str">
        <f t="shared" si="29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50"/>
        <v>0</v>
      </c>
      <c r="H145" s="526">
        <f t="shared" si="47"/>
        <v>0</v>
      </c>
      <c r="I145" s="577">
        <f t="shared" si="48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</row>
    <row r="146" spans="2:16" ht="12.5">
      <c r="B146" s="195" t="str">
        <f t="shared" si="29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50"/>
        <v>0</v>
      </c>
      <c r="H146" s="526">
        <f t="shared" si="47"/>
        <v>0</v>
      </c>
      <c r="I146" s="577">
        <f t="shared" si="48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</row>
    <row r="147" spans="2:16" ht="12.5">
      <c r="B147" s="195" t="str">
        <f t="shared" si="29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50"/>
        <v>0</v>
      </c>
      <c r="H147" s="526">
        <f t="shared" si="47"/>
        <v>0</v>
      </c>
      <c r="I147" s="577">
        <f t="shared" si="48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</row>
    <row r="148" spans="2:16" ht="12.5">
      <c r="B148" s="195" t="str">
        <f t="shared" si="29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50"/>
        <v>0</v>
      </c>
      <c r="H148" s="526">
        <f t="shared" si="47"/>
        <v>0</v>
      </c>
      <c r="I148" s="577">
        <f t="shared" si="48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</row>
    <row r="149" spans="2:16" ht="12.5">
      <c r="B149" s="195" t="str">
        <f t="shared" si="29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50"/>
        <v>0</v>
      </c>
      <c r="H149" s="526">
        <f t="shared" si="47"/>
        <v>0</v>
      </c>
      <c r="I149" s="577">
        <f t="shared" si="48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</row>
    <row r="150" spans="2:16" ht="12.5">
      <c r="B150" s="195" t="str">
        <f t="shared" si="29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50"/>
        <v>0</v>
      </c>
      <c r="H150" s="526">
        <f t="shared" si="47"/>
        <v>0</v>
      </c>
      <c r="I150" s="577">
        <f t="shared" si="48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</row>
    <row r="151" spans="2:16" ht="12.5">
      <c r="B151" s="195" t="str">
        <f t="shared" si="29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50"/>
        <v>0</v>
      </c>
      <c r="H151" s="526">
        <f t="shared" si="47"/>
        <v>0</v>
      </c>
      <c r="I151" s="577">
        <f t="shared" si="48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</row>
    <row r="152" spans="2:16" ht="12.5">
      <c r="B152" s="195" t="str">
        <f t="shared" si="29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50"/>
        <v>0</v>
      </c>
      <c r="H152" s="526">
        <f t="shared" si="47"/>
        <v>0</v>
      </c>
      <c r="I152" s="577">
        <f t="shared" si="48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</row>
    <row r="153" spans="2:16" ht="12.5">
      <c r="B153" s="195" t="str">
        <f t="shared" si="29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50"/>
        <v>0</v>
      </c>
      <c r="H153" s="526">
        <f t="shared" si="47"/>
        <v>0</v>
      </c>
      <c r="I153" s="577">
        <f t="shared" si="48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</row>
    <row r="154" spans="2:16" ht="13" thickBot="1">
      <c r="B154" s="195" t="str">
        <f t="shared" si="29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50"/>
        <v>0</v>
      </c>
      <c r="H154" s="530">
        <f t="shared" si="47"/>
        <v>0</v>
      </c>
      <c r="I154" s="579">
        <f t="shared" si="48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</row>
    <row r="155" spans="2:16" ht="12.5">
      <c r="C155" s="374" t="s">
        <v>78</v>
      </c>
      <c r="D155" s="375"/>
      <c r="E155" s="375">
        <f>SUM(E99:E154)</f>
        <v>9381462.7199999988</v>
      </c>
      <c r="F155" s="375"/>
      <c r="G155" s="375"/>
      <c r="H155" s="375">
        <f>SUM(H99:H154)</f>
        <v>33926257.39005734</v>
      </c>
      <c r="I155" s="375">
        <f>SUM(I99:I154)</f>
        <v>33926257.39005734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56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179341.63973853464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179341.63973853464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362</v>
      </c>
      <c r="E9" s="637" t="s">
        <v>404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1558180.6099999999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35413.195681818179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 t="shared" ref="K17:K22" si="1">+G17</f>
        <v>156066.99191753985</v>
      </c>
      <c r="L17" s="513">
        <f t="shared" ref="L17:L72" si="2">IF(K17&lt;&gt;0,+G17-K17,0)</f>
        <v>0</v>
      </c>
      <c r="M17" s="512">
        <f t="shared" ref="M17:M22" si="3">+H17</f>
        <v>156066.99191753985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 t="shared" si="1"/>
        <v>225172.65115998022</v>
      </c>
      <c r="L18" s="519">
        <f t="shared" ref="L18:L23" si="6">IF(K18&lt;&gt;0,+G18-K18,0)</f>
        <v>0</v>
      </c>
      <c r="M18" s="518">
        <f t="shared" si="3"/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227108.76254780369</v>
      </c>
      <c r="H19" s="639">
        <v>227108.76254780369</v>
      </c>
      <c r="I19" s="511">
        <f t="shared" si="0"/>
        <v>0</v>
      </c>
      <c r="J19" s="511"/>
      <c r="K19" s="518">
        <f t="shared" si="1"/>
        <v>227108.76254780369</v>
      </c>
      <c r="L19" s="519">
        <f t="shared" si="6"/>
        <v>0</v>
      </c>
      <c r="M19" s="518">
        <f t="shared" si="3"/>
        <v>227108.76254780369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1469224.3600599626</v>
      </c>
      <c r="E20" s="630">
        <v>37966.365853658535</v>
      </c>
      <c r="F20" s="631">
        <v>1431257.994206304</v>
      </c>
      <c r="G20" s="630">
        <v>222283.46149005229</v>
      </c>
      <c r="H20" s="639">
        <v>222283.46149005229</v>
      </c>
      <c r="I20" s="511">
        <f t="shared" si="0"/>
        <v>0</v>
      </c>
      <c r="J20" s="511"/>
      <c r="K20" s="518">
        <f t="shared" si="1"/>
        <v>222283.46149005229</v>
      </c>
      <c r="L20" s="519">
        <f t="shared" si="6"/>
        <v>0</v>
      </c>
      <c r="M20" s="518">
        <f t="shared" si="3"/>
        <v>222283.46149005229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182492.15165602544</v>
      </c>
      <c r="H21" s="639">
        <v>182492.15165602544</v>
      </c>
      <c r="I21" s="511">
        <f t="shared" si="0"/>
        <v>0</v>
      </c>
      <c r="J21" s="511"/>
      <c r="K21" s="518">
        <f t="shared" si="1"/>
        <v>182492.15165602544</v>
      </c>
      <c r="L21" s="519">
        <f t="shared" si="6"/>
        <v>0</v>
      </c>
      <c r="M21" s="518">
        <f t="shared" si="3"/>
        <v>182492.15165602544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1396617.5058342111</v>
      </c>
      <c r="E22" s="630">
        <v>37099.547619047618</v>
      </c>
      <c r="F22" s="631">
        <v>1359517.9582151636</v>
      </c>
      <c r="G22" s="630">
        <v>183180.99059024267</v>
      </c>
      <c r="H22" s="639">
        <v>183180.99059024267</v>
      </c>
      <c r="I22" s="511">
        <f t="shared" si="0"/>
        <v>0</v>
      </c>
      <c r="J22" s="511"/>
      <c r="K22" s="518">
        <f t="shared" si="1"/>
        <v>183180.99059024267</v>
      </c>
      <c r="L22" s="519">
        <f t="shared" si="6"/>
        <v>0</v>
      </c>
      <c r="M22" s="518">
        <f t="shared" si="3"/>
        <v>183180.99059024267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1357752.080733598</v>
      </c>
      <c r="E23" s="630">
        <v>37099.547619047618</v>
      </c>
      <c r="F23" s="631">
        <v>1320652.5331145504</v>
      </c>
      <c r="G23" s="630">
        <v>187684.94156484964</v>
      </c>
      <c r="H23" s="639">
        <v>187684.94156484964</v>
      </c>
      <c r="I23" s="511">
        <f t="shared" si="0"/>
        <v>0</v>
      </c>
      <c r="J23" s="511"/>
      <c r="K23" s="518">
        <f t="shared" ref="K23" si="8">+G23</f>
        <v>187684.94156484964</v>
      </c>
      <c r="L23" s="519">
        <f t="shared" si="6"/>
        <v>0</v>
      </c>
      <c r="M23" s="518">
        <f t="shared" ref="M23" si="9">+H23</f>
        <v>187684.94156484964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31">
        <v>1320652.1431145503</v>
      </c>
      <c r="E24" s="630">
        <v>37099.53833333333</v>
      </c>
      <c r="F24" s="631">
        <v>1283552.6047812169</v>
      </c>
      <c r="G24" s="630">
        <v>201589.94885481661</v>
      </c>
      <c r="H24" s="639">
        <v>201589.94885481661</v>
      </c>
      <c r="I24" s="511">
        <f t="shared" si="0"/>
        <v>0</v>
      </c>
      <c r="J24" s="511"/>
      <c r="K24" s="518">
        <f t="shared" ref="K24" si="10">+G24</f>
        <v>201589.94885481661</v>
      </c>
      <c r="L24" s="519">
        <f t="shared" ref="L24" si="11">IF(K24&lt;&gt;0,+G24-K24,0)</f>
        <v>0</v>
      </c>
      <c r="M24" s="518">
        <f t="shared" ref="M24" si="12">+H24</f>
        <v>201589.94885481661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631">
        <v>1283552.6047812169</v>
      </c>
      <c r="E25" s="630">
        <v>37099.53833333333</v>
      </c>
      <c r="F25" s="631">
        <v>1246453.0664478836</v>
      </c>
      <c r="G25" s="630">
        <v>179341.63973853464</v>
      </c>
      <c r="H25" s="639">
        <v>179341.63973853464</v>
      </c>
      <c r="I25" s="511">
        <f t="shared" si="0"/>
        <v>0</v>
      </c>
      <c r="J25" s="511"/>
      <c r="K25" s="518">
        <f t="shared" ref="K25" si="13">+G25</f>
        <v>179341.63973853464</v>
      </c>
      <c r="L25" s="519">
        <f t="shared" ref="L25" si="14">IF(K25&lt;&gt;0,+G25-K25,0)</f>
        <v>0</v>
      </c>
      <c r="M25" s="518">
        <f t="shared" ref="M25" si="15">+H25</f>
        <v>179341.63973853464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1246453.0664478836</v>
      </c>
      <c r="E26" s="522">
        <f>IF(+I14&lt;F25,I14,D26)</f>
        <v>35413.195681818179</v>
      </c>
      <c r="F26" s="523">
        <f t="shared" ref="F26:F72" si="18">+D26-E26</f>
        <v>1211039.8707660655</v>
      </c>
      <c r="G26" s="524">
        <f t="shared" ref="G26:G49" si="19">+I$12*((D26+F26)/2)+E26</f>
        <v>182281.73660443514</v>
      </c>
      <c r="H26" s="491">
        <f t="shared" ref="H26:H49" si="20">+I$13*((D26+F26)/2)+E26</f>
        <v>182281.73660443514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1211039.8707660655</v>
      </c>
      <c r="E27" s="522">
        <f>IF(+I14&lt;F26,I14,D27)</f>
        <v>35413.195681818179</v>
      </c>
      <c r="F27" s="523">
        <f t="shared" si="18"/>
        <v>1175626.6750842473</v>
      </c>
      <c r="G27" s="524">
        <f t="shared" si="19"/>
        <v>178048.89890188436</v>
      </c>
      <c r="H27" s="491">
        <f t="shared" si="20"/>
        <v>178048.89890188436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1175626.6750842473</v>
      </c>
      <c r="E28" s="522">
        <f>IF(+I14&lt;F27,I14,D28)</f>
        <v>35413.195681818179</v>
      </c>
      <c r="F28" s="523">
        <f t="shared" si="18"/>
        <v>1140213.479402429</v>
      </c>
      <c r="G28" s="524">
        <f t="shared" si="19"/>
        <v>173816.06119933355</v>
      </c>
      <c r="H28" s="491">
        <f t="shared" si="20"/>
        <v>173816.06119933355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1140213.479402429</v>
      </c>
      <c r="E29" s="522">
        <f>IF(+I14&lt;F28,I14,D29)</f>
        <v>35413.195681818179</v>
      </c>
      <c r="F29" s="523">
        <f t="shared" si="18"/>
        <v>1104800.2837206107</v>
      </c>
      <c r="G29" s="524">
        <f t="shared" si="19"/>
        <v>169583.22349678274</v>
      </c>
      <c r="H29" s="491">
        <f t="shared" si="20"/>
        <v>169583.22349678274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1104800.2837206107</v>
      </c>
      <c r="E30" s="522">
        <f>IF(+I14&lt;F29,I14,D30)</f>
        <v>35413.195681818179</v>
      </c>
      <c r="F30" s="523">
        <f t="shared" si="18"/>
        <v>1069387.0880387924</v>
      </c>
      <c r="G30" s="524">
        <f t="shared" si="19"/>
        <v>165350.3857942319</v>
      </c>
      <c r="H30" s="491">
        <f t="shared" si="20"/>
        <v>165350.3857942319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1069387.0880387924</v>
      </c>
      <c r="E31" s="522">
        <f>IF(+I14&lt;F30,I14,D31)</f>
        <v>35413.195681818179</v>
      </c>
      <c r="F31" s="523">
        <f t="shared" si="18"/>
        <v>1033973.8923569742</v>
      </c>
      <c r="G31" s="524">
        <f t="shared" si="19"/>
        <v>161117.54809168109</v>
      </c>
      <c r="H31" s="491">
        <f t="shared" si="20"/>
        <v>161117.54809168109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1033973.8923569742</v>
      </c>
      <c r="E32" s="522">
        <f>IF(+I14&lt;F31,I14,D32)</f>
        <v>35413.195681818179</v>
      </c>
      <c r="F32" s="523">
        <f t="shared" si="18"/>
        <v>998560.69667515601</v>
      </c>
      <c r="G32" s="524">
        <f t="shared" si="19"/>
        <v>156884.71038913031</v>
      </c>
      <c r="H32" s="491">
        <f t="shared" si="20"/>
        <v>156884.71038913031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998560.69667515601</v>
      </c>
      <c r="E33" s="522">
        <f>IF(+I14&lt;F32,I14,D33)</f>
        <v>35413.195681818179</v>
      </c>
      <c r="F33" s="523">
        <f t="shared" si="18"/>
        <v>963147.50099333783</v>
      </c>
      <c r="G33" s="524">
        <f t="shared" si="19"/>
        <v>152651.8726865795</v>
      </c>
      <c r="H33" s="491">
        <f t="shared" si="20"/>
        <v>152651.8726865795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963147.50099333783</v>
      </c>
      <c r="E34" s="522">
        <f>IF(+I14&lt;F33,I14,D34)</f>
        <v>35413.195681818179</v>
      </c>
      <c r="F34" s="523">
        <f t="shared" si="18"/>
        <v>927734.30531151965</v>
      </c>
      <c r="G34" s="524">
        <f t="shared" si="19"/>
        <v>148419.03498402872</v>
      </c>
      <c r="H34" s="491">
        <f t="shared" si="20"/>
        <v>148419.03498402872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927734.30531151965</v>
      </c>
      <c r="E35" s="522">
        <f>IF(+I14&lt;F34,I14,D35)</f>
        <v>35413.195681818179</v>
      </c>
      <c r="F35" s="523">
        <f t="shared" si="18"/>
        <v>892321.10962970147</v>
      </c>
      <c r="G35" s="524">
        <f t="shared" si="19"/>
        <v>144186.19728147791</v>
      </c>
      <c r="H35" s="491">
        <f t="shared" si="20"/>
        <v>144186.19728147791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892321.10962970147</v>
      </c>
      <c r="E36" s="522">
        <f>IF(+I14&lt;F35,I14,D36)</f>
        <v>35413.195681818179</v>
      </c>
      <c r="F36" s="523">
        <f t="shared" si="18"/>
        <v>856907.91394788329</v>
      </c>
      <c r="G36" s="524">
        <f t="shared" si="19"/>
        <v>139953.35957892711</v>
      </c>
      <c r="H36" s="491">
        <f t="shared" si="20"/>
        <v>139953.35957892711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856907.91394788329</v>
      </c>
      <c r="E37" s="522">
        <f>IF(+I14&lt;F36,I14,D37)</f>
        <v>35413.195681818179</v>
      </c>
      <c r="F37" s="523">
        <f t="shared" si="18"/>
        <v>821494.71826606512</v>
      </c>
      <c r="G37" s="524">
        <f t="shared" si="19"/>
        <v>135720.5218763763</v>
      </c>
      <c r="H37" s="491">
        <f t="shared" si="20"/>
        <v>135720.5218763763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821494.71826606512</v>
      </c>
      <c r="E38" s="522">
        <f>IF(+I14&lt;F37,I14,D38)</f>
        <v>35413.195681818179</v>
      </c>
      <c r="F38" s="523">
        <f t="shared" si="18"/>
        <v>786081.52258424694</v>
      </c>
      <c r="G38" s="524">
        <f t="shared" si="19"/>
        <v>131487.68417382549</v>
      </c>
      <c r="H38" s="491">
        <f t="shared" si="20"/>
        <v>131487.68417382549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786081.52258424694</v>
      </c>
      <c r="E39" s="522">
        <f>IF(+I14&lt;F38,I14,D39)</f>
        <v>35413.195681818179</v>
      </c>
      <c r="F39" s="523">
        <f t="shared" si="18"/>
        <v>750668.32690242876</v>
      </c>
      <c r="G39" s="524">
        <f t="shared" si="19"/>
        <v>127254.84647127469</v>
      </c>
      <c r="H39" s="491">
        <f t="shared" si="20"/>
        <v>127254.84647127469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750668.32690242876</v>
      </c>
      <c r="E40" s="522">
        <f>IF(+I14&lt;F39,I14,D40)</f>
        <v>35413.195681818179</v>
      </c>
      <c r="F40" s="523">
        <f t="shared" si="18"/>
        <v>715255.13122061058</v>
      </c>
      <c r="G40" s="524">
        <f t="shared" si="19"/>
        <v>123022.0087687239</v>
      </c>
      <c r="H40" s="491">
        <f t="shared" si="20"/>
        <v>123022.0087687239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715255.13122061058</v>
      </c>
      <c r="E41" s="522">
        <f>IF(+I14&lt;F40,I14,D41)</f>
        <v>35413.195681818179</v>
      </c>
      <c r="F41" s="523">
        <f t="shared" si="18"/>
        <v>679841.9355387924</v>
      </c>
      <c r="G41" s="524">
        <f t="shared" si="19"/>
        <v>118789.17106617309</v>
      </c>
      <c r="H41" s="491">
        <f t="shared" si="20"/>
        <v>118789.17106617309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679841.9355387924</v>
      </c>
      <c r="E42" s="522">
        <f>IF(+I14&lt;F41,I14,D42)</f>
        <v>35413.195681818179</v>
      </c>
      <c r="F42" s="523">
        <f t="shared" si="18"/>
        <v>644428.73985697422</v>
      </c>
      <c r="G42" s="524">
        <f t="shared" si="19"/>
        <v>114556.33336362231</v>
      </c>
      <c r="H42" s="491">
        <f t="shared" si="20"/>
        <v>114556.33336362231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644428.73985697422</v>
      </c>
      <c r="E43" s="522">
        <f>IF(+I14&lt;F42,I14,D43)</f>
        <v>35413.195681818179</v>
      </c>
      <c r="F43" s="523">
        <f t="shared" si="18"/>
        <v>609015.54417515604</v>
      </c>
      <c r="G43" s="524">
        <f t="shared" si="19"/>
        <v>110323.49566107149</v>
      </c>
      <c r="H43" s="491">
        <f t="shared" si="20"/>
        <v>110323.49566107149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609015.54417515604</v>
      </c>
      <c r="E44" s="522">
        <f>IF(+I14&lt;F43,I14,D44)</f>
        <v>35413.195681818179</v>
      </c>
      <c r="F44" s="523">
        <f t="shared" si="18"/>
        <v>573602.34849333786</v>
      </c>
      <c r="G44" s="524">
        <f t="shared" si="19"/>
        <v>106090.65795852071</v>
      </c>
      <c r="H44" s="491">
        <f t="shared" si="20"/>
        <v>106090.65795852071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573602.34849333786</v>
      </c>
      <c r="E45" s="522">
        <f>IF(+I14&lt;F44,I14,D45)</f>
        <v>35413.195681818179</v>
      </c>
      <c r="F45" s="523">
        <f t="shared" si="18"/>
        <v>538189.15281151969</v>
      </c>
      <c r="G45" s="524">
        <f t="shared" si="19"/>
        <v>101857.82025596988</v>
      </c>
      <c r="H45" s="491">
        <f t="shared" si="20"/>
        <v>101857.82025596988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538189.15281151969</v>
      </c>
      <c r="E46" s="522">
        <f>IF(+I14&lt;F45,I14,D46)</f>
        <v>35413.195681818179</v>
      </c>
      <c r="F46" s="523">
        <f t="shared" si="18"/>
        <v>502775.95712970151</v>
      </c>
      <c r="G46" s="524">
        <f t="shared" si="19"/>
        <v>97624.98255341909</v>
      </c>
      <c r="H46" s="491">
        <f t="shared" si="20"/>
        <v>97624.98255341909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502775.95712970151</v>
      </c>
      <c r="E47" s="522">
        <f>IF(+I14&lt;F46,I14,D47)</f>
        <v>35413.195681818179</v>
      </c>
      <c r="F47" s="523">
        <f t="shared" si="18"/>
        <v>467362.76144788333</v>
      </c>
      <c r="G47" s="524">
        <f t="shared" si="19"/>
        <v>93392.144850868295</v>
      </c>
      <c r="H47" s="491">
        <f t="shared" si="20"/>
        <v>93392.144850868295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467362.76144788333</v>
      </c>
      <c r="E48" s="522">
        <f>IF(+I14&lt;F47,I14,D48)</f>
        <v>35413.195681818179</v>
      </c>
      <c r="F48" s="523">
        <f t="shared" si="18"/>
        <v>431949.56576606515</v>
      </c>
      <c r="G48" s="524">
        <f t="shared" si="19"/>
        <v>89159.307148317486</v>
      </c>
      <c r="H48" s="491">
        <f t="shared" si="20"/>
        <v>89159.307148317486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431949.56576606515</v>
      </c>
      <c r="E49" s="522">
        <f>IF(+I14&lt;F48,I14,D49)</f>
        <v>35413.195681818179</v>
      </c>
      <c r="F49" s="523">
        <f t="shared" si="18"/>
        <v>396536.37008424697</v>
      </c>
      <c r="G49" s="524">
        <f t="shared" si="19"/>
        <v>84926.469445766692</v>
      </c>
      <c r="H49" s="491">
        <f t="shared" si="20"/>
        <v>84926.469445766692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396536.37008424697</v>
      </c>
      <c r="E50" s="522">
        <f>IF(+I14&lt;F49,I14,D50)</f>
        <v>35413.195681818179</v>
      </c>
      <c r="F50" s="523">
        <f t="shared" si="18"/>
        <v>361123.17440242879</v>
      </c>
      <c r="G50" s="524">
        <f t="shared" ref="G50:G72" si="21">+I$12*((D50+F50)/2)+E50</f>
        <v>80693.631743215898</v>
      </c>
      <c r="H50" s="491">
        <f t="shared" ref="H50:H72" si="22">+I$13*((D50+F50)/2)+E50</f>
        <v>80693.631743215898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361123.17440242879</v>
      </c>
      <c r="E51" s="522">
        <f>IF(+I14&lt;F50,I14,D51)</f>
        <v>35413.195681818179</v>
      </c>
      <c r="F51" s="523">
        <f t="shared" si="18"/>
        <v>325709.97872061061</v>
      </c>
      <c r="G51" s="524">
        <f t="shared" si="21"/>
        <v>76460.794040665089</v>
      </c>
      <c r="H51" s="491">
        <f t="shared" si="22"/>
        <v>76460.794040665089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325709.97872061061</v>
      </c>
      <c r="E52" s="522">
        <f>IF(+I14&lt;F51,I14,D52)</f>
        <v>35413.195681818179</v>
      </c>
      <c r="F52" s="523">
        <f t="shared" si="18"/>
        <v>290296.78303879243</v>
      </c>
      <c r="G52" s="524">
        <f t="shared" si="21"/>
        <v>72227.95633811428</v>
      </c>
      <c r="H52" s="491">
        <f t="shared" si="22"/>
        <v>72227.95633811428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290296.78303879243</v>
      </c>
      <c r="E53" s="522">
        <f>IF(+I14&lt;F52,I14,D53)</f>
        <v>35413.195681818179</v>
      </c>
      <c r="F53" s="523">
        <f t="shared" si="18"/>
        <v>254883.58735697425</v>
      </c>
      <c r="G53" s="524">
        <f t="shared" si="21"/>
        <v>67995.118635563485</v>
      </c>
      <c r="H53" s="491">
        <f t="shared" si="22"/>
        <v>67995.118635563485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254883.58735697425</v>
      </c>
      <c r="E54" s="522">
        <f>IF(+I14&lt;F53,I14,D54)</f>
        <v>35413.195681818179</v>
      </c>
      <c r="F54" s="523">
        <f t="shared" si="18"/>
        <v>219470.39167515608</v>
      </c>
      <c r="G54" s="524">
        <f t="shared" si="21"/>
        <v>63762.280933012684</v>
      </c>
      <c r="H54" s="491">
        <f t="shared" si="22"/>
        <v>63762.280933012684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219470.39167515608</v>
      </c>
      <c r="E55" s="522">
        <f>IF(+I14&lt;F54,I14,D55)</f>
        <v>35413.195681818179</v>
      </c>
      <c r="F55" s="523">
        <f t="shared" si="18"/>
        <v>184057.1959933379</v>
      </c>
      <c r="G55" s="524">
        <f t="shared" si="21"/>
        <v>59529.443230461882</v>
      </c>
      <c r="H55" s="491">
        <f t="shared" si="22"/>
        <v>59529.443230461882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184057.1959933379</v>
      </c>
      <c r="E56" s="522">
        <f>IF(+I14&lt;F55,I14,D56)</f>
        <v>35413.195681818179</v>
      </c>
      <c r="F56" s="523">
        <f t="shared" si="18"/>
        <v>148644.00031151972</v>
      </c>
      <c r="G56" s="524">
        <f t="shared" si="21"/>
        <v>55296.605527911088</v>
      </c>
      <c r="H56" s="491">
        <f t="shared" si="22"/>
        <v>55296.605527911088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148644.00031151972</v>
      </c>
      <c r="E57" s="522">
        <f>IF(+I14&lt;F56,I14,D57)</f>
        <v>35413.195681818179</v>
      </c>
      <c r="F57" s="523">
        <f t="shared" si="18"/>
        <v>113230.80462970154</v>
      </c>
      <c r="G57" s="524">
        <f t="shared" si="21"/>
        <v>51063.767825360279</v>
      </c>
      <c r="H57" s="491">
        <f t="shared" si="22"/>
        <v>51063.767825360279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113230.80462970154</v>
      </c>
      <c r="E58" s="522">
        <f>IF(+I14&lt;F57,I14,D58)</f>
        <v>35413.195681818179</v>
      </c>
      <c r="F58" s="523">
        <f t="shared" si="18"/>
        <v>77817.60894788336</v>
      </c>
      <c r="G58" s="524">
        <f t="shared" si="21"/>
        <v>46830.930122809485</v>
      </c>
      <c r="H58" s="491">
        <f t="shared" si="22"/>
        <v>46830.930122809485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77817.60894788336</v>
      </c>
      <c r="E59" s="522">
        <f>IF(+I14&lt;F58,I14,D59)</f>
        <v>35413.195681818179</v>
      </c>
      <c r="F59" s="523">
        <f t="shared" si="18"/>
        <v>42404.413266065181</v>
      </c>
      <c r="G59" s="524">
        <f t="shared" si="21"/>
        <v>42598.092420258676</v>
      </c>
      <c r="H59" s="491">
        <f t="shared" si="22"/>
        <v>42598.092420258676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42404.413266065181</v>
      </c>
      <c r="E60" s="522">
        <f>IF(+I14&lt;F59,I14,D60)</f>
        <v>35413.195681818179</v>
      </c>
      <c r="F60" s="523">
        <f t="shared" si="18"/>
        <v>6991.2175842470024</v>
      </c>
      <c r="G60" s="524">
        <f t="shared" si="21"/>
        <v>38365.254717707881</v>
      </c>
      <c r="H60" s="491">
        <f t="shared" si="22"/>
        <v>38365.254717707881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6991.2175842470024</v>
      </c>
      <c r="E61" s="522">
        <f>IF(+I14&lt;F60,I14,D61)</f>
        <v>6991.2175842470024</v>
      </c>
      <c r="F61" s="523">
        <f t="shared" si="18"/>
        <v>0</v>
      </c>
      <c r="G61" s="526">
        <f t="shared" si="21"/>
        <v>7409.0376765541523</v>
      </c>
      <c r="H61" s="491">
        <f t="shared" si="22"/>
        <v>7409.0376765541523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1"/>
        <v>0</v>
      </c>
      <c r="H62" s="491">
        <f t="shared" si="22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1"/>
        <v>0</v>
      </c>
      <c r="H63" s="491">
        <f t="shared" si="22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1"/>
        <v>0</v>
      </c>
      <c r="H64" s="491">
        <f t="shared" si="22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1"/>
        <v>0</v>
      </c>
      <c r="H65" s="491">
        <f t="shared" si="22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1"/>
        <v>0</v>
      </c>
      <c r="H66" s="491">
        <f t="shared" si="22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1"/>
        <v>0</v>
      </c>
      <c r="H67" s="491">
        <f t="shared" si="22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1"/>
        <v>0</v>
      </c>
      <c r="H68" s="491">
        <f t="shared" si="22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1"/>
        <v>0</v>
      </c>
      <c r="H69" s="491">
        <f t="shared" si="22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1"/>
        <v>0</v>
      </c>
      <c r="H70" s="491">
        <f t="shared" si="22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1"/>
        <v>0</v>
      </c>
      <c r="H71" s="491">
        <f t="shared" si="22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1"/>
        <v>0</v>
      </c>
      <c r="H72" s="471">
        <f t="shared" si="22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1558180.610000001</v>
      </c>
      <c r="F73" s="375"/>
      <c r="G73" s="375">
        <f>SUM(G17:G72)</f>
        <v>5633652.9253339004</v>
      </c>
      <c r="H73" s="375">
        <f>SUM(H17:H72)</f>
        <v>5633652.9253339004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179341.63973853464</v>
      </c>
      <c r="N87" s="546">
        <f>IF(J92&lt;D11,0,VLOOKUP(J92,C17:O72,11))</f>
        <v>179341.63973853464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193981.46572573495</v>
      </c>
      <c r="N88" s="550">
        <f>IF(J92&lt;D11,0,VLOOKUP(J92,C99:P154,7))</f>
        <v>193981.46572573495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14639.825987200311</v>
      </c>
      <c r="N89" s="555">
        <f>+N88-N87</f>
        <v>14639.825987200311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 t="str">
        <f>E9</f>
        <v xml:space="preserve">  SPP Project ID = 30298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D10</f>
        <v>1558180.6099999999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35413.195681818179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23">+I99-H99</f>
        <v>0</v>
      </c>
      <c r="K99" s="514"/>
      <c r="L99" s="512">
        <f t="shared" ref="L99:L104" si="24">+H99</f>
        <v>107282.1745058736</v>
      </c>
      <c r="M99" s="513">
        <f t="shared" ref="M99:M130" si="25">IF(L99&lt;&gt;0,+H99-L99,0)</f>
        <v>0</v>
      </c>
      <c r="N99" s="512">
        <f t="shared" ref="N99:N104" si="26">+I99</f>
        <v>107282.1745058736</v>
      </c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23"/>
        <v>0</v>
      </c>
      <c r="K100" s="514"/>
      <c r="L100" s="655">
        <f t="shared" si="24"/>
        <v>223021.4654373239</v>
      </c>
      <c r="M100" s="514">
        <f t="shared" si="25"/>
        <v>0</v>
      </c>
      <c r="N100" s="655">
        <f t="shared" si="26"/>
        <v>223021.4654373239</v>
      </c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23"/>
        <v>0</v>
      </c>
      <c r="K101" s="514"/>
      <c r="L101" s="655">
        <f t="shared" si="24"/>
        <v>194818.04882044392</v>
      </c>
      <c r="M101" s="514">
        <f t="shared" ref="M101" si="30">IF(L101&lt;&gt;0,+H101-L101,0)</f>
        <v>0</v>
      </c>
      <c r="N101" s="655">
        <f t="shared" si="26"/>
        <v>194818.04882044392</v>
      </c>
      <c r="O101" s="514">
        <f t="shared" ref="O101" si="31">IF(N101&lt;&gt;0,+I101-N101,0)</f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2019</v>
      </c>
      <c r="D102" s="629">
        <v>1474931.7826688816</v>
      </c>
      <c r="E102" s="630">
        <v>36236.767441860466</v>
      </c>
      <c r="F102" s="631">
        <v>1438695.0152270212</v>
      </c>
      <c r="G102" s="631">
        <v>1456813.3989479514</v>
      </c>
      <c r="H102" s="633">
        <v>192174.86987504771</v>
      </c>
      <c r="I102" s="634">
        <v>192174.86987504771</v>
      </c>
      <c r="J102" s="514">
        <f t="shared" si="23"/>
        <v>0</v>
      </c>
      <c r="K102" s="514"/>
      <c r="L102" s="655">
        <f t="shared" si="24"/>
        <v>192174.86987504771</v>
      </c>
      <c r="M102" s="514">
        <f t="shared" ref="M102" si="32">IF(L102&lt;&gt;0,+H102-L102,0)</f>
        <v>0</v>
      </c>
      <c r="N102" s="655">
        <f t="shared" si="26"/>
        <v>192174.86987504771</v>
      </c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2020</v>
      </c>
      <c r="D103" s="629">
        <v>1438695.0152270212</v>
      </c>
      <c r="E103" s="630">
        <v>37099.547619047618</v>
      </c>
      <c r="F103" s="631">
        <v>1401595.4676079736</v>
      </c>
      <c r="G103" s="631">
        <v>1420145.2414174974</v>
      </c>
      <c r="H103" s="633">
        <v>189870.01394601294</v>
      </c>
      <c r="I103" s="634">
        <v>189870.01394601294</v>
      </c>
      <c r="J103" s="514">
        <f t="shared" si="23"/>
        <v>0</v>
      </c>
      <c r="K103" s="514"/>
      <c r="L103" s="655">
        <f t="shared" si="24"/>
        <v>189870.01394601294</v>
      </c>
      <c r="M103" s="514">
        <f t="shared" ref="M103" si="33">IF(L103&lt;&gt;0,+H103-L103,0)</f>
        <v>0</v>
      </c>
      <c r="N103" s="655">
        <f t="shared" si="26"/>
        <v>189870.01394601294</v>
      </c>
      <c r="O103" s="514">
        <f t="shared" si="27"/>
        <v>0</v>
      </c>
      <c r="P103" s="514">
        <f t="shared" si="28"/>
        <v>0</v>
      </c>
    </row>
    <row r="104" spans="1:16" ht="12.5">
      <c r="B104" s="195" t="str">
        <f t="shared" si="29"/>
        <v/>
      </c>
      <c r="C104" s="507">
        <f>IF(D93="","-",+C103+1)</f>
        <v>2021</v>
      </c>
      <c r="D104" s="629">
        <v>1401595.4676079736</v>
      </c>
      <c r="E104" s="630">
        <v>38004.414634146342</v>
      </c>
      <c r="F104" s="631">
        <v>1363591.0529738273</v>
      </c>
      <c r="G104" s="631">
        <v>1382593.2602909005</v>
      </c>
      <c r="H104" s="633">
        <v>194948.41896293132</v>
      </c>
      <c r="I104" s="634">
        <v>194948.41896293132</v>
      </c>
      <c r="J104" s="514">
        <f t="shared" si="23"/>
        <v>0</v>
      </c>
      <c r="K104" s="514"/>
      <c r="L104" s="655">
        <f t="shared" si="24"/>
        <v>194948.41896293132</v>
      </c>
      <c r="M104" s="514">
        <f t="shared" ref="M104" si="34">IF(L104&lt;&gt;0,+H104-L104,0)</f>
        <v>0</v>
      </c>
      <c r="N104" s="655">
        <f t="shared" si="26"/>
        <v>194948.41896293132</v>
      </c>
      <c r="O104" s="514">
        <f t="shared" si="27"/>
        <v>0</v>
      </c>
      <c r="P104" s="514">
        <f t="shared" si="28"/>
        <v>0</v>
      </c>
    </row>
    <row r="105" spans="1:16" ht="12.5">
      <c r="B105" s="195" t="str">
        <f t="shared" si="29"/>
        <v/>
      </c>
      <c r="C105" s="507">
        <f>IF(D93="","-",+C104+1)</f>
        <v>2022</v>
      </c>
      <c r="D105" s="629">
        <v>1363591.0529738273</v>
      </c>
      <c r="E105" s="630">
        <v>37099.547619047618</v>
      </c>
      <c r="F105" s="631">
        <v>1326491.5053547798</v>
      </c>
      <c r="G105" s="631">
        <v>1345041.2791643036</v>
      </c>
      <c r="H105" s="633">
        <v>195085.19507269218</v>
      </c>
      <c r="I105" s="634">
        <v>195085.19507269218</v>
      </c>
      <c r="J105" s="514">
        <f t="shared" si="23"/>
        <v>0</v>
      </c>
      <c r="K105" s="514"/>
      <c r="L105" s="655">
        <f t="shared" ref="L105" si="35">+H105</f>
        <v>195085.19507269218</v>
      </c>
      <c r="M105" s="514">
        <f t="shared" ref="M105" si="36">IF(L105&lt;&gt;0,+H105-L105,0)</f>
        <v>0</v>
      </c>
      <c r="N105" s="655">
        <f t="shared" ref="N105" si="37">+I105</f>
        <v>195085.19507269218</v>
      </c>
      <c r="O105" s="514">
        <f t="shared" ref="O105" si="38">IF(N105&lt;&gt;0,+I105-N105,0)</f>
        <v>0</v>
      </c>
      <c r="P105" s="514">
        <f t="shared" ref="P105" si="39">+O105-M105</f>
        <v>0</v>
      </c>
    </row>
    <row r="106" spans="1:16" ht="12.5">
      <c r="B106" s="195" t="str">
        <f t="shared" si="29"/>
        <v>IU</v>
      </c>
      <c r="C106" s="507">
        <f>IF(D93="","-",+C105+1)</f>
        <v>2023</v>
      </c>
      <c r="D106" s="629">
        <v>1326491.1153547794</v>
      </c>
      <c r="E106" s="630">
        <v>35413.195681818179</v>
      </c>
      <c r="F106" s="631">
        <v>1291077.9196729613</v>
      </c>
      <c r="G106" s="631">
        <v>1308784.5175138703</v>
      </c>
      <c r="H106" s="633">
        <v>196871.47125835106</v>
      </c>
      <c r="I106" s="634">
        <v>196871.47125835106</v>
      </c>
      <c r="J106" s="514">
        <f t="shared" si="23"/>
        <v>0</v>
      </c>
      <c r="K106" s="514"/>
      <c r="L106" s="655">
        <f t="shared" ref="L106" si="40">+H106</f>
        <v>196871.47125835106</v>
      </c>
      <c r="M106" s="514">
        <f t="shared" ref="M106" si="41">IF(L106&lt;&gt;0,+H106-L106,0)</f>
        <v>0</v>
      </c>
      <c r="N106" s="655">
        <f t="shared" ref="N106" si="42">+I106</f>
        <v>196871.47125835106</v>
      </c>
      <c r="O106" s="514">
        <f t="shared" ref="O106" si="43">IF(N106&lt;&gt;0,+I106-N106,0)</f>
        <v>0</v>
      </c>
      <c r="P106" s="514">
        <f t="shared" ref="P106" si="44">+O106-M106</f>
        <v>0</v>
      </c>
    </row>
    <row r="107" spans="1:16" ht="12.5">
      <c r="B107" s="195" t="str">
        <f t="shared" si="29"/>
        <v/>
      </c>
      <c r="C107" s="507">
        <f>IF(D93="","-",+C106+1)</f>
        <v>2024</v>
      </c>
      <c r="D107" s="374">
        <f>IF(F106+SUM(E$99:E106)=D$92,F106,D$92-SUM(E$99:E106))</f>
        <v>1291077.9196729613</v>
      </c>
      <c r="E107" s="522">
        <f>IF(+J96&lt;F106,J96,D107)</f>
        <v>35413.195681818179</v>
      </c>
      <c r="F107" s="523">
        <f t="shared" ref="F107:F130" si="45">+D107-E107</f>
        <v>1255664.7239911431</v>
      </c>
      <c r="G107" s="523">
        <f t="shared" ref="G107:G130" si="46">+(F107+D107)/2</f>
        <v>1273371.3218320522</v>
      </c>
      <c r="H107" s="526">
        <f t="shared" ref="H107:H154" si="47">+J$94*G107+E107</f>
        <v>193981.46572573495</v>
      </c>
      <c r="I107" s="577">
        <f t="shared" ref="I107:I154" si="48">+J$95*G107+E107</f>
        <v>193981.46572573495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2025</v>
      </c>
      <c r="D108" s="374">
        <f>IF(F107+SUM(E$99:E107)=D$92,F107,D$92-SUM(E$99:E107))</f>
        <v>1255664.7239911431</v>
      </c>
      <c r="E108" s="522">
        <f>IF(+J96&lt;F107,J96,D108)</f>
        <v>35413.195681818179</v>
      </c>
      <c r="F108" s="523">
        <f t="shared" si="45"/>
        <v>1220251.5283093248</v>
      </c>
      <c r="G108" s="523">
        <f t="shared" si="46"/>
        <v>1237958.1261502339</v>
      </c>
      <c r="H108" s="526">
        <f t="shared" si="47"/>
        <v>189571.59008324484</v>
      </c>
      <c r="I108" s="577">
        <f t="shared" si="48"/>
        <v>189571.59008324484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2026</v>
      </c>
      <c r="D109" s="374">
        <f>IF(F108+SUM(E$99:E108)=D$92,F108,D$92-SUM(E$99:E108))</f>
        <v>1220251.5283093248</v>
      </c>
      <c r="E109" s="522">
        <f>IF(+J96&lt;F108,J96,D109)</f>
        <v>35413.195681818179</v>
      </c>
      <c r="F109" s="523">
        <f t="shared" si="45"/>
        <v>1184838.3326275065</v>
      </c>
      <c r="G109" s="523">
        <f t="shared" si="46"/>
        <v>1202544.9304684156</v>
      </c>
      <c r="H109" s="526">
        <f t="shared" si="47"/>
        <v>185161.7144407547</v>
      </c>
      <c r="I109" s="577">
        <f t="shared" si="48"/>
        <v>185161.7144407547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2027</v>
      </c>
      <c r="D110" s="374">
        <f>IF(F109+SUM(E$99:E109)=D$92,F109,D$92-SUM(E$99:E109))</f>
        <v>1184838.3326275065</v>
      </c>
      <c r="E110" s="522">
        <f>IF(+J96&lt;F109,J96,D110)</f>
        <v>35413.195681818179</v>
      </c>
      <c r="F110" s="523">
        <f t="shared" si="45"/>
        <v>1149425.1369456882</v>
      </c>
      <c r="G110" s="523">
        <f t="shared" si="46"/>
        <v>1167131.7347865973</v>
      </c>
      <c r="H110" s="526">
        <f t="shared" si="47"/>
        <v>180751.83879826457</v>
      </c>
      <c r="I110" s="577">
        <f t="shared" si="48"/>
        <v>180751.83879826457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2028</v>
      </c>
      <c r="D111" s="374">
        <f>IF(F110+SUM(E$99:E110)=D$92,F110,D$92-SUM(E$99:E110))</f>
        <v>1149425.1369456882</v>
      </c>
      <c r="E111" s="522">
        <f>IF(+J96&lt;F110,J96,D111)</f>
        <v>35413.195681818179</v>
      </c>
      <c r="F111" s="523">
        <f t="shared" si="45"/>
        <v>1114011.9412638699</v>
      </c>
      <c r="G111" s="523">
        <f t="shared" si="46"/>
        <v>1131718.539104779</v>
      </c>
      <c r="H111" s="526">
        <f t="shared" si="47"/>
        <v>176341.96315577443</v>
      </c>
      <c r="I111" s="577">
        <f t="shared" si="48"/>
        <v>176341.96315577443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9"/>
        <v/>
      </c>
      <c r="C112" s="507">
        <f>IF(D93="","-",+C111+1)</f>
        <v>2029</v>
      </c>
      <c r="D112" s="374">
        <f>IF(F111+SUM(E$99:E111)=D$92,F111,D$92-SUM(E$99:E111))</f>
        <v>1114011.9412638699</v>
      </c>
      <c r="E112" s="522">
        <f>IF(+J96&lt;F111,J96,D112)</f>
        <v>35413.195681818179</v>
      </c>
      <c r="F112" s="523">
        <f t="shared" si="45"/>
        <v>1078598.7455820516</v>
      </c>
      <c r="G112" s="523">
        <f t="shared" si="46"/>
        <v>1096305.3434229607</v>
      </c>
      <c r="H112" s="526">
        <f t="shared" si="47"/>
        <v>171932.08751328429</v>
      </c>
      <c r="I112" s="577">
        <f t="shared" si="48"/>
        <v>171932.08751328429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2030</v>
      </c>
      <c r="D113" s="374">
        <f>IF(F112+SUM(E$99:E112)=D$92,F112,D$92-SUM(E$99:E112))</f>
        <v>1078598.7455820516</v>
      </c>
      <c r="E113" s="522">
        <f>IF(+J96&lt;F112,J96,D113)</f>
        <v>35413.195681818179</v>
      </c>
      <c r="F113" s="523">
        <f t="shared" si="45"/>
        <v>1043185.5499002334</v>
      </c>
      <c r="G113" s="523">
        <f t="shared" si="46"/>
        <v>1060892.1477411424</v>
      </c>
      <c r="H113" s="526">
        <f t="shared" si="47"/>
        <v>167522.21187079416</v>
      </c>
      <c r="I113" s="577">
        <f t="shared" si="48"/>
        <v>167522.21187079416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2031</v>
      </c>
      <c r="D114" s="374">
        <f>IF(F113+SUM(E$99:E113)=D$92,F113,D$92-SUM(E$99:E113))</f>
        <v>1043185.5499002334</v>
      </c>
      <c r="E114" s="522">
        <f>IF(+J96&lt;F113,J96,D114)</f>
        <v>35413.195681818179</v>
      </c>
      <c r="F114" s="523">
        <f t="shared" si="45"/>
        <v>1007772.3542184152</v>
      </c>
      <c r="G114" s="523">
        <f t="shared" si="46"/>
        <v>1025478.9520593244</v>
      </c>
      <c r="H114" s="526">
        <f t="shared" si="47"/>
        <v>163112.33622830408</v>
      </c>
      <c r="I114" s="577">
        <f t="shared" si="48"/>
        <v>163112.33622830408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2032</v>
      </c>
      <c r="D115" s="374">
        <f>IF(F114+SUM(E$99:E114)=D$92,F114,D$92-SUM(E$99:E114))</f>
        <v>1007772.3542184152</v>
      </c>
      <c r="E115" s="522">
        <f>IF(+J96&lt;F114,J96,D115)</f>
        <v>35413.195681818179</v>
      </c>
      <c r="F115" s="523">
        <f t="shared" si="45"/>
        <v>972359.15853659704</v>
      </c>
      <c r="G115" s="523">
        <f t="shared" si="46"/>
        <v>990065.75637750607</v>
      </c>
      <c r="H115" s="526">
        <f t="shared" si="47"/>
        <v>158702.46058581391</v>
      </c>
      <c r="I115" s="577">
        <f t="shared" si="48"/>
        <v>158702.46058581391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2033</v>
      </c>
      <c r="D116" s="374">
        <f>IF(F115+SUM(E$99:E115)=D$92,F115,D$92-SUM(E$99:E115))</f>
        <v>972359.15853659704</v>
      </c>
      <c r="E116" s="522">
        <f>IF(+J96&lt;F115,J96,D116)</f>
        <v>35413.195681818179</v>
      </c>
      <c r="F116" s="523">
        <f t="shared" si="45"/>
        <v>936945.96285477886</v>
      </c>
      <c r="G116" s="523">
        <f t="shared" si="46"/>
        <v>954652.56069568801</v>
      </c>
      <c r="H116" s="526">
        <f t="shared" si="47"/>
        <v>154292.5849433238</v>
      </c>
      <c r="I116" s="577">
        <f t="shared" si="48"/>
        <v>154292.5849433238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2034</v>
      </c>
      <c r="D117" s="374">
        <f>IF(F116+SUM(E$99:E116)=D$92,F116,D$92-SUM(E$99:E116))</f>
        <v>936945.96285477886</v>
      </c>
      <c r="E117" s="522">
        <f>IF(+J96&lt;F116,J96,D117)</f>
        <v>35413.195681818179</v>
      </c>
      <c r="F117" s="523">
        <f t="shared" si="45"/>
        <v>901532.76717296068</v>
      </c>
      <c r="G117" s="523">
        <f t="shared" si="46"/>
        <v>919239.36501386971</v>
      </c>
      <c r="H117" s="526">
        <f t="shared" si="47"/>
        <v>149882.7093008337</v>
      </c>
      <c r="I117" s="577">
        <f t="shared" si="48"/>
        <v>149882.7093008337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2035</v>
      </c>
      <c r="D118" s="374">
        <f>IF(F117+SUM(E$99:E117)=D$92,F117,D$92-SUM(E$99:E117))</f>
        <v>901532.76717296068</v>
      </c>
      <c r="E118" s="522">
        <f>IF(+J96&lt;F117,J96,D118)</f>
        <v>35413.195681818179</v>
      </c>
      <c r="F118" s="523">
        <f t="shared" si="45"/>
        <v>866119.5714911425</v>
      </c>
      <c r="G118" s="523">
        <f t="shared" si="46"/>
        <v>883826.16933205165</v>
      </c>
      <c r="H118" s="526">
        <f t="shared" si="47"/>
        <v>145472.83365834359</v>
      </c>
      <c r="I118" s="577">
        <f t="shared" si="48"/>
        <v>145472.83365834359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2036</v>
      </c>
      <c r="D119" s="374">
        <f>IF(F118+SUM(E$99:E118)=D$92,F118,D$92-SUM(E$99:E118))</f>
        <v>866119.5714911425</v>
      </c>
      <c r="E119" s="522">
        <f>IF(+J96&lt;F118,J96,D119)</f>
        <v>35413.195681818179</v>
      </c>
      <c r="F119" s="523">
        <f t="shared" si="45"/>
        <v>830706.37580932432</v>
      </c>
      <c r="G119" s="523">
        <f t="shared" si="46"/>
        <v>848412.97365023335</v>
      </c>
      <c r="H119" s="526">
        <f t="shared" si="47"/>
        <v>141062.95801585345</v>
      </c>
      <c r="I119" s="577">
        <f t="shared" si="48"/>
        <v>141062.95801585345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2037</v>
      </c>
      <c r="D120" s="374">
        <f>IF(F119+SUM(E$99:E119)=D$92,F119,D$92-SUM(E$99:E119))</f>
        <v>830706.37580932432</v>
      </c>
      <c r="E120" s="522">
        <f>IF(+J96&lt;F119,J96,D120)</f>
        <v>35413.195681818179</v>
      </c>
      <c r="F120" s="523">
        <f t="shared" si="45"/>
        <v>795293.18012750614</v>
      </c>
      <c r="G120" s="523">
        <f t="shared" si="46"/>
        <v>812999.77796841529</v>
      </c>
      <c r="H120" s="526">
        <f t="shared" si="47"/>
        <v>136653.08237336334</v>
      </c>
      <c r="I120" s="577">
        <f t="shared" si="48"/>
        <v>136653.08237336334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2038</v>
      </c>
      <c r="D121" s="374">
        <f>IF(F120+SUM(E$99:E120)=D$92,F120,D$92-SUM(E$99:E120))</f>
        <v>795293.18012750614</v>
      </c>
      <c r="E121" s="522">
        <f>IF(+J96&lt;F120,J96,D121)</f>
        <v>35413.195681818179</v>
      </c>
      <c r="F121" s="523">
        <f t="shared" si="45"/>
        <v>759879.98444568797</v>
      </c>
      <c r="G121" s="523">
        <f t="shared" si="46"/>
        <v>777586.582286597</v>
      </c>
      <c r="H121" s="526">
        <f t="shared" si="47"/>
        <v>132243.20673087321</v>
      </c>
      <c r="I121" s="577">
        <f t="shared" si="48"/>
        <v>132243.20673087321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2039</v>
      </c>
      <c r="D122" s="374">
        <f>IF(F121+SUM(E$99:E121)=D$92,F121,D$92-SUM(E$99:E121))</f>
        <v>759879.98444568797</v>
      </c>
      <c r="E122" s="522">
        <f>IF(+J96&lt;F121,J96,D122)</f>
        <v>35413.195681818179</v>
      </c>
      <c r="F122" s="523">
        <f t="shared" si="45"/>
        <v>724466.78876386979</v>
      </c>
      <c r="G122" s="523">
        <f t="shared" si="46"/>
        <v>742173.38660477893</v>
      </c>
      <c r="H122" s="526">
        <f t="shared" si="47"/>
        <v>127833.33108838311</v>
      </c>
      <c r="I122" s="577">
        <f t="shared" si="48"/>
        <v>127833.33108838311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2040</v>
      </c>
      <c r="D123" s="374">
        <f>IF(F122+SUM(E$99:E122)=D$92,F122,D$92-SUM(E$99:E122))</f>
        <v>724466.78876386979</v>
      </c>
      <c r="E123" s="522">
        <f>IF(+J96&lt;F122,J96,D123)</f>
        <v>35413.195681818179</v>
      </c>
      <c r="F123" s="523">
        <f t="shared" si="45"/>
        <v>689053.59308205161</v>
      </c>
      <c r="G123" s="523">
        <f t="shared" si="46"/>
        <v>706760.19092296064</v>
      </c>
      <c r="H123" s="526">
        <f t="shared" si="47"/>
        <v>123423.45544589298</v>
      </c>
      <c r="I123" s="577">
        <f t="shared" si="48"/>
        <v>123423.45544589298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2041</v>
      </c>
      <c r="D124" s="374">
        <f>IF(F123+SUM(E$99:E123)=D$92,F123,D$92-SUM(E$99:E123))</f>
        <v>689053.59308205161</v>
      </c>
      <c r="E124" s="522">
        <f>IF(+J96&lt;F123,J96,D124)</f>
        <v>35413.195681818179</v>
      </c>
      <c r="F124" s="523">
        <f t="shared" si="45"/>
        <v>653640.39740023343</v>
      </c>
      <c r="G124" s="523">
        <f t="shared" si="46"/>
        <v>671346.99524114258</v>
      </c>
      <c r="H124" s="526">
        <f t="shared" si="47"/>
        <v>119013.57980340287</v>
      </c>
      <c r="I124" s="577">
        <f t="shared" si="48"/>
        <v>119013.57980340287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2042</v>
      </c>
      <c r="D125" s="374">
        <f>IF(F124+SUM(E$99:E124)=D$92,F124,D$92-SUM(E$99:E124))</f>
        <v>653640.39740023343</v>
      </c>
      <c r="E125" s="522">
        <f>IF(+J96&lt;F124,J96,D125)</f>
        <v>35413.195681818179</v>
      </c>
      <c r="F125" s="523">
        <f t="shared" si="45"/>
        <v>618227.20171841525</v>
      </c>
      <c r="G125" s="523">
        <f t="shared" si="46"/>
        <v>635933.79955932428</v>
      </c>
      <c r="H125" s="526">
        <f t="shared" si="47"/>
        <v>114603.70416091273</v>
      </c>
      <c r="I125" s="577">
        <f t="shared" si="48"/>
        <v>114603.70416091273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2043</v>
      </c>
      <c r="D126" s="374">
        <f>IF(F125+SUM(E$99:E125)=D$92,F125,D$92-SUM(E$99:E125))</f>
        <v>618227.20171841525</v>
      </c>
      <c r="E126" s="522">
        <f>IF(+J96&lt;F125,J96,D126)</f>
        <v>35413.195681818179</v>
      </c>
      <c r="F126" s="523">
        <f t="shared" si="45"/>
        <v>582814.00603659707</v>
      </c>
      <c r="G126" s="523">
        <f t="shared" si="46"/>
        <v>600520.60387750622</v>
      </c>
      <c r="H126" s="526">
        <f t="shared" si="47"/>
        <v>110193.82851842264</v>
      </c>
      <c r="I126" s="577">
        <f t="shared" si="48"/>
        <v>110193.82851842264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2044</v>
      </c>
      <c r="D127" s="374">
        <f>IF(F126+SUM(E$99:E126)=D$92,F126,D$92-SUM(E$99:E126))</f>
        <v>582814.00603659707</v>
      </c>
      <c r="E127" s="522">
        <f>IF(+J96&lt;F126,J96,D127)</f>
        <v>35413.195681818179</v>
      </c>
      <c r="F127" s="523">
        <f t="shared" si="45"/>
        <v>547400.81035477889</v>
      </c>
      <c r="G127" s="523">
        <f t="shared" si="46"/>
        <v>565107.40819568792</v>
      </c>
      <c r="H127" s="526">
        <f t="shared" si="47"/>
        <v>105783.9528759325</v>
      </c>
      <c r="I127" s="577">
        <f t="shared" si="48"/>
        <v>105783.9528759325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2045</v>
      </c>
      <c r="D128" s="374">
        <f>IF(F127+SUM(E$99:E127)=D$92,F127,D$92-SUM(E$99:E127))</f>
        <v>547400.81035477889</v>
      </c>
      <c r="E128" s="522">
        <f>IF(+J96&lt;F127,J96,D128)</f>
        <v>35413.195681818179</v>
      </c>
      <c r="F128" s="523">
        <f t="shared" si="45"/>
        <v>511987.61467296071</v>
      </c>
      <c r="G128" s="523">
        <f t="shared" si="46"/>
        <v>529694.21251386986</v>
      </c>
      <c r="H128" s="526">
        <f t="shared" si="47"/>
        <v>101374.0772334424</v>
      </c>
      <c r="I128" s="577">
        <f t="shared" si="48"/>
        <v>101374.0772334424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2046</v>
      </c>
      <c r="D129" s="374">
        <f>IF(F128+SUM(E$99:E128)=D$92,F128,D$92-SUM(E$99:E128))</f>
        <v>511987.61467296071</v>
      </c>
      <c r="E129" s="522">
        <f>IF(+J96&lt;F128,J96,D129)</f>
        <v>35413.195681818179</v>
      </c>
      <c r="F129" s="523">
        <f t="shared" si="45"/>
        <v>476574.41899114253</v>
      </c>
      <c r="G129" s="523">
        <f t="shared" si="46"/>
        <v>494281.01683205162</v>
      </c>
      <c r="H129" s="526">
        <f t="shared" si="47"/>
        <v>96964.201590952274</v>
      </c>
      <c r="I129" s="577">
        <f t="shared" si="48"/>
        <v>96964.201590952274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2047</v>
      </c>
      <c r="D130" s="374">
        <f>IF(F129+SUM(E$99:E129)=D$92,F129,D$92-SUM(E$99:E129))</f>
        <v>476574.41899114253</v>
      </c>
      <c r="E130" s="522">
        <f>IF(+J96&lt;F129,J96,D130)</f>
        <v>35413.195681818179</v>
      </c>
      <c r="F130" s="523">
        <f t="shared" si="45"/>
        <v>441161.22330932436</v>
      </c>
      <c r="G130" s="523">
        <f t="shared" si="46"/>
        <v>458867.82115023345</v>
      </c>
      <c r="H130" s="526">
        <f t="shared" si="47"/>
        <v>92554.325948462152</v>
      </c>
      <c r="I130" s="577">
        <f t="shared" si="48"/>
        <v>92554.325948462152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2048</v>
      </c>
      <c r="D131" s="374">
        <f>IF(F130+SUM(E$99:E130)=D$92,F130,D$92-SUM(E$99:E130))</f>
        <v>441161.22330932436</v>
      </c>
      <c r="E131" s="522">
        <f>IF(+J96&lt;F130,J96,D131)</f>
        <v>35413.195681818179</v>
      </c>
      <c r="F131" s="523">
        <f t="shared" ref="F131:F154" si="49">+D131-E131</f>
        <v>405748.02762750618</v>
      </c>
      <c r="G131" s="523">
        <f t="shared" ref="G131:G154" si="50">+(F131+D131)/2</f>
        <v>423454.62546841527</v>
      </c>
      <c r="H131" s="526">
        <f t="shared" si="47"/>
        <v>88144.450305972045</v>
      </c>
      <c r="I131" s="577">
        <f t="shared" si="48"/>
        <v>88144.450305972045</v>
      </c>
      <c r="J131" s="514">
        <f t="shared" ref="J131:J154" si="51">+I541-H541</f>
        <v>0</v>
      </c>
      <c r="K131" s="514"/>
      <c r="L131" s="525"/>
      <c r="M131" s="514">
        <f t="shared" ref="M131:M154" si="52">IF(L541&lt;&gt;0,+H541-L541,0)</f>
        <v>0</v>
      </c>
      <c r="N131" s="525"/>
      <c r="O131" s="514">
        <f t="shared" ref="O131:O154" si="53">IF(N541&lt;&gt;0,+I541-N541,0)</f>
        <v>0</v>
      </c>
      <c r="P131" s="514">
        <f t="shared" ref="P131:P154" si="54">+O541-M541</f>
        <v>0</v>
      </c>
    </row>
    <row r="132" spans="2:16" ht="12.5">
      <c r="B132" s="195" t="str">
        <f t="shared" si="29"/>
        <v/>
      </c>
      <c r="C132" s="507">
        <f>IF(D93="","-",+C131+1)</f>
        <v>2049</v>
      </c>
      <c r="D132" s="374">
        <f>IF(F131+SUM(E$99:E131)=D$92,F131,D$92-SUM(E$99:E131))</f>
        <v>405748.02762750618</v>
      </c>
      <c r="E132" s="522">
        <f>IF(+J96&lt;F131,J96,D132)</f>
        <v>35413.195681818179</v>
      </c>
      <c r="F132" s="523">
        <f t="shared" si="49"/>
        <v>370334.831945688</v>
      </c>
      <c r="G132" s="523">
        <f t="shared" si="50"/>
        <v>388041.42978659709</v>
      </c>
      <c r="H132" s="526">
        <f t="shared" si="47"/>
        <v>83734.574663481908</v>
      </c>
      <c r="I132" s="577">
        <f t="shared" si="48"/>
        <v>83734.574663481908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</row>
    <row r="133" spans="2:16" ht="12.5">
      <c r="B133" s="195" t="str">
        <f t="shared" si="29"/>
        <v/>
      </c>
      <c r="C133" s="507">
        <f>IF(D93="","-",+C132+1)</f>
        <v>2050</v>
      </c>
      <c r="D133" s="374">
        <f>IF(F132+SUM(E$99:E132)=D$92,F132,D$92-SUM(E$99:E132))</f>
        <v>370334.831945688</v>
      </c>
      <c r="E133" s="522">
        <f>IF(+J96&lt;F132,J96,D133)</f>
        <v>35413.195681818179</v>
      </c>
      <c r="F133" s="523">
        <f t="shared" si="49"/>
        <v>334921.63626386982</v>
      </c>
      <c r="G133" s="523">
        <f t="shared" si="50"/>
        <v>352628.23410477891</v>
      </c>
      <c r="H133" s="526">
        <f t="shared" si="47"/>
        <v>79324.6990209918</v>
      </c>
      <c r="I133" s="577">
        <f t="shared" si="48"/>
        <v>79324.6990209918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</row>
    <row r="134" spans="2:16" ht="12.5">
      <c r="B134" s="195" t="str">
        <f t="shared" si="29"/>
        <v/>
      </c>
      <c r="C134" s="507">
        <f>IF(D93="","-",+C133+1)</f>
        <v>2051</v>
      </c>
      <c r="D134" s="374">
        <f>IF(F133+SUM(E$99:E133)=D$92,F133,D$92-SUM(E$99:E133))</f>
        <v>334921.63626386982</v>
      </c>
      <c r="E134" s="522">
        <f>IF(+J96&lt;F133,J96,D134)</f>
        <v>35413.195681818179</v>
      </c>
      <c r="F134" s="523">
        <f t="shared" si="49"/>
        <v>299508.44058205164</v>
      </c>
      <c r="G134" s="523">
        <f t="shared" si="50"/>
        <v>317215.03842296073</v>
      </c>
      <c r="H134" s="526">
        <f t="shared" si="47"/>
        <v>74914.823378501678</v>
      </c>
      <c r="I134" s="577">
        <f t="shared" si="48"/>
        <v>74914.823378501678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</row>
    <row r="135" spans="2:16" ht="12.5">
      <c r="B135" s="195" t="str">
        <f t="shared" si="29"/>
        <v/>
      </c>
      <c r="C135" s="507">
        <f>IF(D93="","-",+C134+1)</f>
        <v>2052</v>
      </c>
      <c r="D135" s="374">
        <f>IF(F134+SUM(E$99:E134)=D$92,F134,D$92-SUM(E$99:E134))</f>
        <v>299508.44058205164</v>
      </c>
      <c r="E135" s="522">
        <f>IF(+J96&lt;F134,J96,D135)</f>
        <v>35413.195681818179</v>
      </c>
      <c r="F135" s="523">
        <f t="shared" si="49"/>
        <v>264095.24490023346</v>
      </c>
      <c r="G135" s="523">
        <f t="shared" si="50"/>
        <v>281801.84274114255</v>
      </c>
      <c r="H135" s="526">
        <f t="shared" si="47"/>
        <v>70504.947736011556</v>
      </c>
      <c r="I135" s="577">
        <f t="shared" si="48"/>
        <v>70504.947736011556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</row>
    <row r="136" spans="2:16" ht="12.5">
      <c r="B136" s="195" t="str">
        <f t="shared" si="29"/>
        <v/>
      </c>
      <c r="C136" s="507">
        <f>IF(D93="","-",+C135+1)</f>
        <v>2053</v>
      </c>
      <c r="D136" s="374">
        <f>IF(F135+SUM(E$99:E135)=D$92,F135,D$92-SUM(E$99:E135))</f>
        <v>264095.24490023346</v>
      </c>
      <c r="E136" s="522">
        <f>IF(+J96&lt;F135,J96,D136)</f>
        <v>35413.195681818179</v>
      </c>
      <c r="F136" s="523">
        <f t="shared" si="49"/>
        <v>228682.04921841528</v>
      </c>
      <c r="G136" s="523">
        <f t="shared" si="50"/>
        <v>246388.64705932437</v>
      </c>
      <c r="H136" s="526">
        <f t="shared" si="47"/>
        <v>66095.072093521449</v>
      </c>
      <c r="I136" s="577">
        <f t="shared" si="48"/>
        <v>66095.072093521449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</row>
    <row r="137" spans="2:16" ht="12.5">
      <c r="B137" s="195" t="str">
        <f t="shared" si="29"/>
        <v/>
      </c>
      <c r="C137" s="507">
        <f>IF(D93="","-",+C136+1)</f>
        <v>2054</v>
      </c>
      <c r="D137" s="374">
        <f>IF(F136+SUM(E$99:E136)=D$92,F136,D$92-SUM(E$99:E136))</f>
        <v>228682.04921841528</v>
      </c>
      <c r="E137" s="522">
        <f>IF(+J96&lt;F136,J96,D137)</f>
        <v>35413.195681818179</v>
      </c>
      <c r="F137" s="523">
        <f t="shared" si="49"/>
        <v>193268.8535365971</v>
      </c>
      <c r="G137" s="523">
        <f t="shared" si="50"/>
        <v>210975.45137750619</v>
      </c>
      <c r="H137" s="526">
        <f t="shared" si="47"/>
        <v>61685.196451031326</v>
      </c>
      <c r="I137" s="577">
        <f t="shared" si="48"/>
        <v>61685.196451031326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</row>
    <row r="138" spans="2:16" ht="12.5">
      <c r="B138" s="195" t="str">
        <f t="shared" si="29"/>
        <v/>
      </c>
      <c r="C138" s="507">
        <f>IF(D93="","-",+C137+1)</f>
        <v>2055</v>
      </c>
      <c r="D138" s="374">
        <f>IF(F137+SUM(E$99:E137)=D$92,F137,D$92-SUM(E$99:E137))</f>
        <v>193268.8535365971</v>
      </c>
      <c r="E138" s="522">
        <f>IF(+J96&lt;F137,J96,D138)</f>
        <v>35413.195681818179</v>
      </c>
      <c r="F138" s="523">
        <f t="shared" si="49"/>
        <v>157855.65785477892</v>
      </c>
      <c r="G138" s="523">
        <f t="shared" si="50"/>
        <v>175562.25569568801</v>
      </c>
      <c r="H138" s="526">
        <f t="shared" si="47"/>
        <v>57275.320808541204</v>
      </c>
      <c r="I138" s="577">
        <f t="shared" si="48"/>
        <v>57275.320808541204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</row>
    <row r="139" spans="2:16" ht="12.5">
      <c r="B139" s="195" t="str">
        <f t="shared" si="29"/>
        <v/>
      </c>
      <c r="C139" s="507">
        <f>IF(D93="","-",+C138+1)</f>
        <v>2056</v>
      </c>
      <c r="D139" s="374">
        <f>IF(F138+SUM(E$99:E138)=D$92,F138,D$92-SUM(E$99:E138))</f>
        <v>157855.65785477892</v>
      </c>
      <c r="E139" s="522">
        <f>IF(+J96&lt;F138,J96,D139)</f>
        <v>35413.195681818179</v>
      </c>
      <c r="F139" s="523">
        <f t="shared" si="49"/>
        <v>122442.46217296075</v>
      </c>
      <c r="G139" s="523">
        <f t="shared" si="50"/>
        <v>140149.06001386984</v>
      </c>
      <c r="H139" s="526">
        <f t="shared" si="47"/>
        <v>52865.445166051089</v>
      </c>
      <c r="I139" s="577">
        <f t="shared" si="48"/>
        <v>52865.445166051089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</row>
    <row r="140" spans="2:16" ht="12.5">
      <c r="B140" s="195" t="str">
        <f t="shared" si="29"/>
        <v/>
      </c>
      <c r="C140" s="507">
        <f>IF(D93="","-",+C139+1)</f>
        <v>2057</v>
      </c>
      <c r="D140" s="374">
        <f>IF(F139+SUM(E$99:E139)=D$92,F139,D$92-SUM(E$99:E139))</f>
        <v>122442.46217296075</v>
      </c>
      <c r="E140" s="522">
        <f>IF(+J96&lt;F139,J96,D140)</f>
        <v>35413.195681818179</v>
      </c>
      <c r="F140" s="523">
        <f t="shared" si="49"/>
        <v>87029.266491142567</v>
      </c>
      <c r="G140" s="523">
        <f t="shared" si="50"/>
        <v>104735.86433205166</v>
      </c>
      <c r="H140" s="526">
        <f t="shared" si="47"/>
        <v>48455.569523560967</v>
      </c>
      <c r="I140" s="577">
        <f t="shared" si="48"/>
        <v>48455.569523560967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</row>
    <row r="141" spans="2:16" ht="12.5">
      <c r="B141" s="195" t="str">
        <f t="shared" si="29"/>
        <v/>
      </c>
      <c r="C141" s="507">
        <f>IF(D93="","-",+C140+1)</f>
        <v>2058</v>
      </c>
      <c r="D141" s="374">
        <f>IF(F140+SUM(E$99:E140)=D$92,F140,D$92-SUM(E$99:E140))</f>
        <v>87029.266491142567</v>
      </c>
      <c r="E141" s="522">
        <f>IF(+J96&lt;F140,J96,D141)</f>
        <v>35413.195681818179</v>
      </c>
      <c r="F141" s="523">
        <f t="shared" si="49"/>
        <v>51616.070809324388</v>
      </c>
      <c r="G141" s="523">
        <f t="shared" si="50"/>
        <v>69322.668650233478</v>
      </c>
      <c r="H141" s="526">
        <f t="shared" si="47"/>
        <v>44045.693881070853</v>
      </c>
      <c r="I141" s="577">
        <f t="shared" si="48"/>
        <v>44045.693881070853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</row>
    <row r="142" spans="2:16" ht="12.5">
      <c r="B142" s="195" t="str">
        <f t="shared" si="29"/>
        <v/>
      </c>
      <c r="C142" s="507">
        <f>IF(D93="","-",+C141+1)</f>
        <v>2059</v>
      </c>
      <c r="D142" s="374">
        <f>IF(F141+SUM(E$99:E141)=D$92,F141,D$92-SUM(E$99:E141))</f>
        <v>51616.070809324388</v>
      </c>
      <c r="E142" s="522">
        <f>IF(+J96&lt;F141,J96,D142)</f>
        <v>35413.195681818179</v>
      </c>
      <c r="F142" s="523">
        <f t="shared" si="49"/>
        <v>16202.87512750621</v>
      </c>
      <c r="G142" s="523">
        <f t="shared" si="50"/>
        <v>33909.472968415299</v>
      </c>
      <c r="H142" s="526">
        <f t="shared" si="47"/>
        <v>39635.81823858073</v>
      </c>
      <c r="I142" s="577">
        <f t="shared" si="48"/>
        <v>39635.81823858073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</row>
    <row r="143" spans="2:16" ht="12.5">
      <c r="B143" s="195" t="str">
        <f t="shared" si="29"/>
        <v/>
      </c>
      <c r="C143" s="507">
        <f>IF(D93="","-",+C142+1)</f>
        <v>2060</v>
      </c>
      <c r="D143" s="374">
        <f>IF(F142+SUM(E$99:E142)=D$92,F142,D$92-SUM(E$99:E142))</f>
        <v>16202.87512750621</v>
      </c>
      <c r="E143" s="522">
        <f>IF(+J96&lt;F142,J96,D143)</f>
        <v>16202.87512750621</v>
      </c>
      <c r="F143" s="523">
        <f t="shared" si="49"/>
        <v>0</v>
      </c>
      <c r="G143" s="523">
        <f t="shared" si="50"/>
        <v>8101.4375637531048</v>
      </c>
      <c r="H143" s="526">
        <f t="shared" si="47"/>
        <v>17211.717495264958</v>
      </c>
      <c r="I143" s="577">
        <f t="shared" si="48"/>
        <v>17211.717495264958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</row>
    <row r="144" spans="2:16" ht="12.5">
      <c r="B144" s="195" t="str">
        <f t="shared" si="29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50"/>
        <v>0</v>
      </c>
      <c r="H144" s="526">
        <f t="shared" si="47"/>
        <v>0</v>
      </c>
      <c r="I144" s="577">
        <f t="shared" si="48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</row>
    <row r="145" spans="2:16" ht="12.5">
      <c r="B145" s="195" t="str">
        <f t="shared" si="29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50"/>
        <v>0</v>
      </c>
      <c r="H145" s="526">
        <f t="shared" si="47"/>
        <v>0</v>
      </c>
      <c r="I145" s="577">
        <f t="shared" si="48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</row>
    <row r="146" spans="2:16" ht="12.5">
      <c r="B146" s="195" t="str">
        <f t="shared" si="29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50"/>
        <v>0</v>
      </c>
      <c r="H146" s="526">
        <f t="shared" si="47"/>
        <v>0</v>
      </c>
      <c r="I146" s="577">
        <f t="shared" si="48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</row>
    <row r="147" spans="2:16" ht="12.5">
      <c r="B147" s="195" t="str">
        <f t="shared" si="29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50"/>
        <v>0</v>
      </c>
      <c r="H147" s="526">
        <f t="shared" si="47"/>
        <v>0</v>
      </c>
      <c r="I147" s="577">
        <f t="shared" si="48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</row>
    <row r="148" spans="2:16" ht="12.5">
      <c r="B148" s="195" t="str">
        <f t="shared" si="29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50"/>
        <v>0</v>
      </c>
      <c r="H148" s="526">
        <f t="shared" si="47"/>
        <v>0</v>
      </c>
      <c r="I148" s="577">
        <f t="shared" si="48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</row>
    <row r="149" spans="2:16" ht="12.5">
      <c r="B149" s="195" t="str">
        <f t="shared" si="29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50"/>
        <v>0</v>
      </c>
      <c r="H149" s="526">
        <f t="shared" si="47"/>
        <v>0</v>
      </c>
      <c r="I149" s="577">
        <f t="shared" si="48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</row>
    <row r="150" spans="2:16" ht="12.5">
      <c r="B150" s="195" t="str">
        <f t="shared" si="29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50"/>
        <v>0</v>
      </c>
      <c r="H150" s="526">
        <f t="shared" si="47"/>
        <v>0</v>
      </c>
      <c r="I150" s="577">
        <f t="shared" si="48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</row>
    <row r="151" spans="2:16" ht="12.5">
      <c r="B151" s="195" t="str">
        <f t="shared" si="29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50"/>
        <v>0</v>
      </c>
      <c r="H151" s="526">
        <f t="shared" si="47"/>
        <v>0</v>
      </c>
      <c r="I151" s="577">
        <f t="shared" si="48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</row>
    <row r="152" spans="2:16" ht="12.5">
      <c r="B152" s="195" t="str">
        <f t="shared" si="29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50"/>
        <v>0</v>
      </c>
      <c r="H152" s="526">
        <f t="shared" si="47"/>
        <v>0</v>
      </c>
      <c r="I152" s="577">
        <f t="shared" si="48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</row>
    <row r="153" spans="2:16" ht="12.5">
      <c r="B153" s="195" t="str">
        <f t="shared" si="29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50"/>
        <v>0</v>
      </c>
      <c r="H153" s="526">
        <f t="shared" si="47"/>
        <v>0</v>
      </c>
      <c r="I153" s="577">
        <f t="shared" si="48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</row>
    <row r="154" spans="2:16" ht="13" thickBot="1">
      <c r="B154" s="195" t="str">
        <f t="shared" si="29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50"/>
        <v>0</v>
      </c>
      <c r="H154" s="530">
        <f t="shared" si="47"/>
        <v>0</v>
      </c>
      <c r="I154" s="579">
        <f t="shared" si="48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</row>
    <row r="155" spans="2:16" ht="12.5">
      <c r="C155" s="374" t="s">
        <v>78</v>
      </c>
      <c r="D155" s="375"/>
      <c r="E155" s="375">
        <f>SUM(E99:E154)</f>
        <v>1558180.610000001</v>
      </c>
      <c r="F155" s="375"/>
      <c r="G155" s="375"/>
      <c r="H155" s="375">
        <f>SUM(H99:H154)</f>
        <v>5716394.4867316242</v>
      </c>
      <c r="I155" s="375">
        <f>SUM(I99:I154)</f>
        <v>5716394.4867316242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topLeftCell="A67" zoomScaleNormal="100" zoomScaleSheetLayoutView="84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"&amp;COUNT(S.001:S.077!$P$3)</f>
        <v>SWEPCO Project 3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1329176.4661791874</v>
      </c>
      <c r="O5" s="249"/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1329176.4661791874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478" t="s">
        <v>494</v>
      </c>
      <c r="F9" s="672" t="s">
        <v>498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13742804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312336.45454545453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 t="shared" ref="K24:K29" si="10">G24</f>
        <v>1807676.4398879381</v>
      </c>
      <c r="L24" s="519">
        <f t="shared" si="7"/>
        <v>0</v>
      </c>
      <c r="M24" s="518">
        <f t="shared" ref="M24:M29" si="11"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 t="shared" si="10"/>
        <v>1709848.34416372</v>
      </c>
      <c r="L25" s="519">
        <f t="shared" si="7"/>
        <v>0</v>
      </c>
      <c r="M25" s="518">
        <f t="shared" si="11"/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159">
        <v>11061604.589903574</v>
      </c>
      <c r="E26" s="516">
        <v>335190.34146341466</v>
      </c>
      <c r="F26" s="159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 t="shared" si="10"/>
        <v>1719754.6523090333</v>
      </c>
      <c r="L26" s="519">
        <f t="shared" si="7"/>
        <v>0</v>
      </c>
      <c r="M26" s="518">
        <f t="shared" si="11"/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159">
        <v>10726414.248440159</v>
      </c>
      <c r="E27" s="516">
        <v>335190.34146341466</v>
      </c>
      <c r="F27" s="159">
        <v>10391223.906976745</v>
      </c>
      <c r="G27" s="516">
        <v>1677153.9378912852</v>
      </c>
      <c r="H27" s="510">
        <v>1677153.9378912852</v>
      </c>
      <c r="I27" s="511">
        <f t="shared" si="0"/>
        <v>0</v>
      </c>
      <c r="J27" s="511"/>
      <c r="K27" s="518">
        <f t="shared" si="10"/>
        <v>1677153.9378912852</v>
      </c>
      <c r="L27" s="519">
        <f t="shared" ref="L27" si="12">IF(K27&lt;&gt;0,+G27-K27,0)</f>
        <v>0</v>
      </c>
      <c r="M27" s="518">
        <f t="shared" si="11"/>
        <v>1677153.9378912852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159">
        <v>10391223.906976745</v>
      </c>
      <c r="E28" s="516">
        <v>335190.34146341466</v>
      </c>
      <c r="F28" s="159">
        <v>10056033.56551333</v>
      </c>
      <c r="G28" s="516">
        <v>1381430.0428702787</v>
      </c>
      <c r="H28" s="510">
        <v>1381430.0428702787</v>
      </c>
      <c r="I28" s="511">
        <f t="shared" si="0"/>
        <v>0</v>
      </c>
      <c r="J28" s="511"/>
      <c r="K28" s="518">
        <f t="shared" si="10"/>
        <v>1381430.0428702787</v>
      </c>
      <c r="L28" s="519">
        <f t="shared" ref="L28" si="13">IF(K28&lt;&gt;0,+G28-K28,0)</f>
        <v>0</v>
      </c>
      <c r="M28" s="518">
        <f t="shared" si="11"/>
        <v>1381430.0428702787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159">
        <v>10071623.813953489</v>
      </c>
      <c r="E29" s="516">
        <v>327209.61904761905</v>
      </c>
      <c r="F29" s="159">
        <v>9744414.1949058697</v>
      </c>
      <c r="G29" s="516">
        <v>1377504.6658858405</v>
      </c>
      <c r="H29" s="510">
        <v>1377504.6658858405</v>
      </c>
      <c r="I29" s="511">
        <f t="shared" si="0"/>
        <v>0</v>
      </c>
      <c r="J29" s="511"/>
      <c r="K29" s="518">
        <f t="shared" si="10"/>
        <v>1377504.6658858405</v>
      </c>
      <c r="L29" s="519">
        <f t="shared" ref="L29" si="14">IF(K29&lt;&gt;0,+G29-K29,0)</f>
        <v>0</v>
      </c>
      <c r="M29" s="518">
        <f t="shared" si="11"/>
        <v>1377504.6658858405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159">
        <v>9728823.946465712</v>
      </c>
      <c r="E30" s="516">
        <v>327209.61904761905</v>
      </c>
      <c r="F30" s="159">
        <v>9401614.3274180926</v>
      </c>
      <c r="G30" s="516">
        <v>1402762.0463897134</v>
      </c>
      <c r="H30" s="510">
        <v>1402762.0463897134</v>
      </c>
      <c r="I30" s="511">
        <f t="shared" si="0"/>
        <v>0</v>
      </c>
      <c r="J30" s="511"/>
      <c r="K30" s="518">
        <f t="shared" ref="K30" si="15">G30</f>
        <v>1402762.0463897134</v>
      </c>
      <c r="L30" s="519">
        <f t="shared" ref="L30" si="16">IF(K30&lt;&gt;0,+G30-K30,0)</f>
        <v>0</v>
      </c>
      <c r="M30" s="518">
        <f t="shared" ref="M30" si="17">H30</f>
        <v>1402762.0463897134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159">
        <v>9401614.3274180926</v>
      </c>
      <c r="E31" s="516">
        <v>327209.61904761905</v>
      </c>
      <c r="F31" s="159">
        <v>9074404.7083704732</v>
      </c>
      <c r="G31" s="516">
        <v>1494217.6887684264</v>
      </c>
      <c r="H31" s="510">
        <v>1494217.6887684264</v>
      </c>
      <c r="I31" s="511">
        <f t="shared" si="0"/>
        <v>0</v>
      </c>
      <c r="J31" s="511"/>
      <c r="K31" s="518">
        <f t="shared" ref="K31" si="18">G31</f>
        <v>1494217.6887684264</v>
      </c>
      <c r="L31" s="519">
        <f t="shared" ref="L31" si="19">IF(K31&lt;&gt;0,+G31-K31,0)</f>
        <v>0</v>
      </c>
      <c r="M31" s="518">
        <f t="shared" ref="M31" si="20">H31</f>
        <v>1494217.6887684264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159">
        <v>9074404.7083704732</v>
      </c>
      <c r="E32" s="516">
        <v>327209.61904761905</v>
      </c>
      <c r="F32" s="159">
        <v>8747195.0893228538</v>
      </c>
      <c r="G32" s="516">
        <v>1329176.4661791874</v>
      </c>
      <c r="H32" s="510">
        <v>1329176.4661791874</v>
      </c>
      <c r="I32" s="511">
        <f t="shared" si="0"/>
        <v>0</v>
      </c>
      <c r="J32" s="511"/>
      <c r="K32" s="518">
        <f t="shared" ref="K32" si="21">G32</f>
        <v>1329176.4661791874</v>
      </c>
      <c r="L32" s="519">
        <f t="shared" ref="L32" si="22">IF(K32&lt;&gt;0,+G32-K32,0)</f>
        <v>0</v>
      </c>
      <c r="M32" s="518">
        <f t="shared" ref="M32" si="23">H32</f>
        <v>1329176.4661791874</v>
      </c>
      <c r="N32" s="514">
        <f t="shared" ref="N32" si="24">IF(M32&lt;&gt;0,+H32-M32,0)</f>
        <v>0</v>
      </c>
      <c r="O32" s="514">
        <f t="shared" ref="O32" si="25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8747195.0893228538</v>
      </c>
      <c r="E33" s="522">
        <f>IF(+I14&lt;F32,I14,D33)</f>
        <v>312336.45454545453</v>
      </c>
      <c r="F33" s="523">
        <f t="shared" ref="F33:F48" si="26">+D33-E33</f>
        <v>8434858.6347773988</v>
      </c>
      <c r="G33" s="524">
        <f t="shared" ref="G33:G72" si="27">+I$12*((D33+F33)/2)+E33</f>
        <v>1339197.2533290752</v>
      </c>
      <c r="H33" s="491">
        <f t="shared" ref="H33:H72" si="28">+I$13*((D33+F33)/2)+E33</f>
        <v>1339197.2533290752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8434858.6347773988</v>
      </c>
      <c r="E34" s="522">
        <f>IF(+I14&lt;F33,I14,D34)</f>
        <v>312336.45454545453</v>
      </c>
      <c r="F34" s="523">
        <f t="shared" si="26"/>
        <v>8122522.1802319447</v>
      </c>
      <c r="G34" s="524">
        <f t="shared" si="27"/>
        <v>1301864.5728062659</v>
      </c>
      <c r="H34" s="491">
        <f t="shared" si="28"/>
        <v>1301864.5728062659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8122522.1802319447</v>
      </c>
      <c r="E35" s="522">
        <f>IF(+I14&lt;F34,I14,D35)</f>
        <v>312336.45454545453</v>
      </c>
      <c r="F35" s="523">
        <f t="shared" si="26"/>
        <v>7810185.7256864905</v>
      </c>
      <c r="G35" s="524">
        <f t="shared" si="27"/>
        <v>1264531.8922834566</v>
      </c>
      <c r="H35" s="491">
        <f t="shared" si="28"/>
        <v>1264531.8922834566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7810185.7256864905</v>
      </c>
      <c r="E36" s="522">
        <f>IF(+I14&lt;F35,I14,D36)</f>
        <v>312336.45454545453</v>
      </c>
      <c r="F36" s="523">
        <f t="shared" si="26"/>
        <v>7497849.2711410364</v>
      </c>
      <c r="G36" s="524">
        <f t="shared" si="27"/>
        <v>1227199.2117606476</v>
      </c>
      <c r="H36" s="491">
        <f t="shared" si="28"/>
        <v>1227199.2117606476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7497849.2711410364</v>
      </c>
      <c r="E37" s="522">
        <f>IF(+I14&lt;F36,I14,D37)</f>
        <v>312336.45454545453</v>
      </c>
      <c r="F37" s="523">
        <f t="shared" si="26"/>
        <v>7185512.8165955823</v>
      </c>
      <c r="G37" s="524">
        <f t="shared" si="27"/>
        <v>1189866.5312378383</v>
      </c>
      <c r="H37" s="491">
        <f t="shared" si="28"/>
        <v>1189866.5312378383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7185512.8165955823</v>
      </c>
      <c r="E38" s="522">
        <f>IF(+I14&lt;F37,I14,D38)</f>
        <v>312336.45454545453</v>
      </c>
      <c r="F38" s="523">
        <f t="shared" si="26"/>
        <v>6873176.3620501282</v>
      </c>
      <c r="G38" s="524">
        <f t="shared" si="27"/>
        <v>1152533.8507150293</v>
      </c>
      <c r="H38" s="491">
        <f t="shared" si="28"/>
        <v>1152533.8507150293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6873176.3620501282</v>
      </c>
      <c r="E39" s="522">
        <f>IF(+I14&lt;F38,I14,D39)</f>
        <v>312336.45454545453</v>
      </c>
      <c r="F39" s="523">
        <f t="shared" si="26"/>
        <v>6560839.907504674</v>
      </c>
      <c r="G39" s="524">
        <f t="shared" si="27"/>
        <v>1115201.17019222</v>
      </c>
      <c r="H39" s="491">
        <f t="shared" si="28"/>
        <v>1115201.17019222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6560839.907504674</v>
      </c>
      <c r="E40" s="522">
        <f>IF(+I14&lt;F39,I14,D40)</f>
        <v>312336.45454545453</v>
      </c>
      <c r="F40" s="523">
        <f t="shared" si="26"/>
        <v>6248503.4529592199</v>
      </c>
      <c r="G40" s="524">
        <f t="shared" si="27"/>
        <v>1077868.489669411</v>
      </c>
      <c r="H40" s="491">
        <f t="shared" si="28"/>
        <v>1077868.489669411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6248503.4529592199</v>
      </c>
      <c r="E41" s="522">
        <f>IF(+I14&lt;F40,I14,D41)</f>
        <v>312336.45454545453</v>
      </c>
      <c r="F41" s="523">
        <f t="shared" si="26"/>
        <v>5936166.9984137658</v>
      </c>
      <c r="G41" s="524">
        <f t="shared" si="27"/>
        <v>1040535.8091466017</v>
      </c>
      <c r="H41" s="491">
        <f t="shared" si="28"/>
        <v>1040535.8091466017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5936166.9984137658</v>
      </c>
      <c r="E42" s="522">
        <f>IF(+I14&lt;F41,I14,D42)</f>
        <v>312336.45454545453</v>
      </c>
      <c r="F42" s="523">
        <f t="shared" si="26"/>
        <v>5623830.5438683117</v>
      </c>
      <c r="G42" s="524">
        <f t="shared" si="27"/>
        <v>1003203.1286237927</v>
      </c>
      <c r="H42" s="491">
        <f t="shared" si="28"/>
        <v>1003203.1286237927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5623830.5438683117</v>
      </c>
      <c r="E43" s="522">
        <f>IF(+I14&lt;F42,I14,D43)</f>
        <v>312336.45454545453</v>
      </c>
      <c r="F43" s="523">
        <f t="shared" si="26"/>
        <v>5311494.0893228576</v>
      </c>
      <c r="G43" s="524">
        <f t="shared" si="27"/>
        <v>965870.4481009834</v>
      </c>
      <c r="H43" s="491">
        <f t="shared" si="28"/>
        <v>965870.4481009834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5311494.0893228576</v>
      </c>
      <c r="E44" s="522">
        <f>IF(+I14&lt;F43,I14,D44)</f>
        <v>312336.45454545453</v>
      </c>
      <c r="F44" s="523">
        <f t="shared" si="26"/>
        <v>4999157.6347774034</v>
      </c>
      <c r="G44" s="524">
        <f t="shared" si="27"/>
        <v>928537.76757817436</v>
      </c>
      <c r="H44" s="491">
        <f t="shared" si="28"/>
        <v>928537.76757817436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4999157.6347774034</v>
      </c>
      <c r="E45" s="522">
        <f>IF(+I14&lt;F44,I14,D45)</f>
        <v>312336.45454545453</v>
      </c>
      <c r="F45" s="523">
        <f t="shared" si="26"/>
        <v>4686821.1802319493</v>
      </c>
      <c r="G45" s="524">
        <f t="shared" si="27"/>
        <v>891205.08705536509</v>
      </c>
      <c r="H45" s="491">
        <f t="shared" si="28"/>
        <v>891205.08705536509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4686821.1802319493</v>
      </c>
      <c r="E46" s="522">
        <f>IF(+I14&lt;F45,I14,D46)</f>
        <v>312336.45454545453</v>
      </c>
      <c r="F46" s="523">
        <f t="shared" si="26"/>
        <v>4374484.7256864952</v>
      </c>
      <c r="G46" s="524">
        <f t="shared" si="27"/>
        <v>853872.40653255605</v>
      </c>
      <c r="H46" s="491">
        <f t="shared" si="28"/>
        <v>853872.40653255605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4374484.7256864952</v>
      </c>
      <c r="E47" s="522">
        <f>IF(+I14&lt;F46,I14,D47)</f>
        <v>312336.45454545453</v>
      </c>
      <c r="F47" s="523">
        <f t="shared" si="26"/>
        <v>4062148.2711410406</v>
      </c>
      <c r="G47" s="524">
        <f t="shared" si="27"/>
        <v>816539.72600974678</v>
      </c>
      <c r="H47" s="491">
        <f t="shared" si="28"/>
        <v>816539.72600974678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4062148.2711410406</v>
      </c>
      <c r="E48" s="522">
        <f>IF(+I14&lt;F47,I14,D48)</f>
        <v>312336.45454545453</v>
      </c>
      <c r="F48" s="523">
        <f t="shared" si="26"/>
        <v>3749811.816595586</v>
      </c>
      <c r="G48" s="524">
        <f t="shared" si="27"/>
        <v>779207.04548693751</v>
      </c>
      <c r="H48" s="491">
        <f t="shared" si="28"/>
        <v>779207.04548693751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3749811.816595586</v>
      </c>
      <c r="E49" s="522">
        <f>IF(+I14&lt;F48,I14,D49)</f>
        <v>312336.45454545453</v>
      </c>
      <c r="F49" s="523">
        <f t="shared" ref="F49:F72" si="29">+D49-E49</f>
        <v>3437475.3620501314</v>
      </c>
      <c r="G49" s="524">
        <f t="shared" si="27"/>
        <v>741874.36496412824</v>
      </c>
      <c r="H49" s="491">
        <f t="shared" si="28"/>
        <v>741874.36496412824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3437475.3620501314</v>
      </c>
      <c r="E50" s="522">
        <f>IF(+I14&lt;F49,I14,D50)</f>
        <v>312336.45454545453</v>
      </c>
      <c r="F50" s="523">
        <f t="shared" si="29"/>
        <v>3125138.9075046768</v>
      </c>
      <c r="G50" s="524">
        <f t="shared" si="27"/>
        <v>704541.6844413192</v>
      </c>
      <c r="H50" s="491">
        <f t="shared" si="28"/>
        <v>704541.6844413192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3125138.9075046768</v>
      </c>
      <c r="E51" s="522">
        <f>IF(+I14&lt;F50,I14,D51)</f>
        <v>312336.45454545453</v>
      </c>
      <c r="F51" s="523">
        <f t="shared" si="29"/>
        <v>2812802.4529592223</v>
      </c>
      <c r="G51" s="524">
        <f t="shared" si="27"/>
        <v>667209.00391850993</v>
      </c>
      <c r="H51" s="491">
        <f t="shared" si="28"/>
        <v>667209.00391850993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2812802.4529592223</v>
      </c>
      <c r="E52" s="522">
        <f>IF(+I14&lt;F51,I14,D52)</f>
        <v>312336.45454545453</v>
      </c>
      <c r="F52" s="523">
        <f t="shared" si="29"/>
        <v>2500465.9984137677</v>
      </c>
      <c r="G52" s="524">
        <f t="shared" si="27"/>
        <v>629876.32339570078</v>
      </c>
      <c r="H52" s="491">
        <f t="shared" si="28"/>
        <v>629876.32339570078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2500465.9984137677</v>
      </c>
      <c r="E53" s="522">
        <f>IF(+I14&lt;F52,I14,D53)</f>
        <v>312336.45454545453</v>
      </c>
      <c r="F53" s="523">
        <f t="shared" si="29"/>
        <v>2188129.5438683131</v>
      </c>
      <c r="G53" s="524">
        <f t="shared" si="27"/>
        <v>592543.64287289151</v>
      </c>
      <c r="H53" s="491">
        <f t="shared" si="28"/>
        <v>592543.64287289151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2188129.5438683131</v>
      </c>
      <c r="E54" s="522">
        <f>IF(+I14&lt;F53,I14,D54)</f>
        <v>312336.45454545453</v>
      </c>
      <c r="F54" s="523">
        <f t="shared" si="29"/>
        <v>1875793.0893228585</v>
      </c>
      <c r="G54" s="524">
        <f t="shared" si="27"/>
        <v>555210.96235008235</v>
      </c>
      <c r="H54" s="491">
        <f t="shared" si="28"/>
        <v>555210.96235008235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1875793.0893228585</v>
      </c>
      <c r="E55" s="522">
        <f>IF(+I14&lt;F54,I14,D55)</f>
        <v>312336.45454545453</v>
      </c>
      <c r="F55" s="523">
        <f t="shared" si="29"/>
        <v>1563456.6347774039</v>
      </c>
      <c r="G55" s="524">
        <f t="shared" si="27"/>
        <v>517878.28182727308</v>
      </c>
      <c r="H55" s="491">
        <f t="shared" si="28"/>
        <v>517878.28182727308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1563456.6347774039</v>
      </c>
      <c r="E56" s="522">
        <f>IF(+I14&lt;F55,I14,D56)</f>
        <v>312336.45454545453</v>
      </c>
      <c r="F56" s="523">
        <f t="shared" si="29"/>
        <v>1251120.1802319493</v>
      </c>
      <c r="G56" s="524">
        <f t="shared" si="27"/>
        <v>480545.60130446393</v>
      </c>
      <c r="H56" s="491">
        <f t="shared" si="28"/>
        <v>480545.60130446393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1251120.1802319493</v>
      </c>
      <c r="E57" s="522">
        <f>IF(+I14&lt;F56,I14,D57)</f>
        <v>312336.45454545453</v>
      </c>
      <c r="F57" s="523">
        <f t="shared" si="29"/>
        <v>938783.72568649473</v>
      </c>
      <c r="G57" s="524">
        <f t="shared" si="27"/>
        <v>443212.92078165466</v>
      </c>
      <c r="H57" s="491">
        <f t="shared" si="28"/>
        <v>443212.92078165466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938783.72568649473</v>
      </c>
      <c r="E58" s="522">
        <f>IF(+I14&lt;F57,I14,D58)</f>
        <v>312336.45454545453</v>
      </c>
      <c r="F58" s="523">
        <f t="shared" si="29"/>
        <v>626447.27114104014</v>
      </c>
      <c r="G58" s="524">
        <f t="shared" si="27"/>
        <v>405880.2402588455</v>
      </c>
      <c r="H58" s="491">
        <f t="shared" si="28"/>
        <v>405880.2402588455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626447.27114104014</v>
      </c>
      <c r="E59" s="522">
        <f>IF(+I14&lt;F58,I14,D59)</f>
        <v>312336.45454545453</v>
      </c>
      <c r="F59" s="523">
        <f t="shared" si="29"/>
        <v>314110.81659558561</v>
      </c>
      <c r="G59" s="524">
        <f t="shared" si="27"/>
        <v>368547.55973603629</v>
      </c>
      <c r="H59" s="491">
        <f t="shared" si="28"/>
        <v>368547.55973603629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314110.81659558561</v>
      </c>
      <c r="E60" s="522">
        <f>IF(+I14&lt;F59,I14,D60)</f>
        <v>312336.45454545453</v>
      </c>
      <c r="F60" s="523">
        <f t="shared" si="29"/>
        <v>1774.3620501310797</v>
      </c>
      <c r="G60" s="524">
        <f t="shared" si="27"/>
        <v>331214.87921322708</v>
      </c>
      <c r="H60" s="491">
        <f t="shared" si="28"/>
        <v>331214.87921322708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1774.3620501310797</v>
      </c>
      <c r="E61" s="522">
        <f>IF(+I14&lt;F60,I14,D61)</f>
        <v>1774.3620501310797</v>
      </c>
      <c r="F61" s="523">
        <f t="shared" si="29"/>
        <v>0</v>
      </c>
      <c r="G61" s="526">
        <f t="shared" si="27"/>
        <v>1880.4042533150507</v>
      </c>
      <c r="H61" s="491">
        <f t="shared" si="28"/>
        <v>1880.4042533150507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6">
        <f t="shared" si="27"/>
        <v>0</v>
      </c>
      <c r="H62" s="491">
        <f t="shared" si="28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6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6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6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6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6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6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6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6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6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30">
        <f t="shared" si="27"/>
        <v>0</v>
      </c>
      <c r="H72" s="47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13742804.000000009</v>
      </c>
      <c r="F73" s="375"/>
      <c r="G73" s="375">
        <f>SUM(G17:G72)</f>
        <v>50388066.146755099</v>
      </c>
      <c r="H73" s="375">
        <f>SUM(H17:H72)</f>
        <v>50388066.146755099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1329176.4661791874</v>
      </c>
      <c r="N87" s="546">
        <f>IF(J92&lt;D11,0,VLOOKUP(J92,C17:O72,11))</f>
        <v>1329176.4661791874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1415251.0545212561</v>
      </c>
      <c r="N88" s="550">
        <f>IF(J92&lt;D11,0,VLOOKUP(J92,C99:P154,7))</f>
        <v>1415251.0545212561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86074.588342068717</v>
      </c>
      <c r="N89" s="555">
        <f>+N88-N87</f>
        <v>86074.588342068717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 t="str">
        <f>E9</f>
        <v xml:space="preserve">SPP Project ID = </v>
      </c>
      <c r="F91" s="560" t="str">
        <f>F9</f>
        <v>107 &amp; 229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13742804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312336.45454545453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34">+I99-H99</f>
        <v>0</v>
      </c>
      <c r="K99" s="514"/>
      <c r="L99" s="512">
        <f t="shared" ref="L99:L104" si="35">H99</f>
        <v>1047418</v>
      </c>
      <c r="M99" s="513">
        <f t="shared" ref="M99:M130" si="36">IF(L99&lt;&gt;0,+H99-L99,0)</f>
        <v>0</v>
      </c>
      <c r="N99" s="512">
        <f t="shared" ref="N99:N104" si="37">I99</f>
        <v>1047418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34"/>
        <v>0</v>
      </c>
      <c r="K100" s="514"/>
      <c r="L100" s="518">
        <f t="shared" si="35"/>
        <v>2549366.7560608997</v>
      </c>
      <c r="M100" s="519">
        <f t="shared" si="36"/>
        <v>0</v>
      </c>
      <c r="N100" s="518">
        <f t="shared" si="37"/>
        <v>2549366.7560608997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0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34"/>
        <v>0</v>
      </c>
      <c r="K101" s="514"/>
      <c r="L101" s="518">
        <f t="shared" si="35"/>
        <v>2294337.1869887193</v>
      </c>
      <c r="M101" s="519">
        <f t="shared" si="36"/>
        <v>0</v>
      </c>
      <c r="N101" s="518">
        <f t="shared" si="37"/>
        <v>2294337.1869887193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34"/>
        <v>0</v>
      </c>
      <c r="K102" s="514"/>
      <c r="L102" s="518">
        <f t="shared" si="35"/>
        <v>2203987.9280377463</v>
      </c>
      <c r="M102" s="519">
        <f t="shared" si="36"/>
        <v>0</v>
      </c>
      <c r="N102" s="518">
        <f t="shared" si="37"/>
        <v>2203987.9280377463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35"/>
        <v>2008430.1570795039</v>
      </c>
      <c r="M103" s="519">
        <f t="shared" ref="M103:M108" si="41">IF(L103&lt;&gt;0,+H103-L103,0)</f>
        <v>0</v>
      </c>
      <c r="N103" s="518">
        <f t="shared" si="37"/>
        <v>2008430.1570795039</v>
      </c>
      <c r="O103" s="514">
        <f t="shared" ref="O103:O108" si="42">IF(N103&lt;&gt;0,+I103-N103,0)</f>
        <v>0</v>
      </c>
      <c r="P103" s="514">
        <f t="shared" ref="P103:P108" si="43">+O103-M103</f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35"/>
        <v>1971805.3159359931</v>
      </c>
      <c r="M104" s="519">
        <f t="shared" si="41"/>
        <v>0</v>
      </c>
      <c r="N104" s="518">
        <f t="shared" si="37"/>
        <v>1971805.3159359931</v>
      </c>
      <c r="O104" s="514">
        <f t="shared" si="42"/>
        <v>0</v>
      </c>
      <c r="P104" s="514">
        <f t="shared" si="43"/>
        <v>0</v>
      </c>
      <c r="Q104" s="269"/>
    </row>
    <row r="105" spans="1:17" ht="12.5">
      <c r="B105" s="195" t="str">
        <f t="shared" si="40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34"/>
        <v>0</v>
      </c>
      <c r="K105" s="514"/>
      <c r="L105" s="518">
        <f t="shared" ref="L105:L110" si="44">H105</f>
        <v>1878421.3763593063</v>
      </c>
      <c r="M105" s="519">
        <f t="shared" si="41"/>
        <v>0</v>
      </c>
      <c r="N105" s="518">
        <f t="shared" ref="N105:N110" si="45">I105</f>
        <v>1878421.3763593063</v>
      </c>
      <c r="O105" s="514">
        <f t="shared" si="42"/>
        <v>0</v>
      </c>
      <c r="P105" s="514">
        <f t="shared" si="43"/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34"/>
        <v>0</v>
      </c>
      <c r="K106" s="514"/>
      <c r="L106" s="518">
        <f t="shared" si="44"/>
        <v>1773026.5961818276</v>
      </c>
      <c r="M106" s="519">
        <f t="shared" si="41"/>
        <v>0</v>
      </c>
      <c r="N106" s="518">
        <f t="shared" si="45"/>
        <v>1773026.5961818276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34"/>
        <v>0</v>
      </c>
      <c r="K107" s="514"/>
      <c r="L107" s="518">
        <f t="shared" si="44"/>
        <v>1678628.9979876066</v>
      </c>
      <c r="M107" s="519">
        <f t="shared" si="41"/>
        <v>0</v>
      </c>
      <c r="N107" s="518">
        <f t="shared" si="45"/>
        <v>1678628.9979876066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2018</v>
      </c>
      <c r="D108" s="508">
        <v>10961801.970855955</v>
      </c>
      <c r="E108" s="516">
        <v>327209.61904761905</v>
      </c>
      <c r="F108" s="515">
        <v>10634592.351808336</v>
      </c>
      <c r="G108" s="515">
        <v>10798197.161332145</v>
      </c>
      <c r="H108" s="516">
        <v>1467548.7578705251</v>
      </c>
      <c r="I108" s="510">
        <v>1467548.7578705251</v>
      </c>
      <c r="J108" s="514">
        <f t="shared" si="34"/>
        <v>0</v>
      </c>
      <c r="K108" s="514"/>
      <c r="L108" s="518">
        <f t="shared" si="44"/>
        <v>1467548.7578705251</v>
      </c>
      <c r="M108" s="519">
        <f t="shared" si="41"/>
        <v>0</v>
      </c>
      <c r="N108" s="518">
        <f t="shared" si="45"/>
        <v>1467548.7578705251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2019</v>
      </c>
      <c r="D109" s="508">
        <v>10634592.351808336</v>
      </c>
      <c r="E109" s="516">
        <v>319600.09302325582</v>
      </c>
      <c r="F109" s="515">
        <v>10314992.25878508</v>
      </c>
      <c r="G109" s="515">
        <v>10474792.305296708</v>
      </c>
      <c r="H109" s="516">
        <v>1440827.5862967977</v>
      </c>
      <c r="I109" s="510">
        <v>1440827.5862967977</v>
      </c>
      <c r="J109" s="514">
        <f t="shared" si="34"/>
        <v>0</v>
      </c>
      <c r="K109" s="514"/>
      <c r="L109" s="518">
        <f t="shared" si="44"/>
        <v>1440827.5862967977</v>
      </c>
      <c r="M109" s="519">
        <f t="shared" ref="M109" si="46">IF(L109&lt;&gt;0,+H109-L109,0)</f>
        <v>0</v>
      </c>
      <c r="N109" s="518">
        <f t="shared" si="45"/>
        <v>1440827.5862967977</v>
      </c>
      <c r="O109" s="514">
        <f t="shared" si="38"/>
        <v>0</v>
      </c>
      <c r="P109" s="514">
        <f t="shared" si="39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2020</v>
      </c>
      <c r="D110" s="508">
        <v>10314992.25878508</v>
      </c>
      <c r="E110" s="516">
        <v>327209.61904761905</v>
      </c>
      <c r="F110" s="515">
        <v>9987782.6397374608</v>
      </c>
      <c r="G110" s="515">
        <v>10151387.44926127</v>
      </c>
      <c r="H110" s="516">
        <v>1419233.2721645404</v>
      </c>
      <c r="I110" s="510">
        <v>1419233.2721645404</v>
      </c>
      <c r="J110" s="514">
        <f t="shared" si="34"/>
        <v>0</v>
      </c>
      <c r="K110" s="514"/>
      <c r="L110" s="518">
        <f t="shared" si="44"/>
        <v>1419233.2721645404</v>
      </c>
      <c r="M110" s="519">
        <f t="shared" ref="M110" si="47">IF(L110&lt;&gt;0,+H110-L110,0)</f>
        <v>0</v>
      </c>
      <c r="N110" s="518">
        <f t="shared" si="45"/>
        <v>1419233.2721645404</v>
      </c>
      <c r="O110" s="514">
        <f t="shared" si="38"/>
        <v>0</v>
      </c>
      <c r="P110" s="514">
        <f t="shared" si="39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2021</v>
      </c>
      <c r="D111" s="508">
        <v>9987782.6397374608</v>
      </c>
      <c r="E111" s="516">
        <v>335190.34146341466</v>
      </c>
      <c r="F111" s="515">
        <v>9652592.2982740458</v>
      </c>
      <c r="G111" s="515">
        <v>9820187.4690057524</v>
      </c>
      <c r="H111" s="516">
        <v>1449921.3248336383</v>
      </c>
      <c r="I111" s="510">
        <v>1449921.3248336383</v>
      </c>
      <c r="J111" s="514">
        <f t="shared" si="34"/>
        <v>0</v>
      </c>
      <c r="K111" s="514"/>
      <c r="L111" s="518">
        <f t="shared" ref="L111" si="48">H111</f>
        <v>1449921.3248336383</v>
      </c>
      <c r="M111" s="519">
        <f t="shared" ref="M111" si="49">IF(L111&lt;&gt;0,+H111-L111,0)</f>
        <v>0</v>
      </c>
      <c r="N111" s="518">
        <f t="shared" ref="N111" si="50">I111</f>
        <v>1449921.3248336383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2022</v>
      </c>
      <c r="D112" s="508">
        <v>9652592.2982740458</v>
      </c>
      <c r="E112" s="516">
        <v>327209.61904761905</v>
      </c>
      <c r="F112" s="515">
        <v>9325382.6792264264</v>
      </c>
      <c r="G112" s="515">
        <v>9488987.4887502361</v>
      </c>
      <c r="H112" s="516">
        <v>1441765.6221326464</v>
      </c>
      <c r="I112" s="510">
        <v>1441765.6221326464</v>
      </c>
      <c r="J112" s="514">
        <f t="shared" si="34"/>
        <v>0</v>
      </c>
      <c r="K112" s="514"/>
      <c r="L112" s="518">
        <f t="shared" ref="L112" si="51">H112</f>
        <v>1441765.6221326464</v>
      </c>
      <c r="M112" s="519">
        <f t="shared" ref="M112" si="52">IF(L112&lt;&gt;0,+H112-L112,0)</f>
        <v>0</v>
      </c>
      <c r="N112" s="518">
        <f t="shared" ref="N112" si="53">I112</f>
        <v>1441765.6221326464</v>
      </c>
      <c r="O112" s="514">
        <f t="shared" ref="O112" si="54">IF(N112&lt;&gt;0,+I112-N112,0)</f>
        <v>0</v>
      </c>
      <c r="P112" s="514">
        <f t="shared" ref="P112" si="55">+O112-M112</f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2023</v>
      </c>
      <c r="D113" s="508">
        <v>9325382.6792264264</v>
      </c>
      <c r="E113" s="516">
        <v>312336.45454545453</v>
      </c>
      <c r="F113" s="515">
        <v>9013046.2246809714</v>
      </c>
      <c r="G113" s="515">
        <v>9169214.4519536979</v>
      </c>
      <c r="H113" s="516">
        <v>1443497.1108589019</v>
      </c>
      <c r="I113" s="510">
        <v>1443497.1108589019</v>
      </c>
      <c r="J113" s="514">
        <f t="shared" si="34"/>
        <v>0</v>
      </c>
      <c r="K113" s="514"/>
      <c r="L113" s="518">
        <f t="shared" ref="L113" si="56">H113</f>
        <v>1443497.1108589019</v>
      </c>
      <c r="M113" s="519">
        <f t="shared" ref="M113" si="57">IF(L113&lt;&gt;0,+H113-L113,0)</f>
        <v>0</v>
      </c>
      <c r="N113" s="518">
        <f t="shared" ref="N113" si="58">I113</f>
        <v>1443497.1108589019</v>
      </c>
      <c r="O113" s="514">
        <f t="shared" ref="O113" si="59">IF(N113&lt;&gt;0,+I113-N113,0)</f>
        <v>0</v>
      </c>
      <c r="P113" s="514">
        <f t="shared" ref="P113" si="60">+O113-M113</f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2024</v>
      </c>
      <c r="D114" s="374">
        <f>IF(F113+SUM(E$99:E113)=D$92,F113,D$92-SUM(E$99:E113))</f>
        <v>9013046.2246809714</v>
      </c>
      <c r="E114" s="522">
        <f>IF(+J96&lt;F113,J96,D114)</f>
        <v>312336.45454545453</v>
      </c>
      <c r="F114" s="523">
        <f t="shared" ref="F114:F130" si="61">+D114-E114</f>
        <v>8700709.7701355163</v>
      </c>
      <c r="G114" s="523">
        <f t="shared" ref="G114:G130" si="62">+(F114+D114)/2</f>
        <v>8856877.9974082448</v>
      </c>
      <c r="H114" s="526">
        <f t="shared" ref="H114:H154" si="63">+J$94*G114+E114</f>
        <v>1415251.0545212561</v>
      </c>
      <c r="I114" s="577">
        <f t="shared" ref="I114:I154" si="64">+J$95*G114+E114</f>
        <v>1415251.0545212561</v>
      </c>
      <c r="J114" s="514">
        <f t="shared" si="34"/>
        <v>0</v>
      </c>
      <c r="K114" s="514"/>
      <c r="L114" s="525"/>
      <c r="M114" s="514">
        <f t="shared" si="36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2025</v>
      </c>
      <c r="D115" s="374">
        <f>IF(F114+SUM(E$99:E114)=D$92,F114,D$92-SUM(E$99:E114))</f>
        <v>8700709.7701355163</v>
      </c>
      <c r="E115" s="522">
        <f>IF(+J96&lt;F114,J96,D115)</f>
        <v>312336.45454545453</v>
      </c>
      <c r="F115" s="523">
        <f t="shared" si="61"/>
        <v>8388373.3155900622</v>
      </c>
      <c r="G115" s="523">
        <f t="shared" si="62"/>
        <v>8544541.5428627897</v>
      </c>
      <c r="H115" s="526">
        <f t="shared" si="63"/>
        <v>1376356.9390187433</v>
      </c>
      <c r="I115" s="577">
        <f t="shared" si="64"/>
        <v>1376356.9390187433</v>
      </c>
      <c r="J115" s="514">
        <f t="shared" si="34"/>
        <v>0</v>
      </c>
      <c r="K115" s="514"/>
      <c r="L115" s="525"/>
      <c r="M115" s="514">
        <f t="shared" si="36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2026</v>
      </c>
      <c r="D116" s="374">
        <f>IF(F115+SUM(E$99:E115)=D$92,F115,D$92-SUM(E$99:E115))</f>
        <v>8388373.3155900622</v>
      </c>
      <c r="E116" s="522">
        <f>IF(+J96&lt;F115,J96,D116)</f>
        <v>312336.45454545453</v>
      </c>
      <c r="F116" s="523">
        <f t="shared" si="61"/>
        <v>8076036.8610446081</v>
      </c>
      <c r="G116" s="523">
        <f t="shared" si="62"/>
        <v>8232205.0883173347</v>
      </c>
      <c r="H116" s="526">
        <f t="shared" si="63"/>
        <v>1337462.8235162303</v>
      </c>
      <c r="I116" s="577">
        <f t="shared" si="64"/>
        <v>1337462.8235162303</v>
      </c>
      <c r="J116" s="514">
        <f t="shared" si="34"/>
        <v>0</v>
      </c>
      <c r="K116" s="514"/>
      <c r="L116" s="525"/>
      <c r="M116" s="514">
        <f t="shared" si="36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2027</v>
      </c>
      <c r="D117" s="374">
        <f>IF(F116+SUM(E$99:E116)=D$92,F116,D$92-SUM(E$99:E116))</f>
        <v>8076036.8610446081</v>
      </c>
      <c r="E117" s="522">
        <f>IF(+J96&lt;F116,J96,D117)</f>
        <v>312336.45454545453</v>
      </c>
      <c r="F117" s="523">
        <f t="shared" si="61"/>
        <v>7763700.4064991539</v>
      </c>
      <c r="G117" s="523">
        <f t="shared" si="62"/>
        <v>7919868.6337718815</v>
      </c>
      <c r="H117" s="526">
        <f t="shared" si="63"/>
        <v>1298568.7080137178</v>
      </c>
      <c r="I117" s="577">
        <f t="shared" si="64"/>
        <v>1298568.7080137178</v>
      </c>
      <c r="J117" s="514">
        <f t="shared" si="34"/>
        <v>0</v>
      </c>
      <c r="K117" s="514"/>
      <c r="L117" s="525"/>
      <c r="M117" s="514">
        <f t="shared" si="36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2028</v>
      </c>
      <c r="D118" s="374">
        <f>IF(F117+SUM(E$99:E117)=D$92,F117,D$92-SUM(E$99:E117))</f>
        <v>7763700.4064991539</v>
      </c>
      <c r="E118" s="522">
        <f>IF(+J96&lt;F117,J96,D118)</f>
        <v>312336.45454545453</v>
      </c>
      <c r="F118" s="523">
        <f t="shared" si="61"/>
        <v>7451363.9519536998</v>
      </c>
      <c r="G118" s="523">
        <f t="shared" si="62"/>
        <v>7607532.1792264264</v>
      </c>
      <c r="H118" s="526">
        <f t="shared" si="63"/>
        <v>1259674.592511205</v>
      </c>
      <c r="I118" s="577">
        <f t="shared" si="64"/>
        <v>1259674.592511205</v>
      </c>
      <c r="J118" s="514">
        <f t="shared" si="34"/>
        <v>0</v>
      </c>
      <c r="K118" s="514"/>
      <c r="L118" s="525"/>
      <c r="M118" s="514">
        <f t="shared" si="36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2029</v>
      </c>
      <c r="D119" s="374">
        <f>IF(F118+SUM(E$99:E118)=D$92,F118,D$92-SUM(E$99:E118))</f>
        <v>7451363.9519536998</v>
      </c>
      <c r="E119" s="522">
        <f>IF(+J96&lt;F118,J96,D119)</f>
        <v>312336.45454545453</v>
      </c>
      <c r="F119" s="523">
        <f t="shared" si="61"/>
        <v>7139027.4974082457</v>
      </c>
      <c r="G119" s="523">
        <f t="shared" si="62"/>
        <v>7295195.7246809732</v>
      </c>
      <c r="H119" s="526">
        <f t="shared" si="63"/>
        <v>1220780.4770086925</v>
      </c>
      <c r="I119" s="577">
        <f t="shared" si="64"/>
        <v>1220780.4770086925</v>
      </c>
      <c r="J119" s="514">
        <f t="shared" si="34"/>
        <v>0</v>
      </c>
      <c r="K119" s="514"/>
      <c r="L119" s="525"/>
      <c r="M119" s="514">
        <f t="shared" si="36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2030</v>
      </c>
      <c r="D120" s="374">
        <f>IF(F119+SUM(E$99:E119)=D$92,F119,D$92-SUM(E$99:E119))</f>
        <v>7139027.4974082457</v>
      </c>
      <c r="E120" s="522">
        <f>IF(+J96&lt;F119,J96,D120)</f>
        <v>312336.45454545453</v>
      </c>
      <c r="F120" s="523">
        <f t="shared" si="61"/>
        <v>6826691.0428627916</v>
      </c>
      <c r="G120" s="523">
        <f t="shared" si="62"/>
        <v>6982859.2701355182</v>
      </c>
      <c r="H120" s="526">
        <f t="shared" si="63"/>
        <v>1181886.3615061797</v>
      </c>
      <c r="I120" s="577">
        <f t="shared" si="64"/>
        <v>1181886.3615061797</v>
      </c>
      <c r="J120" s="514">
        <f t="shared" si="34"/>
        <v>0</v>
      </c>
      <c r="K120" s="514"/>
      <c r="L120" s="525"/>
      <c r="M120" s="514">
        <f t="shared" si="36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2031</v>
      </c>
      <c r="D121" s="374">
        <f>IF(F120+SUM(E$99:E120)=D$92,F120,D$92-SUM(E$99:E120))</f>
        <v>6826691.0428627916</v>
      </c>
      <c r="E121" s="522">
        <f>IF(+J96&lt;F120,J96,D121)</f>
        <v>312336.45454545453</v>
      </c>
      <c r="F121" s="523">
        <f t="shared" si="61"/>
        <v>6514354.5883173374</v>
      </c>
      <c r="G121" s="523">
        <f t="shared" si="62"/>
        <v>6670522.815590065</v>
      </c>
      <c r="H121" s="526">
        <f t="shared" si="63"/>
        <v>1142992.2460036669</v>
      </c>
      <c r="I121" s="577">
        <f t="shared" si="64"/>
        <v>1142992.2460036669</v>
      </c>
      <c r="J121" s="514">
        <f t="shared" si="34"/>
        <v>0</v>
      </c>
      <c r="K121" s="514"/>
      <c r="L121" s="525"/>
      <c r="M121" s="514">
        <f t="shared" si="36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2032</v>
      </c>
      <c r="D122" s="374">
        <f>IF(F121+SUM(E$99:E121)=D$92,F121,D$92-SUM(E$99:E121))</f>
        <v>6514354.5883173374</v>
      </c>
      <c r="E122" s="522">
        <f>IF(+J96&lt;F121,J96,D122)</f>
        <v>312336.45454545453</v>
      </c>
      <c r="F122" s="523">
        <f t="shared" si="61"/>
        <v>6202018.1337718833</v>
      </c>
      <c r="G122" s="523">
        <f t="shared" si="62"/>
        <v>6358186.3610446099</v>
      </c>
      <c r="H122" s="526">
        <f t="shared" si="63"/>
        <v>1104098.1305011541</v>
      </c>
      <c r="I122" s="577">
        <f t="shared" si="64"/>
        <v>1104098.1305011541</v>
      </c>
      <c r="J122" s="514">
        <f t="shared" si="34"/>
        <v>0</v>
      </c>
      <c r="K122" s="514"/>
      <c r="L122" s="525"/>
      <c r="M122" s="514">
        <f t="shared" si="36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2033</v>
      </c>
      <c r="D123" s="374">
        <f>IF(F122+SUM(E$99:E122)=D$92,F122,D$92-SUM(E$99:E122))</f>
        <v>6202018.1337718833</v>
      </c>
      <c r="E123" s="522">
        <f>IF(+J96&lt;F122,J96,D123)</f>
        <v>312336.45454545453</v>
      </c>
      <c r="F123" s="523">
        <f t="shared" si="61"/>
        <v>5889681.6792264292</v>
      </c>
      <c r="G123" s="523">
        <f t="shared" si="62"/>
        <v>6045849.9064991567</v>
      </c>
      <c r="H123" s="526">
        <f t="shared" si="63"/>
        <v>1065204.0149986416</v>
      </c>
      <c r="I123" s="577">
        <f t="shared" si="64"/>
        <v>1065204.0149986416</v>
      </c>
      <c r="J123" s="514">
        <f t="shared" si="34"/>
        <v>0</v>
      </c>
      <c r="K123" s="514"/>
      <c r="L123" s="525"/>
      <c r="M123" s="514">
        <f t="shared" si="36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2034</v>
      </c>
      <c r="D124" s="374">
        <f>IF(F123+SUM(E$99:E123)=D$92,F123,D$92-SUM(E$99:E123))</f>
        <v>5889681.6792264292</v>
      </c>
      <c r="E124" s="522">
        <f>IF(+J96&lt;F123,J96,D124)</f>
        <v>312336.45454545453</v>
      </c>
      <c r="F124" s="523">
        <f t="shared" si="61"/>
        <v>5577345.2246809751</v>
      </c>
      <c r="G124" s="523">
        <f t="shared" si="62"/>
        <v>5733513.4519537017</v>
      </c>
      <c r="H124" s="526">
        <f t="shared" si="63"/>
        <v>1026309.8994961288</v>
      </c>
      <c r="I124" s="577">
        <f t="shared" si="64"/>
        <v>1026309.8994961288</v>
      </c>
      <c r="J124" s="514">
        <f t="shared" si="34"/>
        <v>0</v>
      </c>
      <c r="K124" s="514"/>
      <c r="L124" s="525"/>
      <c r="M124" s="514">
        <f t="shared" si="36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2035</v>
      </c>
      <c r="D125" s="374">
        <f>IF(F124+SUM(E$99:E124)=D$92,F124,D$92-SUM(E$99:E124))</f>
        <v>5577345.2246809751</v>
      </c>
      <c r="E125" s="522">
        <f>IF(+J96&lt;F124,J96,D125)</f>
        <v>312336.45454545453</v>
      </c>
      <c r="F125" s="523">
        <f t="shared" si="61"/>
        <v>5265008.770135521</v>
      </c>
      <c r="G125" s="523">
        <f t="shared" si="62"/>
        <v>5421176.9974082485</v>
      </c>
      <c r="H125" s="526">
        <f t="shared" si="63"/>
        <v>987415.78399361623</v>
      </c>
      <c r="I125" s="577">
        <f t="shared" si="64"/>
        <v>987415.78399361623</v>
      </c>
      <c r="J125" s="514">
        <f t="shared" si="34"/>
        <v>0</v>
      </c>
      <c r="K125" s="514"/>
      <c r="L125" s="525"/>
      <c r="M125" s="514">
        <f t="shared" si="36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2036</v>
      </c>
      <c r="D126" s="374">
        <f>IF(F125+SUM(E$99:E125)=D$92,F125,D$92-SUM(E$99:E125))</f>
        <v>5265008.770135521</v>
      </c>
      <c r="E126" s="522">
        <f>IF(+J96&lt;F125,J96,D126)</f>
        <v>312336.45454545453</v>
      </c>
      <c r="F126" s="523">
        <f t="shared" si="61"/>
        <v>4952672.3155900668</v>
      </c>
      <c r="G126" s="523">
        <f t="shared" si="62"/>
        <v>5108840.5428627934</v>
      </c>
      <c r="H126" s="526">
        <f t="shared" si="63"/>
        <v>948521.66849110345</v>
      </c>
      <c r="I126" s="577">
        <f t="shared" si="64"/>
        <v>948521.66849110345</v>
      </c>
      <c r="J126" s="514">
        <f t="shared" si="34"/>
        <v>0</v>
      </c>
      <c r="K126" s="514"/>
      <c r="L126" s="525"/>
      <c r="M126" s="514">
        <f t="shared" si="36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2037</v>
      </c>
      <c r="D127" s="374">
        <f>IF(F126+SUM(E$99:E126)=D$92,F126,D$92-SUM(E$99:E126))</f>
        <v>4952672.3155900668</v>
      </c>
      <c r="E127" s="522">
        <f>IF(+J96&lt;F126,J96,D127)</f>
        <v>312336.45454545453</v>
      </c>
      <c r="F127" s="523">
        <f t="shared" si="61"/>
        <v>4640335.8610446127</v>
      </c>
      <c r="G127" s="523">
        <f t="shared" si="62"/>
        <v>4796504.0883173402</v>
      </c>
      <c r="H127" s="526">
        <f t="shared" si="63"/>
        <v>909627.55298859091</v>
      </c>
      <c r="I127" s="577">
        <f t="shared" si="64"/>
        <v>909627.55298859091</v>
      </c>
      <c r="J127" s="514">
        <f t="shared" si="34"/>
        <v>0</v>
      </c>
      <c r="K127" s="514"/>
      <c r="L127" s="525"/>
      <c r="M127" s="514">
        <f t="shared" si="36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2038</v>
      </c>
      <c r="D128" s="374">
        <f>IF(F127+SUM(E$99:E127)=D$92,F127,D$92-SUM(E$99:E127))</f>
        <v>4640335.8610446127</v>
      </c>
      <c r="E128" s="522">
        <f>IF(+J96&lt;F127,J96,D128)</f>
        <v>312336.45454545453</v>
      </c>
      <c r="F128" s="523">
        <f t="shared" si="61"/>
        <v>4327999.4064991586</v>
      </c>
      <c r="G128" s="523">
        <f t="shared" si="62"/>
        <v>4484167.6337718852</v>
      </c>
      <c r="H128" s="526">
        <f t="shared" si="63"/>
        <v>870733.43748607789</v>
      </c>
      <c r="I128" s="577">
        <f t="shared" si="64"/>
        <v>870733.43748607789</v>
      </c>
      <c r="J128" s="514">
        <f t="shared" si="34"/>
        <v>0</v>
      </c>
      <c r="K128" s="514"/>
      <c r="L128" s="525"/>
      <c r="M128" s="514">
        <f t="shared" si="36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2039</v>
      </c>
      <c r="D129" s="374">
        <f>IF(F128+SUM(E$99:E128)=D$92,F128,D$92-SUM(E$99:E128))</f>
        <v>4327999.4064991586</v>
      </c>
      <c r="E129" s="522">
        <f>IF(+J96&lt;F128,J96,D129)</f>
        <v>312336.45454545453</v>
      </c>
      <c r="F129" s="523">
        <f t="shared" si="61"/>
        <v>4015662.951953704</v>
      </c>
      <c r="G129" s="523">
        <f t="shared" si="62"/>
        <v>4171831.1792264311</v>
      </c>
      <c r="H129" s="526">
        <f t="shared" si="63"/>
        <v>831839.32198356534</v>
      </c>
      <c r="I129" s="577">
        <f t="shared" si="64"/>
        <v>831839.32198356534</v>
      </c>
      <c r="J129" s="514">
        <f t="shared" si="34"/>
        <v>0</v>
      </c>
      <c r="K129" s="514"/>
      <c r="L129" s="525"/>
      <c r="M129" s="514">
        <f t="shared" si="36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2040</v>
      </c>
      <c r="D130" s="374">
        <f>IF(F129+SUM(E$99:E129)=D$92,F129,D$92-SUM(E$99:E129))</f>
        <v>4015662.951953704</v>
      </c>
      <c r="E130" s="522">
        <f>IF(+J96&lt;F129,J96,D130)</f>
        <v>312336.45454545453</v>
      </c>
      <c r="F130" s="523">
        <f t="shared" si="61"/>
        <v>3703326.4974082494</v>
      </c>
      <c r="G130" s="523">
        <f t="shared" si="62"/>
        <v>3859494.7246809769</v>
      </c>
      <c r="H130" s="526">
        <f t="shared" si="63"/>
        <v>792945.20648105256</v>
      </c>
      <c r="I130" s="577">
        <f t="shared" si="64"/>
        <v>792945.20648105256</v>
      </c>
      <c r="J130" s="514">
        <f t="shared" si="34"/>
        <v>0</v>
      </c>
      <c r="K130" s="514"/>
      <c r="L130" s="525"/>
      <c r="M130" s="514">
        <f t="shared" si="36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2041</v>
      </c>
      <c r="D131" s="374">
        <f>IF(F130+SUM(E$99:E130)=D$92,F130,D$92-SUM(E$99:E130))</f>
        <v>3703326.4974082494</v>
      </c>
      <c r="E131" s="522">
        <f>IF(+J96&lt;F130,J96,D131)</f>
        <v>312336.45454545453</v>
      </c>
      <c r="F131" s="523">
        <f t="shared" ref="F131:F154" si="65">+D131-E131</f>
        <v>3390990.0428627948</v>
      </c>
      <c r="G131" s="523">
        <f t="shared" ref="G131:G154" si="66">+(F131+D131)/2</f>
        <v>3547158.2701355219</v>
      </c>
      <c r="H131" s="526">
        <f t="shared" si="63"/>
        <v>754051.09097853978</v>
      </c>
      <c r="I131" s="577">
        <f t="shared" si="64"/>
        <v>754051.09097853978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2042</v>
      </c>
      <c r="D132" s="374">
        <f>IF(F131+SUM(E$99:E131)=D$92,F131,D$92-SUM(E$99:E131))</f>
        <v>3390990.0428627948</v>
      </c>
      <c r="E132" s="522">
        <f>IF(+J96&lt;F131,J96,D132)</f>
        <v>312336.45454545453</v>
      </c>
      <c r="F132" s="523">
        <f t="shared" si="65"/>
        <v>3078653.5883173402</v>
      </c>
      <c r="G132" s="523">
        <f t="shared" si="66"/>
        <v>3234821.8155900678</v>
      </c>
      <c r="H132" s="526">
        <f t="shared" si="63"/>
        <v>715156.97547602712</v>
      </c>
      <c r="I132" s="577">
        <f t="shared" si="64"/>
        <v>715156.97547602712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2043</v>
      </c>
      <c r="D133" s="374">
        <f>IF(F132+SUM(E$99:E132)=D$92,F132,D$92-SUM(E$99:E132))</f>
        <v>3078653.5883173402</v>
      </c>
      <c r="E133" s="522">
        <f>IF(+J96&lt;F132,J96,D133)</f>
        <v>312336.45454545453</v>
      </c>
      <c r="F133" s="523">
        <f t="shared" si="65"/>
        <v>2766317.1337718857</v>
      </c>
      <c r="G133" s="523">
        <f t="shared" si="66"/>
        <v>2922485.3610446127</v>
      </c>
      <c r="H133" s="526">
        <f t="shared" si="63"/>
        <v>676262.85997351422</v>
      </c>
      <c r="I133" s="577">
        <f t="shared" si="64"/>
        <v>676262.85997351422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2044</v>
      </c>
      <c r="D134" s="374">
        <f>IF(F133+SUM(E$99:E133)=D$92,F133,D$92-SUM(E$99:E133))</f>
        <v>2766317.1337718857</v>
      </c>
      <c r="E134" s="522">
        <f>IF(+J96&lt;F133,J96,D134)</f>
        <v>312336.45454545453</v>
      </c>
      <c r="F134" s="523">
        <f t="shared" si="65"/>
        <v>2453980.6792264311</v>
      </c>
      <c r="G134" s="523">
        <f t="shared" si="66"/>
        <v>2610148.9064991586</v>
      </c>
      <c r="H134" s="526">
        <f t="shared" si="63"/>
        <v>637368.74447100156</v>
      </c>
      <c r="I134" s="577">
        <f t="shared" si="64"/>
        <v>637368.74447100156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2045</v>
      </c>
      <c r="D135" s="374">
        <f>IF(F134+SUM(E$99:E134)=D$92,F134,D$92-SUM(E$99:E134))</f>
        <v>2453980.6792264311</v>
      </c>
      <c r="E135" s="522">
        <f>IF(+J96&lt;F134,J96,D135)</f>
        <v>312336.45454545453</v>
      </c>
      <c r="F135" s="523">
        <f t="shared" si="65"/>
        <v>2141644.2246809765</v>
      </c>
      <c r="G135" s="523">
        <f t="shared" si="66"/>
        <v>2297812.4519537035</v>
      </c>
      <c r="H135" s="526">
        <f t="shared" si="63"/>
        <v>598474.62896848877</v>
      </c>
      <c r="I135" s="577">
        <f t="shared" si="64"/>
        <v>598474.62896848877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2046</v>
      </c>
      <c r="D136" s="374">
        <f>IF(F135+SUM(E$99:E135)=D$92,F135,D$92-SUM(E$99:E135))</f>
        <v>2141644.2246809765</v>
      </c>
      <c r="E136" s="522">
        <f>IF(+J96&lt;F135,J96,D136)</f>
        <v>312336.45454545453</v>
      </c>
      <c r="F136" s="523">
        <f t="shared" si="65"/>
        <v>1829307.7701355219</v>
      </c>
      <c r="G136" s="523">
        <f t="shared" si="66"/>
        <v>1985475.9974082492</v>
      </c>
      <c r="H136" s="526">
        <f t="shared" si="63"/>
        <v>559580.51346597599</v>
      </c>
      <c r="I136" s="577">
        <f t="shared" si="64"/>
        <v>559580.51346597599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2047</v>
      </c>
      <c r="D137" s="374">
        <f>IF(F136+SUM(E$99:E136)=D$92,F136,D$92-SUM(E$99:E136))</f>
        <v>1829307.7701355219</v>
      </c>
      <c r="E137" s="522">
        <f>IF(+J96&lt;F136,J96,D137)</f>
        <v>312336.45454545453</v>
      </c>
      <c r="F137" s="523">
        <f t="shared" si="65"/>
        <v>1516971.3155900673</v>
      </c>
      <c r="G137" s="523">
        <f t="shared" si="66"/>
        <v>1673139.5428627946</v>
      </c>
      <c r="H137" s="526">
        <f t="shared" si="63"/>
        <v>520686.39796346327</v>
      </c>
      <c r="I137" s="577">
        <f t="shared" si="64"/>
        <v>520686.39796346327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2048</v>
      </c>
      <c r="D138" s="374">
        <f>IF(F137+SUM(E$99:E137)=D$92,F137,D$92-SUM(E$99:E137))</f>
        <v>1516971.3155900673</v>
      </c>
      <c r="E138" s="522">
        <f>IF(+J96&lt;F137,J96,D138)</f>
        <v>312336.45454545453</v>
      </c>
      <c r="F138" s="523">
        <f t="shared" si="65"/>
        <v>1204634.8610446127</v>
      </c>
      <c r="G138" s="523">
        <f t="shared" si="66"/>
        <v>1360803.08831734</v>
      </c>
      <c r="H138" s="526">
        <f t="shared" si="63"/>
        <v>481792.28246095055</v>
      </c>
      <c r="I138" s="577">
        <f t="shared" si="64"/>
        <v>481792.28246095055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2049</v>
      </c>
      <c r="D139" s="374">
        <f>IF(F138+SUM(E$99:E138)=D$92,F138,D$92-SUM(E$99:E138))</f>
        <v>1204634.8610446127</v>
      </c>
      <c r="E139" s="522">
        <f>IF(+J96&lt;F138,J96,D139)</f>
        <v>312336.45454545453</v>
      </c>
      <c r="F139" s="523">
        <f t="shared" si="65"/>
        <v>892298.40649915813</v>
      </c>
      <c r="G139" s="523">
        <f t="shared" si="66"/>
        <v>1048466.6337718854</v>
      </c>
      <c r="H139" s="526">
        <f t="shared" si="63"/>
        <v>442898.16695843777</v>
      </c>
      <c r="I139" s="577">
        <f t="shared" si="64"/>
        <v>442898.16695843777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2050</v>
      </c>
      <c r="D140" s="374">
        <f>IF(F139+SUM(E$99:E139)=D$92,F139,D$92-SUM(E$99:E139))</f>
        <v>892298.40649915813</v>
      </c>
      <c r="E140" s="522">
        <f>IF(+J96&lt;F139,J96,D140)</f>
        <v>312336.45454545453</v>
      </c>
      <c r="F140" s="523">
        <f t="shared" si="65"/>
        <v>579961.95195370354</v>
      </c>
      <c r="G140" s="523">
        <f t="shared" si="66"/>
        <v>736130.17922643083</v>
      </c>
      <c r="H140" s="526">
        <f t="shared" si="63"/>
        <v>404004.05145592499</v>
      </c>
      <c r="I140" s="577">
        <f t="shared" si="64"/>
        <v>404004.05145592499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2051</v>
      </c>
      <c r="D141" s="374">
        <f>IF(F140+SUM(E$99:E140)=D$92,F140,D$92-SUM(E$99:E140))</f>
        <v>579961.95195370354</v>
      </c>
      <c r="E141" s="522">
        <f>IF(+J96&lt;F140,J96,D141)</f>
        <v>312336.45454545453</v>
      </c>
      <c r="F141" s="523">
        <f t="shared" si="65"/>
        <v>267625.49740824901</v>
      </c>
      <c r="G141" s="523">
        <f t="shared" si="66"/>
        <v>423793.72468097624</v>
      </c>
      <c r="H141" s="526">
        <f t="shared" si="63"/>
        <v>365109.93595341226</v>
      </c>
      <c r="I141" s="577">
        <f t="shared" si="64"/>
        <v>365109.93595341226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2052</v>
      </c>
      <c r="D142" s="374">
        <f>IF(F141+SUM(E$99:E141)=D$92,F141,D$92-SUM(E$99:E141))</f>
        <v>267625.49740824901</v>
      </c>
      <c r="E142" s="522">
        <f>IF(+J96&lt;F141,J96,D142)</f>
        <v>267625.49740824901</v>
      </c>
      <c r="F142" s="523">
        <f t="shared" si="65"/>
        <v>0</v>
      </c>
      <c r="G142" s="523">
        <f t="shared" si="66"/>
        <v>133812.7487041245</v>
      </c>
      <c r="H142" s="526">
        <f t="shared" si="63"/>
        <v>284288.70923659968</v>
      </c>
      <c r="I142" s="577">
        <f t="shared" si="64"/>
        <v>284288.70923659968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5"/>
        <v>0</v>
      </c>
      <c r="G143" s="523">
        <f t="shared" si="66"/>
        <v>0</v>
      </c>
      <c r="H143" s="526">
        <f t="shared" si="63"/>
        <v>0</v>
      </c>
      <c r="I143" s="577">
        <f t="shared" si="64"/>
        <v>0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66"/>
        <v>0</v>
      </c>
      <c r="H144" s="526">
        <f t="shared" si="63"/>
        <v>0</v>
      </c>
      <c r="I144" s="577">
        <f t="shared" si="64"/>
        <v>0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13742804.000000006</v>
      </c>
      <c r="F155" s="375"/>
      <c r="G155" s="375"/>
      <c r="H155" s="375">
        <f>SUM(H99:H154)</f>
        <v>51277558.564670615</v>
      </c>
      <c r="I155" s="375">
        <f>SUM(I99:I154)</f>
        <v>51277558.564670615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57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141366.70217675489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141366.70217675489</v>
      </c>
      <c r="O6" s="269"/>
      <c r="P6" s="269"/>
    </row>
    <row r="7" spans="1:16" ht="13.5" thickBot="1">
      <c r="C7" s="467" t="s">
        <v>48</v>
      </c>
      <c r="D7" s="624" t="s">
        <v>363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364</v>
      </c>
      <c r="E9" s="637" t="s">
        <v>405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1231360.51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27985.466136363637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 t="shared" ref="K17:K22" si="1">+G17</f>
        <v>160163.51487370714</v>
      </c>
      <c r="L17" s="513">
        <f t="shared" ref="L17:L72" si="2">IF(K17&lt;&gt;0,+G17-K17,0)</f>
        <v>0</v>
      </c>
      <c r="M17" s="512">
        <f t="shared" ref="M17:M22" si="3">+H17</f>
        <v>160163.51487370714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 t="shared" si="1"/>
        <v>177663.43856764107</v>
      </c>
      <c r="L18" s="519">
        <f t="shared" ref="L18:L23" si="6">IF(K18&lt;&gt;0,+G18-K18,0)</f>
        <v>0</v>
      </c>
      <c r="M18" s="518">
        <f t="shared" si="3"/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179184.3929571631</v>
      </c>
      <c r="H19" s="657">
        <v>179184.3929571631</v>
      </c>
      <c r="I19" s="511">
        <f t="shared" si="0"/>
        <v>0</v>
      </c>
      <c r="J19" s="511"/>
      <c r="K19" s="518">
        <f t="shared" si="1"/>
        <v>179184.3929571631</v>
      </c>
      <c r="L19" s="519">
        <f t="shared" si="6"/>
        <v>0</v>
      </c>
      <c r="M19" s="518">
        <f t="shared" si="3"/>
        <v>179184.3929571631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1158635.4209005213</v>
      </c>
      <c r="E20" s="656">
        <v>30020.926829268294</v>
      </c>
      <c r="F20" s="651">
        <v>1128614.4940712531</v>
      </c>
      <c r="G20" s="650">
        <v>175368.91031280605</v>
      </c>
      <c r="H20" s="657">
        <v>175368.91031280605</v>
      </c>
      <c r="I20" s="511">
        <f t="shared" si="0"/>
        <v>0</v>
      </c>
      <c r="J20" s="511"/>
      <c r="K20" s="518">
        <f t="shared" si="1"/>
        <v>175368.91031280605</v>
      </c>
      <c r="L20" s="519">
        <f t="shared" si="6"/>
        <v>0</v>
      </c>
      <c r="M20" s="518">
        <f t="shared" si="3"/>
        <v>175368.91031280605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143982.10231573079</v>
      </c>
      <c r="H21" s="657">
        <v>143982.10231573079</v>
      </c>
      <c r="I21" s="511">
        <f t="shared" si="0"/>
        <v>0</v>
      </c>
      <c r="J21" s="511"/>
      <c r="K21" s="518">
        <f t="shared" si="1"/>
        <v>143982.10231573079</v>
      </c>
      <c r="L21" s="519">
        <f t="shared" si="6"/>
        <v>0</v>
      </c>
      <c r="M21" s="518">
        <f t="shared" si="3"/>
        <v>143982.10231573079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1100492.8894200902</v>
      </c>
      <c r="E22" s="656">
        <v>29318.119047619046</v>
      </c>
      <c r="F22" s="651">
        <v>1071174.7703724713</v>
      </c>
      <c r="G22" s="650">
        <v>144421.44017766218</v>
      </c>
      <c r="H22" s="657">
        <v>144421.44017766218</v>
      </c>
      <c r="I22" s="511">
        <f t="shared" si="0"/>
        <v>0</v>
      </c>
      <c r="J22" s="511"/>
      <c r="K22" s="518">
        <f t="shared" si="1"/>
        <v>144421.44017766218</v>
      </c>
      <c r="L22" s="519">
        <f t="shared" si="6"/>
        <v>0</v>
      </c>
      <c r="M22" s="518">
        <f t="shared" si="3"/>
        <v>144421.44017766218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1069778.4481943657</v>
      </c>
      <c r="E23" s="656">
        <v>29318.119047619046</v>
      </c>
      <c r="F23" s="651">
        <v>1040460.3291467467</v>
      </c>
      <c r="G23" s="650">
        <v>147960.06581049709</v>
      </c>
      <c r="H23" s="657">
        <v>147960.06581049709</v>
      </c>
      <c r="I23" s="511">
        <f t="shared" si="0"/>
        <v>0</v>
      </c>
      <c r="J23" s="511"/>
      <c r="K23" s="518">
        <f t="shared" ref="K23" si="8">+G23</f>
        <v>147960.06581049709</v>
      </c>
      <c r="L23" s="519">
        <f t="shared" si="6"/>
        <v>0</v>
      </c>
      <c r="M23" s="518">
        <f t="shared" ref="M23" si="9">+H23</f>
        <v>147960.06581049709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51">
        <v>1040459.8391467466</v>
      </c>
      <c r="E24" s="656">
        <v>29318.10738095238</v>
      </c>
      <c r="F24" s="651">
        <v>1011141.7317657942</v>
      </c>
      <c r="G24" s="650">
        <v>158904.22571462151</v>
      </c>
      <c r="H24" s="657">
        <v>158904.22571462151</v>
      </c>
      <c r="I24" s="511">
        <f t="shared" si="0"/>
        <v>0</v>
      </c>
      <c r="J24" s="511"/>
      <c r="K24" s="518">
        <f t="shared" ref="K24" si="10">+G24</f>
        <v>158904.22571462151</v>
      </c>
      <c r="L24" s="519">
        <f t="shared" ref="L24" si="11">IF(K24&lt;&gt;0,+G24-K24,0)</f>
        <v>0</v>
      </c>
      <c r="M24" s="518">
        <f t="shared" ref="M24" si="12">+H24</f>
        <v>158904.22571462151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651">
        <v>1011141.7317657942</v>
      </c>
      <c r="E25" s="656">
        <v>29318.10738095238</v>
      </c>
      <c r="F25" s="651">
        <v>981823.62438484188</v>
      </c>
      <c r="G25" s="650">
        <v>141366.70217675489</v>
      </c>
      <c r="H25" s="657">
        <v>141366.70217675489</v>
      </c>
      <c r="I25" s="511">
        <f t="shared" si="0"/>
        <v>0</v>
      </c>
      <c r="J25" s="511"/>
      <c r="K25" s="518">
        <f t="shared" ref="K25" si="13">+G25</f>
        <v>141366.70217675489</v>
      </c>
      <c r="L25" s="519">
        <f t="shared" ref="L25" si="14">IF(K25&lt;&gt;0,+G25-K25,0)</f>
        <v>0</v>
      </c>
      <c r="M25" s="518">
        <f t="shared" ref="M25" si="15">+H25</f>
        <v>141366.70217675489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981823.62438484188</v>
      </c>
      <c r="E26" s="522">
        <f>IF(+I14&lt;F25,I14,D26)</f>
        <v>27985.466136363637</v>
      </c>
      <c r="F26" s="523">
        <f t="shared" ref="F26:F72" si="18">+D26-E26</f>
        <v>953838.1582484782</v>
      </c>
      <c r="G26" s="524">
        <f t="shared" ref="G26:G49" si="19">+I$12*((D26+F26)/2)+E26</f>
        <v>143667.51650161252</v>
      </c>
      <c r="H26" s="491">
        <f t="shared" ref="H26:H49" si="20">+I$13*((D26+F26)/2)+E26</f>
        <v>143667.51650161252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953838.1582484782</v>
      </c>
      <c r="E27" s="522">
        <f>IF(+I14&lt;F26,I14,D27)</f>
        <v>27985.466136363637</v>
      </c>
      <c r="F27" s="523">
        <f t="shared" si="18"/>
        <v>925852.69211211451</v>
      </c>
      <c r="G27" s="524">
        <f t="shared" si="19"/>
        <v>140322.49400633184</v>
      </c>
      <c r="H27" s="491">
        <f t="shared" si="20"/>
        <v>140322.49400633184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925852.69211211451</v>
      </c>
      <c r="E28" s="522">
        <f>IF(+I14&lt;F27,I14,D28)</f>
        <v>27985.466136363637</v>
      </c>
      <c r="F28" s="523">
        <f t="shared" si="18"/>
        <v>897867.22597575083</v>
      </c>
      <c r="G28" s="524">
        <f t="shared" si="19"/>
        <v>136977.47151105115</v>
      </c>
      <c r="H28" s="491">
        <f t="shared" si="20"/>
        <v>136977.47151105115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897867.22597575083</v>
      </c>
      <c r="E29" s="522">
        <f>IF(+I14&lt;F28,I14,D29)</f>
        <v>27985.466136363637</v>
      </c>
      <c r="F29" s="523">
        <f t="shared" si="18"/>
        <v>869881.75983938714</v>
      </c>
      <c r="G29" s="524">
        <f t="shared" si="19"/>
        <v>133632.44901577046</v>
      </c>
      <c r="H29" s="491">
        <f t="shared" si="20"/>
        <v>133632.44901577046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869881.75983938714</v>
      </c>
      <c r="E30" s="522">
        <f>IF(+I14&lt;F29,I14,D30)</f>
        <v>27985.466136363637</v>
      </c>
      <c r="F30" s="523">
        <f t="shared" si="18"/>
        <v>841896.29370302346</v>
      </c>
      <c r="G30" s="524">
        <f t="shared" si="19"/>
        <v>130287.42652048975</v>
      </c>
      <c r="H30" s="491">
        <f t="shared" si="20"/>
        <v>130287.42652048975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841896.29370302346</v>
      </c>
      <c r="E31" s="522">
        <f>IF(+I14&lt;F30,I14,D31)</f>
        <v>27985.466136363637</v>
      </c>
      <c r="F31" s="523">
        <f t="shared" si="18"/>
        <v>813910.82756665978</v>
      </c>
      <c r="G31" s="524">
        <f t="shared" si="19"/>
        <v>126942.40402520908</v>
      </c>
      <c r="H31" s="491">
        <f t="shared" si="20"/>
        <v>126942.40402520908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813910.82756665978</v>
      </c>
      <c r="E32" s="522">
        <f>IF(+I14&lt;F31,I14,D32)</f>
        <v>27985.466136363637</v>
      </c>
      <c r="F32" s="523">
        <f t="shared" si="18"/>
        <v>785925.36143029609</v>
      </c>
      <c r="G32" s="524">
        <f t="shared" si="19"/>
        <v>123597.38152992837</v>
      </c>
      <c r="H32" s="491">
        <f t="shared" si="20"/>
        <v>123597.38152992837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785925.36143029609</v>
      </c>
      <c r="E33" s="522">
        <f>IF(+I14&lt;F32,I14,D33)</f>
        <v>27985.466136363637</v>
      </c>
      <c r="F33" s="523">
        <f t="shared" si="18"/>
        <v>757939.89529393241</v>
      </c>
      <c r="G33" s="524">
        <f t="shared" si="19"/>
        <v>120252.3590346477</v>
      </c>
      <c r="H33" s="491">
        <f t="shared" si="20"/>
        <v>120252.3590346477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757939.89529393241</v>
      </c>
      <c r="E34" s="522">
        <f>IF(+I14&lt;F33,I14,D34)</f>
        <v>27985.466136363637</v>
      </c>
      <c r="F34" s="523">
        <f t="shared" si="18"/>
        <v>729954.42915756872</v>
      </c>
      <c r="G34" s="524">
        <f t="shared" si="19"/>
        <v>116907.33653936698</v>
      </c>
      <c r="H34" s="491">
        <f t="shared" si="20"/>
        <v>116907.33653936698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729954.42915756872</v>
      </c>
      <c r="E35" s="522">
        <f>IF(+I14&lt;F34,I14,D35)</f>
        <v>27985.466136363637</v>
      </c>
      <c r="F35" s="523">
        <f t="shared" si="18"/>
        <v>701968.96302120504</v>
      </c>
      <c r="G35" s="524">
        <f t="shared" si="19"/>
        <v>113562.31404408631</v>
      </c>
      <c r="H35" s="491">
        <f t="shared" si="20"/>
        <v>113562.31404408631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701968.96302120504</v>
      </c>
      <c r="E36" s="522">
        <f>IF(+I14&lt;F35,I14,D36)</f>
        <v>27985.466136363637</v>
      </c>
      <c r="F36" s="523">
        <f t="shared" si="18"/>
        <v>673983.49688484136</v>
      </c>
      <c r="G36" s="524">
        <f t="shared" si="19"/>
        <v>110217.2915488056</v>
      </c>
      <c r="H36" s="491">
        <f t="shared" si="20"/>
        <v>110217.2915488056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673983.49688484136</v>
      </c>
      <c r="E37" s="522">
        <f>IF(+I14&lt;F36,I14,D37)</f>
        <v>27985.466136363637</v>
      </c>
      <c r="F37" s="523">
        <f t="shared" si="18"/>
        <v>645998.03074847767</v>
      </c>
      <c r="G37" s="524">
        <f t="shared" si="19"/>
        <v>106872.26905352493</v>
      </c>
      <c r="H37" s="491">
        <f t="shared" si="20"/>
        <v>106872.26905352493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645998.03074847767</v>
      </c>
      <c r="E38" s="522">
        <f>IF(+I14&lt;F37,I14,D38)</f>
        <v>27985.466136363637</v>
      </c>
      <c r="F38" s="523">
        <f t="shared" si="18"/>
        <v>618012.56461211399</v>
      </c>
      <c r="G38" s="524">
        <f t="shared" si="19"/>
        <v>103527.24655824421</v>
      </c>
      <c r="H38" s="491">
        <f t="shared" si="20"/>
        <v>103527.24655824421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618012.56461211399</v>
      </c>
      <c r="E39" s="522">
        <f>IF(+I14&lt;F38,I14,D39)</f>
        <v>27985.466136363637</v>
      </c>
      <c r="F39" s="523">
        <f t="shared" si="18"/>
        <v>590027.0984757503</v>
      </c>
      <c r="G39" s="524">
        <f t="shared" si="19"/>
        <v>100182.22406296353</v>
      </c>
      <c r="H39" s="491">
        <f t="shared" si="20"/>
        <v>100182.22406296353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590027.0984757503</v>
      </c>
      <c r="E40" s="522">
        <f>IF(+I14&lt;F39,I14,D40)</f>
        <v>27985.466136363637</v>
      </c>
      <c r="F40" s="523">
        <f t="shared" si="18"/>
        <v>562041.63233938662</v>
      </c>
      <c r="G40" s="524">
        <f t="shared" si="19"/>
        <v>96837.201567682831</v>
      </c>
      <c r="H40" s="491">
        <f t="shared" si="20"/>
        <v>96837.201567682831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562041.63233938662</v>
      </c>
      <c r="E41" s="522">
        <f>IF(+I14&lt;F40,I14,D41)</f>
        <v>27985.466136363637</v>
      </c>
      <c r="F41" s="523">
        <f t="shared" si="18"/>
        <v>534056.16620302293</v>
      </c>
      <c r="G41" s="524">
        <f t="shared" si="19"/>
        <v>93492.179072402141</v>
      </c>
      <c r="H41" s="491">
        <f t="shared" si="20"/>
        <v>93492.179072402141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534056.16620302293</v>
      </c>
      <c r="E42" s="522">
        <f>IF(+I14&lt;F41,I14,D42)</f>
        <v>27985.466136363637</v>
      </c>
      <c r="F42" s="523">
        <f t="shared" si="18"/>
        <v>506070.70006665931</v>
      </c>
      <c r="G42" s="524">
        <f t="shared" si="19"/>
        <v>90147.156577121452</v>
      </c>
      <c r="H42" s="491">
        <f t="shared" si="20"/>
        <v>90147.156577121452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506070.70006665931</v>
      </c>
      <c r="E43" s="522">
        <f>IF(+I14&lt;F42,I14,D43)</f>
        <v>27985.466136363637</v>
      </c>
      <c r="F43" s="523">
        <f t="shared" si="18"/>
        <v>478085.23393029568</v>
      </c>
      <c r="G43" s="524">
        <f t="shared" si="19"/>
        <v>86802.134081840763</v>
      </c>
      <c r="H43" s="491">
        <f t="shared" si="20"/>
        <v>86802.134081840763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478085.23393029568</v>
      </c>
      <c r="E44" s="522">
        <f>IF(+I14&lt;F43,I14,D44)</f>
        <v>27985.466136363637</v>
      </c>
      <c r="F44" s="523">
        <f t="shared" si="18"/>
        <v>450099.76779393206</v>
      </c>
      <c r="G44" s="524">
        <f t="shared" si="19"/>
        <v>83457.111586560088</v>
      </c>
      <c r="H44" s="491">
        <f t="shared" si="20"/>
        <v>83457.111586560088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450099.76779393206</v>
      </c>
      <c r="E45" s="522">
        <f>IF(+I14&lt;F44,I14,D45)</f>
        <v>27985.466136363637</v>
      </c>
      <c r="F45" s="523">
        <f t="shared" si="18"/>
        <v>422114.30165756843</v>
      </c>
      <c r="G45" s="524">
        <f t="shared" si="19"/>
        <v>80112.089091279384</v>
      </c>
      <c r="H45" s="491">
        <f t="shared" si="20"/>
        <v>80112.089091279384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422114.30165756843</v>
      </c>
      <c r="E46" s="522">
        <f>IF(+I14&lt;F45,I14,D46)</f>
        <v>27985.466136363637</v>
      </c>
      <c r="F46" s="523">
        <f t="shared" si="18"/>
        <v>394128.8355212048</v>
      </c>
      <c r="G46" s="524">
        <f t="shared" si="19"/>
        <v>76767.066595998709</v>
      </c>
      <c r="H46" s="491">
        <f t="shared" si="20"/>
        <v>76767.066595998709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394128.8355212048</v>
      </c>
      <c r="E47" s="522">
        <f>IF(+I14&lt;F46,I14,D47)</f>
        <v>27985.466136363637</v>
      </c>
      <c r="F47" s="523">
        <f t="shared" si="18"/>
        <v>366143.36938484118</v>
      </c>
      <c r="G47" s="524">
        <f t="shared" si="19"/>
        <v>73422.04410071802</v>
      </c>
      <c r="H47" s="491">
        <f t="shared" si="20"/>
        <v>73422.04410071802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366143.36938484118</v>
      </c>
      <c r="E48" s="522">
        <f>IF(+I14&lt;F47,I14,D48)</f>
        <v>27985.466136363637</v>
      </c>
      <c r="F48" s="523">
        <f t="shared" si="18"/>
        <v>338157.90324847755</v>
      </c>
      <c r="G48" s="524">
        <f t="shared" si="19"/>
        <v>70077.021605437345</v>
      </c>
      <c r="H48" s="491">
        <f t="shared" si="20"/>
        <v>70077.021605437345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338157.90324847755</v>
      </c>
      <c r="E49" s="522">
        <f>IF(+I14&lt;F48,I14,D49)</f>
        <v>27985.466136363637</v>
      </c>
      <c r="F49" s="523">
        <f t="shared" si="18"/>
        <v>310172.43711211393</v>
      </c>
      <c r="G49" s="524">
        <f t="shared" si="19"/>
        <v>66731.999110156641</v>
      </c>
      <c r="H49" s="491">
        <f t="shared" si="20"/>
        <v>66731.999110156641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310172.43711211393</v>
      </c>
      <c r="E50" s="522">
        <f>IF(+I14&lt;F49,I14,D50)</f>
        <v>27985.466136363637</v>
      </c>
      <c r="F50" s="523">
        <f t="shared" si="18"/>
        <v>282186.9709757503</v>
      </c>
      <c r="G50" s="524">
        <f t="shared" ref="G50:G72" si="21">+I$12*((D50+F50)/2)+E50</f>
        <v>63386.976614875966</v>
      </c>
      <c r="H50" s="491">
        <f t="shared" ref="H50:H72" si="22">+I$13*((D50+F50)/2)+E50</f>
        <v>63386.976614875966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282186.9709757503</v>
      </c>
      <c r="E51" s="522">
        <f>IF(+I14&lt;F50,I14,D51)</f>
        <v>27985.466136363637</v>
      </c>
      <c r="F51" s="523">
        <f t="shared" si="18"/>
        <v>254201.50483938667</v>
      </c>
      <c r="G51" s="524">
        <f t="shared" si="21"/>
        <v>60041.954119595277</v>
      </c>
      <c r="H51" s="491">
        <f t="shared" si="22"/>
        <v>60041.954119595277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254201.50483938667</v>
      </c>
      <c r="E52" s="522">
        <f>IF(+I14&lt;F51,I14,D52)</f>
        <v>27985.466136363637</v>
      </c>
      <c r="F52" s="523">
        <f t="shared" si="18"/>
        <v>226216.03870302305</v>
      </c>
      <c r="G52" s="524">
        <f t="shared" si="21"/>
        <v>56696.931624314595</v>
      </c>
      <c r="H52" s="491">
        <f t="shared" si="22"/>
        <v>56696.931624314595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226216.03870302305</v>
      </c>
      <c r="E53" s="522">
        <f>IF(+I14&lt;F52,I14,D53)</f>
        <v>27985.466136363637</v>
      </c>
      <c r="F53" s="523">
        <f t="shared" si="18"/>
        <v>198230.57256665942</v>
      </c>
      <c r="G53" s="524">
        <f t="shared" si="21"/>
        <v>53351.909129033913</v>
      </c>
      <c r="H53" s="491">
        <f t="shared" si="22"/>
        <v>53351.909129033913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198230.57256665942</v>
      </c>
      <c r="E54" s="522">
        <f>IF(+I14&lt;F53,I14,D54)</f>
        <v>27985.466136363637</v>
      </c>
      <c r="F54" s="523">
        <f t="shared" si="18"/>
        <v>170245.1064302958</v>
      </c>
      <c r="G54" s="524">
        <f t="shared" si="21"/>
        <v>50006.886633753224</v>
      </c>
      <c r="H54" s="491">
        <f t="shared" si="22"/>
        <v>50006.886633753224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170245.1064302958</v>
      </c>
      <c r="E55" s="522">
        <f>IF(+I14&lt;F54,I14,D55)</f>
        <v>27985.466136363637</v>
      </c>
      <c r="F55" s="523">
        <f t="shared" si="18"/>
        <v>142259.64029393217</v>
      </c>
      <c r="G55" s="524">
        <f t="shared" si="21"/>
        <v>46661.864138472534</v>
      </c>
      <c r="H55" s="491">
        <f t="shared" si="22"/>
        <v>46661.864138472534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142259.64029393217</v>
      </c>
      <c r="E56" s="522">
        <f>IF(+I14&lt;F55,I14,D56)</f>
        <v>27985.466136363637</v>
      </c>
      <c r="F56" s="523">
        <f t="shared" si="18"/>
        <v>114274.17415756853</v>
      </c>
      <c r="G56" s="524">
        <f t="shared" si="21"/>
        <v>43316.841643191852</v>
      </c>
      <c r="H56" s="491">
        <f t="shared" si="22"/>
        <v>43316.841643191852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114274.17415756853</v>
      </c>
      <c r="E57" s="522">
        <f>IF(+I14&lt;F56,I14,D57)</f>
        <v>27985.466136363637</v>
      </c>
      <c r="F57" s="523">
        <f t="shared" si="18"/>
        <v>86288.70802120489</v>
      </c>
      <c r="G57" s="524">
        <f t="shared" si="21"/>
        <v>39971.819147911163</v>
      </c>
      <c r="H57" s="491">
        <f t="shared" si="22"/>
        <v>39971.819147911163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86288.70802120489</v>
      </c>
      <c r="E58" s="522">
        <f>IF(+I14&lt;F57,I14,D58)</f>
        <v>27985.466136363637</v>
      </c>
      <c r="F58" s="523">
        <f t="shared" si="18"/>
        <v>58303.241884841249</v>
      </c>
      <c r="G58" s="524">
        <f t="shared" si="21"/>
        <v>36626.796652630474</v>
      </c>
      <c r="H58" s="491">
        <f t="shared" si="22"/>
        <v>36626.796652630474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58303.241884841249</v>
      </c>
      <c r="E59" s="522">
        <f>IF(+I14&lt;F58,I14,D59)</f>
        <v>27985.466136363637</v>
      </c>
      <c r="F59" s="523">
        <f t="shared" si="18"/>
        <v>30317.775748477612</v>
      </c>
      <c r="G59" s="524">
        <f t="shared" si="21"/>
        <v>33281.774157349784</v>
      </c>
      <c r="H59" s="491">
        <f t="shared" si="22"/>
        <v>33281.774157349784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30317.775748477612</v>
      </c>
      <c r="E60" s="522">
        <f>IF(+I14&lt;F59,I14,D60)</f>
        <v>27985.466136363637</v>
      </c>
      <c r="F60" s="523">
        <f t="shared" si="18"/>
        <v>2332.3096121139752</v>
      </c>
      <c r="G60" s="524">
        <f t="shared" si="21"/>
        <v>29936.751662069099</v>
      </c>
      <c r="H60" s="491">
        <f t="shared" si="22"/>
        <v>29936.751662069099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2332.3096121139752</v>
      </c>
      <c r="E61" s="522">
        <f>IF(+I14&lt;F60,I14,D61)</f>
        <v>2332.3096121139752</v>
      </c>
      <c r="F61" s="523">
        <f t="shared" si="18"/>
        <v>0</v>
      </c>
      <c r="G61" s="526">
        <f t="shared" si="21"/>
        <v>2471.696751146535</v>
      </c>
      <c r="H61" s="491">
        <f t="shared" si="22"/>
        <v>2471.696751146535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1"/>
        <v>0</v>
      </c>
      <c r="H62" s="491">
        <f t="shared" si="22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1"/>
        <v>0</v>
      </c>
      <c r="H63" s="491">
        <f t="shared" si="22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1"/>
        <v>0</v>
      </c>
      <c r="H64" s="491">
        <f t="shared" si="22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1"/>
        <v>0</v>
      </c>
      <c r="H65" s="491">
        <f t="shared" si="22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1"/>
        <v>0</v>
      </c>
      <c r="H66" s="491">
        <f t="shared" si="22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1"/>
        <v>0</v>
      </c>
      <c r="H67" s="491">
        <f t="shared" si="22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1"/>
        <v>0</v>
      </c>
      <c r="H68" s="491">
        <f t="shared" si="22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1"/>
        <v>0</v>
      </c>
      <c r="H69" s="491">
        <f t="shared" si="22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1"/>
        <v>0</v>
      </c>
      <c r="H70" s="491">
        <f t="shared" si="22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1"/>
        <v>0</v>
      </c>
      <c r="H71" s="491">
        <f t="shared" si="22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1"/>
        <v>0</v>
      </c>
      <c r="H72" s="471">
        <f t="shared" si="22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1231360.5099999998</v>
      </c>
      <c r="F73" s="375"/>
      <c r="G73" s="375">
        <f>SUM(G17:G72)</f>
        <v>4469561.1825221581</v>
      </c>
      <c r="H73" s="375">
        <f>SUM(H17:H72)</f>
        <v>4469561.1825221581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141366.70217675489</v>
      </c>
      <c r="N87" s="546">
        <f>IF(J92&lt;D11,0,VLOOKUP(J92,C17:O72,11))</f>
        <v>141366.70217675489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151809.13719939487</v>
      </c>
      <c r="N88" s="550">
        <f>IF(J92&lt;D11,0,VLOOKUP(J92,C99:P154,7))</f>
        <v>151809.13719939487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10442.435022639984</v>
      </c>
      <c r="N89" s="555">
        <f>+N88-N87</f>
        <v>10442.435022639984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 t="str">
        <f>E9</f>
        <v xml:space="preserve">  SPP Project ID = 30296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D10</f>
        <v>1231360.51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27985.466136363637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23">+I99-H99</f>
        <v>0</v>
      </c>
      <c r="K99" s="514"/>
      <c r="L99" s="512">
        <f t="shared" ref="L99:L104" si="24">+H99</f>
        <v>96000.47636801879</v>
      </c>
      <c r="M99" s="513">
        <f t="shared" ref="M99:M130" si="25">IF(L99&lt;&gt;0,+H99-L99,0)</f>
        <v>0</v>
      </c>
      <c r="N99" s="512">
        <f t="shared" ref="N99:N104" si="26">+I99</f>
        <v>96000.47636801879</v>
      </c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23"/>
        <v>0</v>
      </c>
      <c r="K100" s="514"/>
      <c r="L100" s="655">
        <f t="shared" si="24"/>
        <v>174794.62902245519</v>
      </c>
      <c r="M100" s="514">
        <f t="shared" si="25"/>
        <v>0</v>
      </c>
      <c r="N100" s="655">
        <f t="shared" si="26"/>
        <v>174794.62902245519</v>
      </c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23"/>
        <v>0</v>
      </c>
      <c r="K101" s="514"/>
      <c r="L101" s="655">
        <f t="shared" si="24"/>
        <v>152696.03603974119</v>
      </c>
      <c r="M101" s="514">
        <f t="shared" ref="M101" si="30">IF(L101&lt;&gt;0,+H101-L101,0)</f>
        <v>0</v>
      </c>
      <c r="N101" s="655">
        <f t="shared" si="26"/>
        <v>152696.03603974119</v>
      </c>
      <c r="O101" s="514">
        <f t="shared" ref="O101" si="31">IF(N101&lt;&gt;0,+I101-N101,0)</f>
        <v>0</v>
      </c>
      <c r="P101" s="514">
        <f t="shared" ref="P101" si="32">+O101-M101</f>
        <v>0</v>
      </c>
    </row>
    <row r="102" spans="1:16" ht="12.5">
      <c r="B102" s="195" t="str">
        <f t="shared" si="29"/>
        <v/>
      </c>
      <c r="C102" s="507">
        <f>IF(D93="","-",+C101+1)</f>
        <v>2019</v>
      </c>
      <c r="D102" s="629">
        <v>1153641.6921373203</v>
      </c>
      <c r="E102" s="630">
        <v>28636.302325581397</v>
      </c>
      <c r="F102" s="631">
        <v>1125005.3898117389</v>
      </c>
      <c r="G102" s="631">
        <v>1139323.5409745295</v>
      </c>
      <c r="H102" s="633">
        <v>150590.11683973201</v>
      </c>
      <c r="I102" s="634">
        <v>150590.11683973201</v>
      </c>
      <c r="J102" s="514">
        <f t="shared" si="23"/>
        <v>0</v>
      </c>
      <c r="K102" s="514"/>
      <c r="L102" s="655">
        <f t="shared" si="24"/>
        <v>150590.11683973201</v>
      </c>
      <c r="M102" s="514">
        <f t="shared" ref="M102" si="33">IF(L102&lt;&gt;0,+H102-L102,0)</f>
        <v>0</v>
      </c>
      <c r="N102" s="655">
        <f t="shared" si="26"/>
        <v>150590.11683973201</v>
      </c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2020</v>
      </c>
      <c r="D103" s="629">
        <v>1125005.3898117389</v>
      </c>
      <c r="E103" s="630">
        <v>29318.119047619046</v>
      </c>
      <c r="F103" s="631">
        <v>1095687.2707641199</v>
      </c>
      <c r="G103" s="631">
        <v>1110346.3302879294</v>
      </c>
      <c r="H103" s="633">
        <v>148762.32919982137</v>
      </c>
      <c r="I103" s="634">
        <v>148762.32919982137</v>
      </c>
      <c r="J103" s="514">
        <f t="shared" si="23"/>
        <v>0</v>
      </c>
      <c r="K103" s="514"/>
      <c r="L103" s="655">
        <f t="shared" si="24"/>
        <v>148762.32919982137</v>
      </c>
      <c r="M103" s="514">
        <f t="shared" ref="M103" si="34">IF(L103&lt;&gt;0,+H103-L103,0)</f>
        <v>0</v>
      </c>
      <c r="N103" s="655">
        <f t="shared" si="26"/>
        <v>148762.32919982137</v>
      </c>
      <c r="O103" s="514">
        <f t="shared" si="27"/>
        <v>0</v>
      </c>
      <c r="P103" s="514">
        <f t="shared" si="28"/>
        <v>0</v>
      </c>
    </row>
    <row r="104" spans="1:16" ht="12.5">
      <c r="B104" s="195" t="str">
        <f t="shared" si="29"/>
        <v/>
      </c>
      <c r="C104" s="507">
        <f>IF(D93="","-",+C103+1)</f>
        <v>2021</v>
      </c>
      <c r="D104" s="629">
        <v>1095687.2707641199</v>
      </c>
      <c r="E104" s="630">
        <v>30033.195121951219</v>
      </c>
      <c r="F104" s="631">
        <v>1065654.0756421688</v>
      </c>
      <c r="G104" s="631">
        <v>1080670.6732031442</v>
      </c>
      <c r="H104" s="633">
        <v>152704.69055329741</v>
      </c>
      <c r="I104" s="634">
        <v>152704.69055329741</v>
      </c>
      <c r="J104" s="514">
        <f t="shared" si="23"/>
        <v>0</v>
      </c>
      <c r="K104" s="514"/>
      <c r="L104" s="655">
        <f t="shared" si="24"/>
        <v>152704.69055329741</v>
      </c>
      <c r="M104" s="514">
        <f t="shared" ref="M104" si="35">IF(L104&lt;&gt;0,+H104-L104,0)</f>
        <v>0</v>
      </c>
      <c r="N104" s="655">
        <f t="shared" si="26"/>
        <v>152704.69055329741</v>
      </c>
      <c r="O104" s="514">
        <f t="shared" si="27"/>
        <v>0</v>
      </c>
      <c r="P104" s="514">
        <f t="shared" si="28"/>
        <v>0</v>
      </c>
    </row>
    <row r="105" spans="1:16" ht="12.5">
      <c r="B105" s="195" t="str">
        <f t="shared" si="29"/>
        <v/>
      </c>
      <c r="C105" s="507">
        <f>IF(D93="","-",+C104+1)</f>
        <v>2022</v>
      </c>
      <c r="D105" s="629">
        <v>1065654.0756421688</v>
      </c>
      <c r="E105" s="630">
        <v>29318.119047619046</v>
      </c>
      <c r="F105" s="631">
        <v>1036335.9565945497</v>
      </c>
      <c r="G105" s="631">
        <v>1050995.0161183593</v>
      </c>
      <c r="H105" s="633">
        <v>152765.72668920556</v>
      </c>
      <c r="I105" s="634">
        <v>152765.72668920556</v>
      </c>
      <c r="J105" s="514">
        <f t="shared" si="23"/>
        <v>0</v>
      </c>
      <c r="K105" s="514"/>
      <c r="L105" s="655">
        <f t="shared" ref="L105" si="36">+H105</f>
        <v>152765.72668920556</v>
      </c>
      <c r="M105" s="514">
        <f t="shared" ref="M105" si="37">IF(L105&lt;&gt;0,+H105-L105,0)</f>
        <v>0</v>
      </c>
      <c r="N105" s="655">
        <f t="shared" ref="N105" si="38">+I105</f>
        <v>152765.72668920556</v>
      </c>
      <c r="O105" s="514">
        <f t="shared" ref="O105" si="39">IF(N105&lt;&gt;0,+I105-N105,0)</f>
        <v>0</v>
      </c>
      <c r="P105" s="514">
        <f t="shared" ref="P105" si="40">+O105-M105</f>
        <v>0</v>
      </c>
    </row>
    <row r="106" spans="1:16" ht="12.5">
      <c r="B106" s="195" t="str">
        <f t="shared" si="29"/>
        <v>IU</v>
      </c>
      <c r="C106" s="507">
        <f>IF(D93="","-",+C105+1)</f>
        <v>2023</v>
      </c>
      <c r="D106" s="629">
        <v>1036335.4665945494</v>
      </c>
      <c r="E106" s="630">
        <v>27985.466136363637</v>
      </c>
      <c r="F106" s="631">
        <v>1008350.0004581857</v>
      </c>
      <c r="G106" s="631">
        <v>1022342.7335263675</v>
      </c>
      <c r="H106" s="633">
        <v>154106.8349289287</v>
      </c>
      <c r="I106" s="634">
        <v>154106.8349289287</v>
      </c>
      <c r="J106" s="514">
        <f t="shared" si="23"/>
        <v>0</v>
      </c>
      <c r="K106" s="514"/>
      <c r="L106" s="655">
        <f t="shared" ref="L106" si="41">+H106</f>
        <v>154106.8349289287</v>
      </c>
      <c r="M106" s="514">
        <f t="shared" ref="M106" si="42">IF(L106&lt;&gt;0,+H106-L106,0)</f>
        <v>0</v>
      </c>
      <c r="N106" s="655">
        <f t="shared" ref="N106" si="43">+I106</f>
        <v>154106.8349289287</v>
      </c>
      <c r="O106" s="514">
        <f t="shared" ref="O106" si="44">IF(N106&lt;&gt;0,+I106-N106,0)</f>
        <v>0</v>
      </c>
      <c r="P106" s="514">
        <f t="shared" ref="P106" si="45">+O106-M106</f>
        <v>0</v>
      </c>
    </row>
    <row r="107" spans="1:16" ht="12.5">
      <c r="B107" s="195" t="str">
        <f t="shared" si="29"/>
        <v/>
      </c>
      <c r="C107" s="507">
        <f>IF(D93="","-",+C106+1)</f>
        <v>2024</v>
      </c>
      <c r="D107" s="374">
        <f>IF(F106+SUM(E$99:E106)=D$92,F106,D$92-SUM(E$99:E106))</f>
        <v>1008350.0004581857</v>
      </c>
      <c r="E107" s="522">
        <f>IF(+J96&lt;F106,J96,D107)</f>
        <v>27985.466136363637</v>
      </c>
      <c r="F107" s="523">
        <f t="shared" ref="F107:F130" si="46">+D107-E107</f>
        <v>980364.53432182199</v>
      </c>
      <c r="G107" s="523">
        <f t="shared" ref="G107:G130" si="47">+(F107+D107)/2</f>
        <v>994357.26739000389</v>
      </c>
      <c r="H107" s="526">
        <f t="shared" ref="H107:H154" si="48">+J$94*G107+E107</f>
        <v>151809.13719939487</v>
      </c>
      <c r="I107" s="577">
        <f t="shared" ref="I107:I154" si="49">+J$95*G107+E107</f>
        <v>151809.13719939487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2025</v>
      </c>
      <c r="D108" s="374">
        <f>IF(F107+SUM(E$99:E107)=D$92,F107,D$92-SUM(E$99:E107))</f>
        <v>980364.53432182199</v>
      </c>
      <c r="E108" s="522">
        <f>IF(+J96&lt;F107,J96,D108)</f>
        <v>27985.466136363637</v>
      </c>
      <c r="F108" s="523">
        <f t="shared" si="46"/>
        <v>952379.06818545831</v>
      </c>
      <c r="G108" s="523">
        <f t="shared" si="47"/>
        <v>966371.80125364009</v>
      </c>
      <c r="H108" s="526">
        <f t="shared" si="48"/>
        <v>148324.20953098213</v>
      </c>
      <c r="I108" s="577">
        <f t="shared" si="49"/>
        <v>148324.20953098213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2026</v>
      </c>
      <c r="D109" s="374">
        <f>IF(F108+SUM(E$99:E108)=D$92,F108,D$92-SUM(E$99:E108))</f>
        <v>952379.06818545831</v>
      </c>
      <c r="E109" s="522">
        <f>IF(+J96&lt;F108,J96,D109)</f>
        <v>27985.466136363637</v>
      </c>
      <c r="F109" s="523">
        <f t="shared" si="46"/>
        <v>924393.60204909462</v>
      </c>
      <c r="G109" s="523">
        <f t="shared" si="47"/>
        <v>938386.33511727653</v>
      </c>
      <c r="H109" s="526">
        <f t="shared" si="48"/>
        <v>144839.28186256939</v>
      </c>
      <c r="I109" s="577">
        <f t="shared" si="49"/>
        <v>144839.28186256939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2027</v>
      </c>
      <c r="D110" s="374">
        <f>IF(F109+SUM(E$99:E109)=D$92,F109,D$92-SUM(E$99:E109))</f>
        <v>924393.60204909462</v>
      </c>
      <c r="E110" s="522">
        <f>IF(+J96&lt;F109,J96,D110)</f>
        <v>27985.466136363637</v>
      </c>
      <c r="F110" s="523">
        <f t="shared" si="46"/>
        <v>896408.13591273094</v>
      </c>
      <c r="G110" s="523">
        <f t="shared" si="47"/>
        <v>910400.86898091272</v>
      </c>
      <c r="H110" s="526">
        <f t="shared" si="48"/>
        <v>141354.35419415665</v>
      </c>
      <c r="I110" s="577">
        <f t="shared" si="49"/>
        <v>141354.35419415665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2028</v>
      </c>
      <c r="D111" s="374">
        <f>IF(F110+SUM(E$99:E110)=D$92,F110,D$92-SUM(E$99:E110))</f>
        <v>896408.13591273094</v>
      </c>
      <c r="E111" s="522">
        <f>IF(+J96&lt;F110,J96,D111)</f>
        <v>27985.466136363637</v>
      </c>
      <c r="F111" s="523">
        <f t="shared" si="46"/>
        <v>868422.66977636726</v>
      </c>
      <c r="G111" s="523">
        <f t="shared" si="47"/>
        <v>882415.40284454916</v>
      </c>
      <c r="H111" s="526">
        <f t="shared" si="48"/>
        <v>137869.42652574394</v>
      </c>
      <c r="I111" s="577">
        <f t="shared" si="49"/>
        <v>137869.42652574394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9"/>
        <v/>
      </c>
      <c r="C112" s="507">
        <f>IF(D93="","-",+C111+1)</f>
        <v>2029</v>
      </c>
      <c r="D112" s="374">
        <f>IF(F111+SUM(E$99:E111)=D$92,F111,D$92-SUM(E$99:E111))</f>
        <v>868422.66977636726</v>
      </c>
      <c r="E112" s="522">
        <f>IF(+J96&lt;F111,J96,D112)</f>
        <v>27985.466136363637</v>
      </c>
      <c r="F112" s="523">
        <f t="shared" si="46"/>
        <v>840437.20364000357</v>
      </c>
      <c r="G112" s="523">
        <f t="shared" si="47"/>
        <v>854429.93670818536</v>
      </c>
      <c r="H112" s="526">
        <f t="shared" si="48"/>
        <v>134384.4988573312</v>
      </c>
      <c r="I112" s="577">
        <f t="shared" si="49"/>
        <v>134384.4988573312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2030</v>
      </c>
      <c r="D113" s="374">
        <f>IF(F112+SUM(E$99:E112)=D$92,F112,D$92-SUM(E$99:E112))</f>
        <v>840437.20364000357</v>
      </c>
      <c r="E113" s="522">
        <f>IF(+J96&lt;F112,J96,D113)</f>
        <v>27985.466136363637</v>
      </c>
      <c r="F113" s="523">
        <f t="shared" si="46"/>
        <v>812451.73750363989</v>
      </c>
      <c r="G113" s="523">
        <f t="shared" si="47"/>
        <v>826444.47057182179</v>
      </c>
      <c r="H113" s="526">
        <f t="shared" si="48"/>
        <v>130899.5711889185</v>
      </c>
      <c r="I113" s="577">
        <f t="shared" si="49"/>
        <v>130899.5711889185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2031</v>
      </c>
      <c r="D114" s="374">
        <f>IF(F113+SUM(E$99:E113)=D$92,F113,D$92-SUM(E$99:E113))</f>
        <v>812451.73750363989</v>
      </c>
      <c r="E114" s="522">
        <f>IF(+J96&lt;F113,J96,D114)</f>
        <v>27985.466136363637</v>
      </c>
      <c r="F114" s="523">
        <f t="shared" si="46"/>
        <v>784466.2713672762</v>
      </c>
      <c r="G114" s="523">
        <f t="shared" si="47"/>
        <v>798459.00443545799</v>
      </c>
      <c r="H114" s="526">
        <f t="shared" si="48"/>
        <v>127414.64352050576</v>
      </c>
      <c r="I114" s="577">
        <f t="shared" si="49"/>
        <v>127414.64352050576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2032</v>
      </c>
      <c r="D115" s="374">
        <f>IF(F114+SUM(E$99:E114)=D$92,F114,D$92-SUM(E$99:E114))</f>
        <v>784466.2713672762</v>
      </c>
      <c r="E115" s="522">
        <f>IF(+J96&lt;F114,J96,D115)</f>
        <v>27985.466136363637</v>
      </c>
      <c r="F115" s="523">
        <f t="shared" si="46"/>
        <v>756480.80523091252</v>
      </c>
      <c r="G115" s="523">
        <f t="shared" si="47"/>
        <v>770473.53829909442</v>
      </c>
      <c r="H115" s="526">
        <f t="shared" si="48"/>
        <v>123929.71585209305</v>
      </c>
      <c r="I115" s="577">
        <f t="shared" si="49"/>
        <v>123929.71585209305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2033</v>
      </c>
      <c r="D116" s="374">
        <f>IF(F115+SUM(E$99:E115)=D$92,F115,D$92-SUM(E$99:E115))</f>
        <v>756480.80523091252</v>
      </c>
      <c r="E116" s="522">
        <f>IF(+J96&lt;F115,J96,D116)</f>
        <v>27985.466136363637</v>
      </c>
      <c r="F116" s="523">
        <f t="shared" si="46"/>
        <v>728495.33909454884</v>
      </c>
      <c r="G116" s="523">
        <f t="shared" si="47"/>
        <v>742488.07216273062</v>
      </c>
      <c r="H116" s="526">
        <f t="shared" si="48"/>
        <v>120444.78818368031</v>
      </c>
      <c r="I116" s="577">
        <f t="shared" si="49"/>
        <v>120444.78818368031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2034</v>
      </c>
      <c r="D117" s="374">
        <f>IF(F116+SUM(E$99:E116)=D$92,F116,D$92-SUM(E$99:E116))</f>
        <v>728495.33909454884</v>
      </c>
      <c r="E117" s="522">
        <f>IF(+J96&lt;F116,J96,D117)</f>
        <v>27985.466136363637</v>
      </c>
      <c r="F117" s="523">
        <f t="shared" si="46"/>
        <v>700509.87295818515</v>
      </c>
      <c r="G117" s="523">
        <f t="shared" si="47"/>
        <v>714502.60602636705</v>
      </c>
      <c r="H117" s="526">
        <f t="shared" si="48"/>
        <v>116959.8605152676</v>
      </c>
      <c r="I117" s="577">
        <f t="shared" si="49"/>
        <v>116959.8605152676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2035</v>
      </c>
      <c r="D118" s="374">
        <f>IF(F117+SUM(E$99:E117)=D$92,F117,D$92-SUM(E$99:E117))</f>
        <v>700509.87295818515</v>
      </c>
      <c r="E118" s="522">
        <f>IF(+J96&lt;F117,J96,D118)</f>
        <v>27985.466136363637</v>
      </c>
      <c r="F118" s="523">
        <f t="shared" si="46"/>
        <v>672524.40682182147</v>
      </c>
      <c r="G118" s="523">
        <f t="shared" si="47"/>
        <v>686517.13989000325</v>
      </c>
      <c r="H118" s="526">
        <f t="shared" si="48"/>
        <v>113474.93284685486</v>
      </c>
      <c r="I118" s="577">
        <f t="shared" si="49"/>
        <v>113474.93284685486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2036</v>
      </c>
      <c r="D119" s="374">
        <f>IF(F118+SUM(E$99:E118)=D$92,F118,D$92-SUM(E$99:E118))</f>
        <v>672524.40682182147</v>
      </c>
      <c r="E119" s="522">
        <f>IF(+J96&lt;F118,J96,D119)</f>
        <v>27985.466136363637</v>
      </c>
      <c r="F119" s="523">
        <f t="shared" si="46"/>
        <v>644538.94068545778</v>
      </c>
      <c r="G119" s="523">
        <f t="shared" si="47"/>
        <v>658531.67375363968</v>
      </c>
      <c r="H119" s="526">
        <f t="shared" si="48"/>
        <v>109990.00517844215</v>
      </c>
      <c r="I119" s="577">
        <f t="shared" si="49"/>
        <v>109990.00517844215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2037</v>
      </c>
      <c r="D120" s="374">
        <f>IF(F119+SUM(E$99:E119)=D$92,F119,D$92-SUM(E$99:E119))</f>
        <v>644538.94068545778</v>
      </c>
      <c r="E120" s="522">
        <f>IF(+J96&lt;F119,J96,D120)</f>
        <v>27985.466136363637</v>
      </c>
      <c r="F120" s="523">
        <f t="shared" si="46"/>
        <v>616553.4745490941</v>
      </c>
      <c r="G120" s="523">
        <f t="shared" si="47"/>
        <v>630546.20761727588</v>
      </c>
      <c r="H120" s="526">
        <f t="shared" si="48"/>
        <v>106505.07751002941</v>
      </c>
      <c r="I120" s="577">
        <f t="shared" si="49"/>
        <v>106505.07751002941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2038</v>
      </c>
      <c r="D121" s="374">
        <f>IF(F120+SUM(E$99:E120)=D$92,F120,D$92-SUM(E$99:E120))</f>
        <v>616553.4745490941</v>
      </c>
      <c r="E121" s="522">
        <f>IF(+J96&lt;F120,J96,D121)</f>
        <v>27985.466136363637</v>
      </c>
      <c r="F121" s="523">
        <f t="shared" si="46"/>
        <v>588568.00841273041</v>
      </c>
      <c r="G121" s="523">
        <f t="shared" si="47"/>
        <v>602560.74148091231</v>
      </c>
      <c r="H121" s="526">
        <f t="shared" si="48"/>
        <v>103020.1498416167</v>
      </c>
      <c r="I121" s="577">
        <f t="shared" si="49"/>
        <v>103020.1498416167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2039</v>
      </c>
      <c r="D122" s="374">
        <f>IF(F121+SUM(E$99:E121)=D$92,F121,D$92-SUM(E$99:E121))</f>
        <v>588568.00841273041</v>
      </c>
      <c r="E122" s="522">
        <f>IF(+J96&lt;F121,J96,D122)</f>
        <v>27985.466136363637</v>
      </c>
      <c r="F122" s="523">
        <f t="shared" si="46"/>
        <v>560582.54227636673</v>
      </c>
      <c r="G122" s="523">
        <f t="shared" si="47"/>
        <v>574575.27534454851</v>
      </c>
      <c r="H122" s="526">
        <f t="shared" si="48"/>
        <v>99535.222173203962</v>
      </c>
      <c r="I122" s="577">
        <f t="shared" si="49"/>
        <v>99535.222173203962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2040</v>
      </c>
      <c r="D123" s="374">
        <f>IF(F122+SUM(E$99:E122)=D$92,F122,D$92-SUM(E$99:E122))</f>
        <v>560582.54227636673</v>
      </c>
      <c r="E123" s="522">
        <f>IF(+J96&lt;F122,J96,D123)</f>
        <v>27985.466136363637</v>
      </c>
      <c r="F123" s="523">
        <f t="shared" si="46"/>
        <v>532597.07614000305</v>
      </c>
      <c r="G123" s="523">
        <f t="shared" si="47"/>
        <v>546589.80920818495</v>
      </c>
      <c r="H123" s="526">
        <f t="shared" si="48"/>
        <v>96050.294504791236</v>
      </c>
      <c r="I123" s="577">
        <f t="shared" si="49"/>
        <v>96050.294504791236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2041</v>
      </c>
      <c r="D124" s="374">
        <f>IF(F123+SUM(E$99:E123)=D$92,F123,D$92-SUM(E$99:E123))</f>
        <v>532597.07614000305</v>
      </c>
      <c r="E124" s="522">
        <f>IF(+J96&lt;F123,J96,D124)</f>
        <v>27985.466136363637</v>
      </c>
      <c r="F124" s="523">
        <f t="shared" si="46"/>
        <v>504611.61000363942</v>
      </c>
      <c r="G124" s="523">
        <f t="shared" si="47"/>
        <v>518604.34307182126</v>
      </c>
      <c r="H124" s="526">
        <f t="shared" si="48"/>
        <v>92565.366836378511</v>
      </c>
      <c r="I124" s="577">
        <f t="shared" si="49"/>
        <v>92565.366836378511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2042</v>
      </c>
      <c r="D125" s="374">
        <f>IF(F124+SUM(E$99:E124)=D$92,F124,D$92-SUM(E$99:E124))</f>
        <v>504611.61000363942</v>
      </c>
      <c r="E125" s="522">
        <f>IF(+J96&lt;F124,J96,D125)</f>
        <v>27985.466136363637</v>
      </c>
      <c r="F125" s="523">
        <f t="shared" si="46"/>
        <v>476626.14386727579</v>
      </c>
      <c r="G125" s="523">
        <f t="shared" si="47"/>
        <v>490618.87693545758</v>
      </c>
      <c r="H125" s="526">
        <f t="shared" si="48"/>
        <v>89080.439167965786</v>
      </c>
      <c r="I125" s="577">
        <f t="shared" si="49"/>
        <v>89080.439167965786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2043</v>
      </c>
      <c r="D126" s="374">
        <f>IF(F125+SUM(E$99:E125)=D$92,F125,D$92-SUM(E$99:E125))</f>
        <v>476626.14386727579</v>
      </c>
      <c r="E126" s="522">
        <f>IF(+J96&lt;F125,J96,D126)</f>
        <v>27985.466136363637</v>
      </c>
      <c r="F126" s="523">
        <f t="shared" si="46"/>
        <v>448640.67773091217</v>
      </c>
      <c r="G126" s="523">
        <f t="shared" si="47"/>
        <v>462633.41079909401</v>
      </c>
      <c r="H126" s="526">
        <f t="shared" si="48"/>
        <v>85595.511499553075</v>
      </c>
      <c r="I126" s="577">
        <f t="shared" si="49"/>
        <v>85595.511499553075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2044</v>
      </c>
      <c r="D127" s="374">
        <f>IF(F126+SUM(E$99:E126)=D$92,F126,D$92-SUM(E$99:E126))</f>
        <v>448640.67773091217</v>
      </c>
      <c r="E127" s="522">
        <f>IF(+J96&lt;F126,J96,D127)</f>
        <v>27985.466136363637</v>
      </c>
      <c r="F127" s="523">
        <f t="shared" si="46"/>
        <v>420655.21159454854</v>
      </c>
      <c r="G127" s="523">
        <f t="shared" si="47"/>
        <v>434647.94466273033</v>
      </c>
      <c r="H127" s="526">
        <f t="shared" si="48"/>
        <v>82110.58383114035</v>
      </c>
      <c r="I127" s="577">
        <f t="shared" si="49"/>
        <v>82110.58383114035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2045</v>
      </c>
      <c r="D128" s="374">
        <f>IF(F127+SUM(E$99:E127)=D$92,F127,D$92-SUM(E$99:E127))</f>
        <v>420655.21159454854</v>
      </c>
      <c r="E128" s="522">
        <f>IF(+J96&lt;F127,J96,D128)</f>
        <v>27985.466136363637</v>
      </c>
      <c r="F128" s="523">
        <f t="shared" si="46"/>
        <v>392669.74545818492</v>
      </c>
      <c r="G128" s="523">
        <f t="shared" si="47"/>
        <v>406662.47852636676</v>
      </c>
      <c r="H128" s="526">
        <f t="shared" si="48"/>
        <v>78625.656162727639</v>
      </c>
      <c r="I128" s="577">
        <f t="shared" si="49"/>
        <v>78625.656162727639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2046</v>
      </c>
      <c r="D129" s="374">
        <f>IF(F128+SUM(E$99:E128)=D$92,F128,D$92-SUM(E$99:E128))</f>
        <v>392669.74545818492</v>
      </c>
      <c r="E129" s="522">
        <f>IF(+J96&lt;F128,J96,D129)</f>
        <v>27985.466136363637</v>
      </c>
      <c r="F129" s="523">
        <f t="shared" si="46"/>
        <v>364684.27932182129</v>
      </c>
      <c r="G129" s="523">
        <f t="shared" si="47"/>
        <v>378677.01239000307</v>
      </c>
      <c r="H129" s="526">
        <f t="shared" si="48"/>
        <v>75140.728494314913</v>
      </c>
      <c r="I129" s="577">
        <f t="shared" si="49"/>
        <v>75140.728494314913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2047</v>
      </c>
      <c r="D130" s="374">
        <f>IF(F129+SUM(E$99:E129)=D$92,F129,D$92-SUM(E$99:E129))</f>
        <v>364684.27932182129</v>
      </c>
      <c r="E130" s="522">
        <f>IF(+J96&lt;F129,J96,D130)</f>
        <v>27985.466136363637</v>
      </c>
      <c r="F130" s="523">
        <f t="shared" si="46"/>
        <v>336698.81318545766</v>
      </c>
      <c r="G130" s="523">
        <f t="shared" si="47"/>
        <v>350691.54625363951</v>
      </c>
      <c r="H130" s="526">
        <f t="shared" si="48"/>
        <v>71655.800825902203</v>
      </c>
      <c r="I130" s="577">
        <f t="shared" si="49"/>
        <v>71655.800825902203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2048</v>
      </c>
      <c r="D131" s="374">
        <f>IF(F130+SUM(E$99:E130)=D$92,F130,D$92-SUM(E$99:E130))</f>
        <v>336698.81318545766</v>
      </c>
      <c r="E131" s="522">
        <f>IF(+J96&lt;F130,J96,D131)</f>
        <v>27985.466136363637</v>
      </c>
      <c r="F131" s="523">
        <f t="shared" ref="F131:F154" si="50">+D131-E131</f>
        <v>308713.34704909404</v>
      </c>
      <c r="G131" s="523">
        <f t="shared" ref="G131:G154" si="51">+(F131+D131)/2</f>
        <v>322706.08011727582</v>
      </c>
      <c r="H131" s="526">
        <f t="shared" si="48"/>
        <v>68170.873157489477</v>
      </c>
      <c r="I131" s="577">
        <f t="shared" si="49"/>
        <v>68170.873157489477</v>
      </c>
      <c r="J131" s="514">
        <f t="shared" ref="J131:J154" si="52">+I541-H541</f>
        <v>0</v>
      </c>
      <c r="K131" s="514"/>
      <c r="L131" s="525"/>
      <c r="M131" s="514">
        <f t="shared" ref="M131:M154" si="53">IF(L541&lt;&gt;0,+H541-L541,0)</f>
        <v>0</v>
      </c>
      <c r="N131" s="525"/>
      <c r="O131" s="514">
        <f t="shared" ref="O131:O154" si="54">IF(N541&lt;&gt;0,+I541-N541,0)</f>
        <v>0</v>
      </c>
      <c r="P131" s="514">
        <f t="shared" ref="P131:P154" si="55">+O541-M541</f>
        <v>0</v>
      </c>
    </row>
    <row r="132" spans="2:16" ht="12.5">
      <c r="B132" s="195" t="str">
        <f t="shared" si="29"/>
        <v/>
      </c>
      <c r="C132" s="507">
        <f>IF(D93="","-",+C131+1)</f>
        <v>2049</v>
      </c>
      <c r="D132" s="374">
        <f>IF(F131+SUM(E$99:E131)=D$92,F131,D$92-SUM(E$99:E131))</f>
        <v>308713.34704909404</v>
      </c>
      <c r="E132" s="522">
        <f>IF(+J96&lt;F131,J96,D132)</f>
        <v>27985.466136363637</v>
      </c>
      <c r="F132" s="523">
        <f t="shared" si="50"/>
        <v>280727.88091273041</v>
      </c>
      <c r="G132" s="523">
        <f t="shared" si="51"/>
        <v>294720.61398091225</v>
      </c>
      <c r="H132" s="526">
        <f t="shared" si="48"/>
        <v>64685.945489076767</v>
      </c>
      <c r="I132" s="577">
        <f t="shared" si="49"/>
        <v>64685.945489076767</v>
      </c>
      <c r="J132" s="514">
        <f t="shared" si="52"/>
        <v>0</v>
      </c>
      <c r="K132" s="514"/>
      <c r="L132" s="525"/>
      <c r="M132" s="514">
        <f t="shared" si="53"/>
        <v>0</v>
      </c>
      <c r="N132" s="525"/>
      <c r="O132" s="514">
        <f t="shared" si="54"/>
        <v>0</v>
      </c>
      <c r="P132" s="514">
        <f t="shared" si="55"/>
        <v>0</v>
      </c>
    </row>
    <row r="133" spans="2:16" ht="12.5">
      <c r="B133" s="195" t="str">
        <f t="shared" si="29"/>
        <v/>
      </c>
      <c r="C133" s="507">
        <f>IF(D93="","-",+C132+1)</f>
        <v>2050</v>
      </c>
      <c r="D133" s="374">
        <f>IF(F132+SUM(E$99:E132)=D$92,F132,D$92-SUM(E$99:E132))</f>
        <v>280727.88091273041</v>
      </c>
      <c r="E133" s="522">
        <f>IF(+J96&lt;F132,J96,D133)</f>
        <v>27985.466136363637</v>
      </c>
      <c r="F133" s="523">
        <f t="shared" si="50"/>
        <v>252742.41477636679</v>
      </c>
      <c r="G133" s="523">
        <f t="shared" si="51"/>
        <v>266735.14784454857</v>
      </c>
      <c r="H133" s="526">
        <f t="shared" si="48"/>
        <v>61201.017820664041</v>
      </c>
      <c r="I133" s="577">
        <f t="shared" si="49"/>
        <v>61201.017820664041</v>
      </c>
      <c r="J133" s="514">
        <f t="shared" si="52"/>
        <v>0</v>
      </c>
      <c r="K133" s="514"/>
      <c r="L133" s="525"/>
      <c r="M133" s="514">
        <f t="shared" si="53"/>
        <v>0</v>
      </c>
      <c r="N133" s="525"/>
      <c r="O133" s="514">
        <f t="shared" si="54"/>
        <v>0</v>
      </c>
      <c r="P133" s="514">
        <f t="shared" si="55"/>
        <v>0</v>
      </c>
    </row>
    <row r="134" spans="2:16" ht="12.5">
      <c r="B134" s="195" t="str">
        <f t="shared" si="29"/>
        <v/>
      </c>
      <c r="C134" s="507">
        <f>IF(D93="","-",+C133+1)</f>
        <v>2051</v>
      </c>
      <c r="D134" s="374">
        <f>IF(F133+SUM(E$99:E133)=D$92,F133,D$92-SUM(E$99:E133))</f>
        <v>252742.41477636679</v>
      </c>
      <c r="E134" s="522">
        <f>IF(+J96&lt;F133,J96,D134)</f>
        <v>27985.466136363637</v>
      </c>
      <c r="F134" s="523">
        <f t="shared" si="50"/>
        <v>224756.94864000316</v>
      </c>
      <c r="G134" s="523">
        <f t="shared" si="51"/>
        <v>238749.68170818497</v>
      </c>
      <c r="H134" s="526">
        <f t="shared" si="48"/>
        <v>57716.090152251316</v>
      </c>
      <c r="I134" s="577">
        <f t="shared" si="49"/>
        <v>57716.090152251316</v>
      </c>
      <c r="J134" s="514">
        <f t="shared" si="52"/>
        <v>0</v>
      </c>
      <c r="K134" s="514"/>
      <c r="L134" s="525"/>
      <c r="M134" s="514">
        <f t="shared" si="53"/>
        <v>0</v>
      </c>
      <c r="N134" s="525"/>
      <c r="O134" s="514">
        <f t="shared" si="54"/>
        <v>0</v>
      </c>
      <c r="P134" s="514">
        <f t="shared" si="55"/>
        <v>0</v>
      </c>
    </row>
    <row r="135" spans="2:16" ht="12.5">
      <c r="B135" s="195" t="str">
        <f t="shared" si="29"/>
        <v/>
      </c>
      <c r="C135" s="507">
        <f>IF(D93="","-",+C134+1)</f>
        <v>2052</v>
      </c>
      <c r="D135" s="374">
        <f>IF(F134+SUM(E$99:E134)=D$92,F134,D$92-SUM(E$99:E134))</f>
        <v>224756.94864000316</v>
      </c>
      <c r="E135" s="522">
        <f>IF(+J96&lt;F134,J96,D135)</f>
        <v>27985.466136363637</v>
      </c>
      <c r="F135" s="523">
        <f t="shared" si="50"/>
        <v>196771.48250363953</v>
      </c>
      <c r="G135" s="523">
        <f t="shared" si="51"/>
        <v>210764.21557182135</v>
      </c>
      <c r="H135" s="526">
        <f t="shared" si="48"/>
        <v>54231.162483838598</v>
      </c>
      <c r="I135" s="577">
        <f t="shared" si="49"/>
        <v>54231.162483838598</v>
      </c>
      <c r="J135" s="514">
        <f t="shared" si="52"/>
        <v>0</v>
      </c>
      <c r="K135" s="514"/>
      <c r="L135" s="525"/>
      <c r="M135" s="514">
        <f t="shared" si="53"/>
        <v>0</v>
      </c>
      <c r="N135" s="525"/>
      <c r="O135" s="514">
        <f t="shared" si="54"/>
        <v>0</v>
      </c>
      <c r="P135" s="514">
        <f t="shared" si="55"/>
        <v>0</v>
      </c>
    </row>
    <row r="136" spans="2:16" ht="12.5">
      <c r="B136" s="195" t="str">
        <f t="shared" si="29"/>
        <v/>
      </c>
      <c r="C136" s="507">
        <f>IF(D93="","-",+C135+1)</f>
        <v>2053</v>
      </c>
      <c r="D136" s="374">
        <f>IF(F135+SUM(E$99:E135)=D$92,F135,D$92-SUM(E$99:E135))</f>
        <v>196771.48250363953</v>
      </c>
      <c r="E136" s="522">
        <f>IF(+J96&lt;F135,J96,D136)</f>
        <v>27985.466136363637</v>
      </c>
      <c r="F136" s="523">
        <f t="shared" si="50"/>
        <v>168786.01636727591</v>
      </c>
      <c r="G136" s="523">
        <f t="shared" si="51"/>
        <v>182778.74943545772</v>
      </c>
      <c r="H136" s="526">
        <f t="shared" si="48"/>
        <v>50746.23481542588</v>
      </c>
      <c r="I136" s="577">
        <f t="shared" si="49"/>
        <v>50746.23481542588</v>
      </c>
      <c r="J136" s="514">
        <f t="shared" si="52"/>
        <v>0</v>
      </c>
      <c r="K136" s="514"/>
      <c r="L136" s="525"/>
      <c r="M136" s="514">
        <f t="shared" si="53"/>
        <v>0</v>
      </c>
      <c r="N136" s="525"/>
      <c r="O136" s="514">
        <f t="shared" si="54"/>
        <v>0</v>
      </c>
      <c r="P136" s="514">
        <f t="shared" si="55"/>
        <v>0</v>
      </c>
    </row>
    <row r="137" spans="2:16" ht="12.5">
      <c r="B137" s="195" t="str">
        <f t="shared" si="29"/>
        <v/>
      </c>
      <c r="C137" s="507">
        <f>IF(D93="","-",+C136+1)</f>
        <v>2054</v>
      </c>
      <c r="D137" s="374">
        <f>IF(F136+SUM(E$99:E136)=D$92,F136,D$92-SUM(E$99:E136))</f>
        <v>168786.01636727591</v>
      </c>
      <c r="E137" s="522">
        <f>IF(+J96&lt;F136,J96,D137)</f>
        <v>27985.466136363637</v>
      </c>
      <c r="F137" s="523">
        <f t="shared" si="50"/>
        <v>140800.55023091228</v>
      </c>
      <c r="G137" s="523">
        <f t="shared" si="51"/>
        <v>154793.2832990941</v>
      </c>
      <c r="H137" s="526">
        <f t="shared" si="48"/>
        <v>47261.307147013162</v>
      </c>
      <c r="I137" s="577">
        <f t="shared" si="49"/>
        <v>47261.307147013162</v>
      </c>
      <c r="J137" s="514">
        <f t="shared" si="52"/>
        <v>0</v>
      </c>
      <c r="K137" s="514"/>
      <c r="L137" s="525"/>
      <c r="M137" s="514">
        <f t="shared" si="53"/>
        <v>0</v>
      </c>
      <c r="N137" s="525"/>
      <c r="O137" s="514">
        <f t="shared" si="54"/>
        <v>0</v>
      </c>
      <c r="P137" s="514">
        <f t="shared" si="55"/>
        <v>0</v>
      </c>
    </row>
    <row r="138" spans="2:16" ht="12.5">
      <c r="B138" s="195" t="str">
        <f t="shared" si="29"/>
        <v/>
      </c>
      <c r="C138" s="507">
        <f>IF(D93="","-",+C137+1)</f>
        <v>2055</v>
      </c>
      <c r="D138" s="374">
        <f>IF(F137+SUM(E$99:E137)=D$92,F137,D$92-SUM(E$99:E137))</f>
        <v>140800.55023091228</v>
      </c>
      <c r="E138" s="522">
        <f>IF(+J96&lt;F137,J96,D138)</f>
        <v>27985.466136363637</v>
      </c>
      <c r="F138" s="523">
        <f t="shared" si="50"/>
        <v>112815.08409454864</v>
      </c>
      <c r="G138" s="523">
        <f t="shared" si="51"/>
        <v>126807.81716273047</v>
      </c>
      <c r="H138" s="526">
        <f t="shared" si="48"/>
        <v>43776.379478600444</v>
      </c>
      <c r="I138" s="577">
        <f t="shared" si="49"/>
        <v>43776.379478600444</v>
      </c>
      <c r="J138" s="514">
        <f t="shared" si="52"/>
        <v>0</v>
      </c>
      <c r="K138" s="514"/>
      <c r="L138" s="525"/>
      <c r="M138" s="514">
        <f t="shared" si="53"/>
        <v>0</v>
      </c>
      <c r="N138" s="525"/>
      <c r="O138" s="514">
        <f t="shared" si="54"/>
        <v>0</v>
      </c>
      <c r="P138" s="514">
        <f t="shared" si="55"/>
        <v>0</v>
      </c>
    </row>
    <row r="139" spans="2:16" ht="12.5">
      <c r="B139" s="195" t="str">
        <f t="shared" si="29"/>
        <v/>
      </c>
      <c r="C139" s="507">
        <f>IF(D93="","-",+C138+1)</f>
        <v>2056</v>
      </c>
      <c r="D139" s="374">
        <f>IF(F138+SUM(E$99:E138)=D$92,F138,D$92-SUM(E$99:E138))</f>
        <v>112815.08409454864</v>
      </c>
      <c r="E139" s="522">
        <f>IF(+J96&lt;F138,J96,D139)</f>
        <v>27985.466136363637</v>
      </c>
      <c r="F139" s="523">
        <f t="shared" si="50"/>
        <v>84829.617958185001</v>
      </c>
      <c r="G139" s="523">
        <f t="shared" si="51"/>
        <v>98822.351026366814</v>
      </c>
      <c r="H139" s="526">
        <f t="shared" si="48"/>
        <v>40291.451810187718</v>
      </c>
      <c r="I139" s="577">
        <f t="shared" si="49"/>
        <v>40291.451810187718</v>
      </c>
      <c r="J139" s="514">
        <f t="shared" si="52"/>
        <v>0</v>
      </c>
      <c r="K139" s="514"/>
      <c r="L139" s="525"/>
      <c r="M139" s="514">
        <f t="shared" si="53"/>
        <v>0</v>
      </c>
      <c r="N139" s="525"/>
      <c r="O139" s="514">
        <f t="shared" si="54"/>
        <v>0</v>
      </c>
      <c r="P139" s="514">
        <f t="shared" si="55"/>
        <v>0</v>
      </c>
    </row>
    <row r="140" spans="2:16" ht="12.5">
      <c r="B140" s="195" t="str">
        <f t="shared" si="29"/>
        <v/>
      </c>
      <c r="C140" s="507">
        <f>IF(D93="","-",+C139+1)</f>
        <v>2057</v>
      </c>
      <c r="D140" s="374">
        <f>IF(F139+SUM(E$99:E139)=D$92,F139,D$92-SUM(E$99:E139))</f>
        <v>84829.617958185001</v>
      </c>
      <c r="E140" s="522">
        <f>IF(+J96&lt;F139,J96,D140)</f>
        <v>27985.466136363637</v>
      </c>
      <c r="F140" s="523">
        <f t="shared" si="50"/>
        <v>56844.15182182136</v>
      </c>
      <c r="G140" s="523">
        <f t="shared" si="51"/>
        <v>70836.884890003188</v>
      </c>
      <c r="H140" s="526">
        <f t="shared" si="48"/>
        <v>36806.524141775</v>
      </c>
      <c r="I140" s="577">
        <f t="shared" si="49"/>
        <v>36806.524141775</v>
      </c>
      <c r="J140" s="514">
        <f t="shared" si="52"/>
        <v>0</v>
      </c>
      <c r="K140" s="514"/>
      <c r="L140" s="525"/>
      <c r="M140" s="514">
        <f t="shared" si="53"/>
        <v>0</v>
      </c>
      <c r="N140" s="525"/>
      <c r="O140" s="514">
        <f t="shared" si="54"/>
        <v>0</v>
      </c>
      <c r="P140" s="514">
        <f t="shared" si="55"/>
        <v>0</v>
      </c>
    </row>
    <row r="141" spans="2:16" ht="12.5">
      <c r="B141" s="195" t="str">
        <f t="shared" si="29"/>
        <v/>
      </c>
      <c r="C141" s="507">
        <f>IF(D93="","-",+C140+1)</f>
        <v>2058</v>
      </c>
      <c r="D141" s="374">
        <f>IF(F140+SUM(E$99:E140)=D$92,F140,D$92-SUM(E$99:E140))</f>
        <v>56844.15182182136</v>
      </c>
      <c r="E141" s="522">
        <f>IF(+J96&lt;F140,J96,D141)</f>
        <v>27985.466136363637</v>
      </c>
      <c r="F141" s="523">
        <f t="shared" si="50"/>
        <v>28858.685685457724</v>
      </c>
      <c r="G141" s="523">
        <f t="shared" si="51"/>
        <v>42851.41875363954</v>
      </c>
      <c r="H141" s="526">
        <f t="shared" si="48"/>
        <v>33321.596473362282</v>
      </c>
      <c r="I141" s="577">
        <f t="shared" si="49"/>
        <v>33321.596473362282</v>
      </c>
      <c r="J141" s="514">
        <f t="shared" si="52"/>
        <v>0</v>
      </c>
      <c r="K141" s="514"/>
      <c r="L141" s="525"/>
      <c r="M141" s="514">
        <f t="shared" si="53"/>
        <v>0</v>
      </c>
      <c r="N141" s="525"/>
      <c r="O141" s="514">
        <f t="shared" si="54"/>
        <v>0</v>
      </c>
      <c r="P141" s="514">
        <f t="shared" si="55"/>
        <v>0</v>
      </c>
    </row>
    <row r="142" spans="2:16" ht="12.5">
      <c r="B142" s="195" t="str">
        <f t="shared" si="29"/>
        <v/>
      </c>
      <c r="C142" s="507">
        <f>IF(D93="","-",+C141+1)</f>
        <v>2059</v>
      </c>
      <c r="D142" s="374">
        <f>IF(F141+SUM(E$99:E141)=D$92,F141,D$92-SUM(E$99:E141))</f>
        <v>28858.685685457724</v>
      </c>
      <c r="E142" s="522">
        <f>IF(+J96&lt;F141,J96,D142)</f>
        <v>27985.466136363637</v>
      </c>
      <c r="F142" s="523">
        <f t="shared" si="50"/>
        <v>873.21954909408669</v>
      </c>
      <c r="G142" s="523">
        <f t="shared" si="51"/>
        <v>14865.952617275905</v>
      </c>
      <c r="H142" s="526">
        <f t="shared" si="48"/>
        <v>29836.668804949557</v>
      </c>
      <c r="I142" s="577">
        <f t="shared" si="49"/>
        <v>29836.668804949557</v>
      </c>
      <c r="J142" s="514">
        <f t="shared" si="52"/>
        <v>0</v>
      </c>
      <c r="K142" s="514"/>
      <c r="L142" s="525"/>
      <c r="M142" s="514">
        <f t="shared" si="53"/>
        <v>0</v>
      </c>
      <c r="N142" s="525"/>
      <c r="O142" s="514">
        <f t="shared" si="54"/>
        <v>0</v>
      </c>
      <c r="P142" s="514">
        <f t="shared" si="55"/>
        <v>0</v>
      </c>
    </row>
    <row r="143" spans="2:16" ht="12.5">
      <c r="B143" s="195" t="str">
        <f t="shared" si="29"/>
        <v/>
      </c>
      <c r="C143" s="507">
        <f>IF(D93="","-",+C142+1)</f>
        <v>2060</v>
      </c>
      <c r="D143" s="374">
        <f>IF(F142+SUM(E$99:E142)=D$92,F142,D$92-SUM(E$99:E142))</f>
        <v>873.21954909408669</v>
      </c>
      <c r="E143" s="522">
        <f>IF(+J96&lt;F142,J96,D143)</f>
        <v>873.21954909408669</v>
      </c>
      <c r="F143" s="523">
        <f t="shared" si="50"/>
        <v>0</v>
      </c>
      <c r="G143" s="523">
        <f t="shared" si="51"/>
        <v>436.60977454704334</v>
      </c>
      <c r="H143" s="526">
        <f t="shared" si="48"/>
        <v>927.58896628386731</v>
      </c>
      <c r="I143" s="577">
        <f t="shared" si="49"/>
        <v>927.58896628386731</v>
      </c>
      <c r="J143" s="514">
        <f t="shared" si="52"/>
        <v>0</v>
      </c>
      <c r="K143" s="514"/>
      <c r="L143" s="525"/>
      <c r="M143" s="514">
        <f t="shared" si="53"/>
        <v>0</v>
      </c>
      <c r="N143" s="525"/>
      <c r="O143" s="514">
        <f t="shared" si="54"/>
        <v>0</v>
      </c>
      <c r="P143" s="514">
        <f t="shared" si="55"/>
        <v>0</v>
      </c>
    </row>
    <row r="144" spans="2:16" ht="12.5">
      <c r="B144" s="195" t="str">
        <f t="shared" si="29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0"/>
        <v>0</v>
      </c>
      <c r="G144" s="523">
        <f t="shared" si="51"/>
        <v>0</v>
      </c>
      <c r="H144" s="526">
        <f t="shared" si="48"/>
        <v>0</v>
      </c>
      <c r="I144" s="577">
        <f t="shared" si="49"/>
        <v>0</v>
      </c>
      <c r="J144" s="514">
        <f t="shared" si="52"/>
        <v>0</v>
      </c>
      <c r="K144" s="514"/>
      <c r="L144" s="525"/>
      <c r="M144" s="514">
        <f t="shared" si="53"/>
        <v>0</v>
      </c>
      <c r="N144" s="525"/>
      <c r="O144" s="514">
        <f t="shared" si="54"/>
        <v>0</v>
      </c>
      <c r="P144" s="514">
        <f t="shared" si="55"/>
        <v>0</v>
      </c>
    </row>
    <row r="145" spans="2:16" ht="12.5">
      <c r="B145" s="195" t="str">
        <f t="shared" si="29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0"/>
        <v>0</v>
      </c>
      <c r="G145" s="523">
        <f t="shared" si="51"/>
        <v>0</v>
      </c>
      <c r="H145" s="526">
        <f t="shared" si="48"/>
        <v>0</v>
      </c>
      <c r="I145" s="577">
        <f t="shared" si="49"/>
        <v>0</v>
      </c>
      <c r="J145" s="514">
        <f t="shared" si="52"/>
        <v>0</v>
      </c>
      <c r="K145" s="514"/>
      <c r="L145" s="525"/>
      <c r="M145" s="514">
        <f t="shared" si="53"/>
        <v>0</v>
      </c>
      <c r="N145" s="525"/>
      <c r="O145" s="514">
        <f t="shared" si="54"/>
        <v>0</v>
      </c>
      <c r="P145" s="514">
        <f t="shared" si="55"/>
        <v>0</v>
      </c>
    </row>
    <row r="146" spans="2:16" ht="12.5">
      <c r="B146" s="195" t="str">
        <f t="shared" si="29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0"/>
        <v>0</v>
      </c>
      <c r="G146" s="523">
        <f t="shared" si="51"/>
        <v>0</v>
      </c>
      <c r="H146" s="526">
        <f t="shared" si="48"/>
        <v>0</v>
      </c>
      <c r="I146" s="577">
        <f t="shared" si="49"/>
        <v>0</v>
      </c>
      <c r="J146" s="514">
        <f t="shared" si="52"/>
        <v>0</v>
      </c>
      <c r="K146" s="514"/>
      <c r="L146" s="525"/>
      <c r="M146" s="514">
        <f t="shared" si="53"/>
        <v>0</v>
      </c>
      <c r="N146" s="525"/>
      <c r="O146" s="514">
        <f t="shared" si="54"/>
        <v>0</v>
      </c>
      <c r="P146" s="514">
        <f t="shared" si="55"/>
        <v>0</v>
      </c>
    </row>
    <row r="147" spans="2:16" ht="12.5">
      <c r="B147" s="195" t="str">
        <f t="shared" si="29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0"/>
        <v>0</v>
      </c>
      <c r="G147" s="523">
        <f t="shared" si="51"/>
        <v>0</v>
      </c>
      <c r="H147" s="526">
        <f t="shared" si="48"/>
        <v>0</v>
      </c>
      <c r="I147" s="577">
        <f t="shared" si="49"/>
        <v>0</v>
      </c>
      <c r="J147" s="514">
        <f t="shared" si="52"/>
        <v>0</v>
      </c>
      <c r="K147" s="514"/>
      <c r="L147" s="525"/>
      <c r="M147" s="514">
        <f t="shared" si="53"/>
        <v>0</v>
      </c>
      <c r="N147" s="525"/>
      <c r="O147" s="514">
        <f t="shared" si="54"/>
        <v>0</v>
      </c>
      <c r="P147" s="514">
        <f t="shared" si="55"/>
        <v>0</v>
      </c>
    </row>
    <row r="148" spans="2:16" ht="12.5">
      <c r="B148" s="195" t="str">
        <f t="shared" si="29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0"/>
        <v>0</v>
      </c>
      <c r="G148" s="523">
        <f t="shared" si="51"/>
        <v>0</v>
      </c>
      <c r="H148" s="526">
        <f t="shared" si="48"/>
        <v>0</v>
      </c>
      <c r="I148" s="577">
        <f t="shared" si="49"/>
        <v>0</v>
      </c>
      <c r="J148" s="514">
        <f t="shared" si="52"/>
        <v>0</v>
      </c>
      <c r="K148" s="514"/>
      <c r="L148" s="525"/>
      <c r="M148" s="514">
        <f t="shared" si="53"/>
        <v>0</v>
      </c>
      <c r="N148" s="525"/>
      <c r="O148" s="514">
        <f t="shared" si="54"/>
        <v>0</v>
      </c>
      <c r="P148" s="514">
        <f t="shared" si="55"/>
        <v>0</v>
      </c>
    </row>
    <row r="149" spans="2:16" ht="12.5">
      <c r="B149" s="195" t="str">
        <f t="shared" si="29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0"/>
        <v>0</v>
      </c>
      <c r="G149" s="523">
        <f t="shared" si="51"/>
        <v>0</v>
      </c>
      <c r="H149" s="526">
        <f t="shared" si="48"/>
        <v>0</v>
      </c>
      <c r="I149" s="577">
        <f t="shared" si="49"/>
        <v>0</v>
      </c>
      <c r="J149" s="514">
        <f t="shared" si="52"/>
        <v>0</v>
      </c>
      <c r="K149" s="514"/>
      <c r="L149" s="525"/>
      <c r="M149" s="514">
        <f t="shared" si="53"/>
        <v>0</v>
      </c>
      <c r="N149" s="525"/>
      <c r="O149" s="514">
        <f t="shared" si="54"/>
        <v>0</v>
      </c>
      <c r="P149" s="514">
        <f t="shared" si="55"/>
        <v>0</v>
      </c>
    </row>
    <row r="150" spans="2:16" ht="12.5">
      <c r="B150" s="195" t="str">
        <f t="shared" si="29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0"/>
        <v>0</v>
      </c>
      <c r="G150" s="523">
        <f t="shared" si="51"/>
        <v>0</v>
      </c>
      <c r="H150" s="526">
        <f t="shared" si="48"/>
        <v>0</v>
      </c>
      <c r="I150" s="577">
        <f t="shared" si="49"/>
        <v>0</v>
      </c>
      <c r="J150" s="514">
        <f t="shared" si="52"/>
        <v>0</v>
      </c>
      <c r="K150" s="514"/>
      <c r="L150" s="525"/>
      <c r="M150" s="514">
        <f t="shared" si="53"/>
        <v>0</v>
      </c>
      <c r="N150" s="525"/>
      <c r="O150" s="514">
        <f t="shared" si="54"/>
        <v>0</v>
      </c>
      <c r="P150" s="514">
        <f t="shared" si="55"/>
        <v>0</v>
      </c>
    </row>
    <row r="151" spans="2:16" ht="12.5">
      <c r="B151" s="195" t="str">
        <f t="shared" si="29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0"/>
        <v>0</v>
      </c>
      <c r="G151" s="523">
        <f t="shared" si="51"/>
        <v>0</v>
      </c>
      <c r="H151" s="526">
        <f t="shared" si="48"/>
        <v>0</v>
      </c>
      <c r="I151" s="577">
        <f t="shared" si="49"/>
        <v>0</v>
      </c>
      <c r="J151" s="514">
        <f t="shared" si="52"/>
        <v>0</v>
      </c>
      <c r="K151" s="514"/>
      <c r="L151" s="525"/>
      <c r="M151" s="514">
        <f t="shared" si="53"/>
        <v>0</v>
      </c>
      <c r="N151" s="525"/>
      <c r="O151" s="514">
        <f t="shared" si="54"/>
        <v>0</v>
      </c>
      <c r="P151" s="514">
        <f t="shared" si="55"/>
        <v>0</v>
      </c>
    </row>
    <row r="152" spans="2:16" ht="12.5">
      <c r="B152" s="195" t="str">
        <f t="shared" si="29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0"/>
        <v>0</v>
      </c>
      <c r="G152" s="523">
        <f t="shared" si="51"/>
        <v>0</v>
      </c>
      <c r="H152" s="526">
        <f t="shared" si="48"/>
        <v>0</v>
      </c>
      <c r="I152" s="577">
        <f t="shared" si="49"/>
        <v>0</v>
      </c>
      <c r="J152" s="514">
        <f t="shared" si="52"/>
        <v>0</v>
      </c>
      <c r="K152" s="514"/>
      <c r="L152" s="525"/>
      <c r="M152" s="514">
        <f t="shared" si="53"/>
        <v>0</v>
      </c>
      <c r="N152" s="525"/>
      <c r="O152" s="514">
        <f t="shared" si="54"/>
        <v>0</v>
      </c>
      <c r="P152" s="514">
        <f t="shared" si="55"/>
        <v>0</v>
      </c>
    </row>
    <row r="153" spans="2:16" ht="12.5">
      <c r="B153" s="195" t="str">
        <f t="shared" si="29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0"/>
        <v>0</v>
      </c>
      <c r="G153" s="523">
        <f t="shared" si="51"/>
        <v>0</v>
      </c>
      <c r="H153" s="526">
        <f t="shared" si="48"/>
        <v>0</v>
      </c>
      <c r="I153" s="577">
        <f t="shared" si="49"/>
        <v>0</v>
      </c>
      <c r="J153" s="514">
        <f t="shared" si="52"/>
        <v>0</v>
      </c>
      <c r="K153" s="514"/>
      <c r="L153" s="525"/>
      <c r="M153" s="514">
        <f t="shared" si="53"/>
        <v>0</v>
      </c>
      <c r="N153" s="525"/>
      <c r="O153" s="514">
        <f t="shared" si="54"/>
        <v>0</v>
      </c>
      <c r="P153" s="514">
        <f t="shared" si="55"/>
        <v>0</v>
      </c>
    </row>
    <row r="154" spans="2:16" ht="13" thickBot="1">
      <c r="B154" s="195" t="str">
        <f t="shared" si="29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0"/>
        <v>0</v>
      </c>
      <c r="G154" s="528">
        <f t="shared" si="51"/>
        <v>0</v>
      </c>
      <c r="H154" s="530">
        <f t="shared" si="48"/>
        <v>0</v>
      </c>
      <c r="I154" s="579">
        <f t="shared" si="49"/>
        <v>0</v>
      </c>
      <c r="J154" s="533">
        <f t="shared" si="52"/>
        <v>0</v>
      </c>
      <c r="K154" s="514"/>
      <c r="L154" s="532"/>
      <c r="M154" s="533">
        <f t="shared" si="53"/>
        <v>0</v>
      </c>
      <c r="N154" s="532"/>
      <c r="O154" s="533">
        <f t="shared" si="54"/>
        <v>0</v>
      </c>
      <c r="P154" s="533">
        <f t="shared" si="55"/>
        <v>0</v>
      </c>
    </row>
    <row r="155" spans="2:16" ht="12.5">
      <c r="C155" s="374" t="s">
        <v>78</v>
      </c>
      <c r="D155" s="375"/>
      <c r="E155" s="375">
        <f>SUM(E99:E154)</f>
        <v>1231360.5099999998</v>
      </c>
      <c r="F155" s="375"/>
      <c r="G155" s="375"/>
      <c r="H155" s="375">
        <f>SUM(H99:H154)</f>
        <v>4452972.9366856832</v>
      </c>
      <c r="I155" s="375">
        <f>SUM(I99:I154)</f>
        <v>4452972.9366856832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58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2909557.9525626926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2909557.9525626926</v>
      </c>
      <c r="O6" s="269"/>
      <c r="P6" s="269"/>
    </row>
    <row r="7" spans="1:16" ht="13.5" thickBot="1">
      <c r="C7" s="467" t="s">
        <v>48</v>
      </c>
      <c r="D7" s="624" t="s">
        <v>365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406</v>
      </c>
      <c r="E9" s="637" t="s">
        <v>407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25330929.210000001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575702.93659090914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 t="shared" ref="K17:K22" si="1">+G17</f>
        <v>3262214.3054167381</v>
      </c>
      <c r="L17" s="513">
        <f t="shared" ref="L17:L72" si="2">IF(K17&lt;&gt;0,+G17-K17,0)</f>
        <v>0</v>
      </c>
      <c r="M17" s="512">
        <f t="shared" ref="M17:M22" si="3">+H17</f>
        <v>3262214.3054167381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 t="shared" si="1"/>
        <v>3640059.7914396082</v>
      </c>
      <c r="L18" s="519">
        <f t="shared" ref="L18:L23" si="6">IF(K18&lt;&gt;0,+G18-K18,0)</f>
        <v>0</v>
      </c>
      <c r="M18" s="518">
        <f t="shared" si="3"/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3671225.3557542209</v>
      </c>
      <c r="H19" s="657">
        <v>3671225.3557542209</v>
      </c>
      <c r="I19" s="511">
        <f t="shared" si="0"/>
        <v>0</v>
      </c>
      <c r="J19" s="511"/>
      <c r="K19" s="518">
        <f t="shared" si="1"/>
        <v>3671225.3557542209</v>
      </c>
      <c r="L19" s="519">
        <f t="shared" si="6"/>
        <v>0</v>
      </c>
      <c r="M19" s="518">
        <f t="shared" si="3"/>
        <v>3671225.3557542209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23739028.869331229</v>
      </c>
      <c r="E20" s="656">
        <v>615050.24390243902</v>
      </c>
      <c r="F20" s="651">
        <v>23123978.625428792</v>
      </c>
      <c r="G20" s="650">
        <v>3593056.0992098348</v>
      </c>
      <c r="H20" s="657">
        <v>3593056.0992098348</v>
      </c>
      <c r="I20" s="511">
        <f t="shared" si="0"/>
        <v>0</v>
      </c>
      <c r="J20" s="511"/>
      <c r="K20" s="518">
        <f t="shared" si="1"/>
        <v>3593056.0992098348</v>
      </c>
      <c r="L20" s="519">
        <f t="shared" si="6"/>
        <v>0</v>
      </c>
      <c r="M20" s="518">
        <f t="shared" si="3"/>
        <v>3593056.0992098348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2949982.4012109563</v>
      </c>
      <c r="H21" s="657">
        <v>2949982.4012109563</v>
      </c>
      <c r="I21" s="511">
        <f t="shared" si="0"/>
        <v>0</v>
      </c>
      <c r="J21" s="511"/>
      <c r="K21" s="518">
        <f t="shared" si="1"/>
        <v>2949982.4012109563</v>
      </c>
      <c r="L21" s="519">
        <f t="shared" si="6"/>
        <v>0</v>
      </c>
      <c r="M21" s="518">
        <f t="shared" si="3"/>
        <v>2949982.4012109563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22651404.369614832</v>
      </c>
      <c r="E22" s="656">
        <v>603117.35714285716</v>
      </c>
      <c r="F22" s="651">
        <v>22048287.012471974</v>
      </c>
      <c r="G22" s="650">
        <v>2972302.5813947208</v>
      </c>
      <c r="H22" s="657">
        <v>2972302.5813947208</v>
      </c>
      <c r="I22" s="511">
        <f t="shared" si="0"/>
        <v>0</v>
      </c>
      <c r="J22" s="511"/>
      <c r="K22" s="518">
        <f t="shared" si="1"/>
        <v>2972302.5813947208</v>
      </c>
      <c r="L22" s="519">
        <f t="shared" si="6"/>
        <v>0</v>
      </c>
      <c r="M22" s="518">
        <f t="shared" si="3"/>
        <v>2972302.5813947208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22019680.024383493</v>
      </c>
      <c r="E23" s="656">
        <v>603117.35714285716</v>
      </c>
      <c r="F23" s="651">
        <v>21416562.667240635</v>
      </c>
      <c r="G23" s="650">
        <v>3045191.8978696284</v>
      </c>
      <c r="H23" s="657">
        <v>3045191.8978696284</v>
      </c>
      <c r="I23" s="511">
        <f t="shared" si="0"/>
        <v>0</v>
      </c>
      <c r="J23" s="511"/>
      <c r="K23" s="518">
        <f t="shared" ref="K23" si="8">+G23</f>
        <v>3045191.8978696284</v>
      </c>
      <c r="L23" s="519">
        <f t="shared" si="6"/>
        <v>0</v>
      </c>
      <c r="M23" s="518">
        <f t="shared" ref="M23" si="9">+H23</f>
        <v>3045191.8978696284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51">
        <v>21416562.877240635</v>
      </c>
      <c r="E24" s="656">
        <v>603117.36214285716</v>
      </c>
      <c r="F24" s="651">
        <v>20813445.515097778</v>
      </c>
      <c r="G24" s="650">
        <v>3270508.0204212591</v>
      </c>
      <c r="H24" s="657">
        <v>3270508.0204212591</v>
      </c>
      <c r="I24" s="511">
        <f t="shared" si="0"/>
        <v>0</v>
      </c>
      <c r="J24" s="511"/>
      <c r="K24" s="518">
        <f t="shared" ref="K24" si="10">+G24</f>
        <v>3270508.0204212591</v>
      </c>
      <c r="L24" s="519">
        <f t="shared" ref="L24" si="11">IF(K24&lt;&gt;0,+G24-K24,0)</f>
        <v>0</v>
      </c>
      <c r="M24" s="518">
        <f t="shared" ref="M24" si="12">+H24</f>
        <v>3270508.0204212591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651">
        <v>20813445.515097778</v>
      </c>
      <c r="E25" s="656">
        <v>603117.36214285716</v>
      </c>
      <c r="F25" s="651">
        <v>20210328.152954921</v>
      </c>
      <c r="G25" s="650">
        <v>2909557.9525626926</v>
      </c>
      <c r="H25" s="657">
        <v>2909557.9525626926</v>
      </c>
      <c r="I25" s="511">
        <f t="shared" si="0"/>
        <v>0</v>
      </c>
      <c r="J25" s="511"/>
      <c r="K25" s="518">
        <f t="shared" ref="K25" si="13">+G25</f>
        <v>2909557.9525626926</v>
      </c>
      <c r="L25" s="519">
        <f t="shared" ref="L25" si="14">IF(K25&lt;&gt;0,+G25-K25,0)</f>
        <v>0</v>
      </c>
      <c r="M25" s="518">
        <f t="shared" ref="M25" si="15">+H25</f>
        <v>2909557.9525626926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20210328.152954921</v>
      </c>
      <c r="E26" s="522">
        <f>IF(+I14&lt;F25,I14,D26)</f>
        <v>575702.93659090914</v>
      </c>
      <c r="F26" s="523">
        <f t="shared" ref="F26:F72" si="18">+D26-E26</f>
        <v>19634625.216364011</v>
      </c>
      <c r="G26" s="524">
        <f t="shared" ref="G26:G49" si="19">+I$12*((D26+F26)/2)+E26</f>
        <v>2956979.4301526528</v>
      </c>
      <c r="H26" s="491">
        <f t="shared" ref="H26:H49" si="20">+I$13*((D26+F26)/2)+E26</f>
        <v>2956979.4301526528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19634625.216364011</v>
      </c>
      <c r="E27" s="522">
        <f>IF(+I14&lt;F26,I14,D27)</f>
        <v>575702.93659090914</v>
      </c>
      <c r="F27" s="523">
        <f t="shared" si="18"/>
        <v>19058922.279773101</v>
      </c>
      <c r="G27" s="524">
        <f t="shared" si="19"/>
        <v>2888167.3094571363</v>
      </c>
      <c r="H27" s="491">
        <f t="shared" si="20"/>
        <v>2888167.3094571363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19058922.279773101</v>
      </c>
      <c r="E28" s="522">
        <f>IF(+I14&lt;F27,I14,D28)</f>
        <v>575702.93659090914</v>
      </c>
      <c r="F28" s="523">
        <f t="shared" si="18"/>
        <v>18483219.343182191</v>
      </c>
      <c r="G28" s="524">
        <f t="shared" si="19"/>
        <v>2819355.1887616194</v>
      </c>
      <c r="H28" s="491">
        <f t="shared" si="20"/>
        <v>2819355.1887616194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18483219.343182191</v>
      </c>
      <c r="E29" s="522">
        <f>IF(+I14&lt;F28,I14,D29)</f>
        <v>575702.93659090914</v>
      </c>
      <c r="F29" s="523">
        <f t="shared" si="18"/>
        <v>17907516.406591281</v>
      </c>
      <c r="G29" s="524">
        <f t="shared" si="19"/>
        <v>2750543.0680661029</v>
      </c>
      <c r="H29" s="491">
        <f t="shared" si="20"/>
        <v>2750543.0680661029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17907516.406591281</v>
      </c>
      <c r="E30" s="522">
        <f>IF(+I14&lt;F29,I14,D30)</f>
        <v>575702.93659090914</v>
      </c>
      <c r="F30" s="523">
        <f t="shared" si="18"/>
        <v>17331813.470000371</v>
      </c>
      <c r="G30" s="524">
        <f t="shared" si="19"/>
        <v>2681730.9473705865</v>
      </c>
      <c r="H30" s="491">
        <f t="shared" si="20"/>
        <v>2681730.9473705865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17331813.470000371</v>
      </c>
      <c r="E31" s="522">
        <f>IF(+I14&lt;F30,I14,D31)</f>
        <v>575702.93659090914</v>
      </c>
      <c r="F31" s="523">
        <f t="shared" si="18"/>
        <v>16756110.533409461</v>
      </c>
      <c r="G31" s="524">
        <f t="shared" si="19"/>
        <v>2612918.82667507</v>
      </c>
      <c r="H31" s="491">
        <f t="shared" si="20"/>
        <v>2612918.82667507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16756110.533409461</v>
      </c>
      <c r="E32" s="522">
        <f>IF(+I14&lt;F31,I14,D32)</f>
        <v>575702.93659090914</v>
      </c>
      <c r="F32" s="523">
        <f t="shared" si="18"/>
        <v>16180407.596818551</v>
      </c>
      <c r="G32" s="524">
        <f t="shared" si="19"/>
        <v>2544106.7059795535</v>
      </c>
      <c r="H32" s="491">
        <f t="shared" si="20"/>
        <v>2544106.7059795535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16180407.596818551</v>
      </c>
      <c r="E33" s="522">
        <f>IF(+I14&lt;F32,I14,D33)</f>
        <v>575702.93659090914</v>
      </c>
      <c r="F33" s="523">
        <f t="shared" si="18"/>
        <v>15604704.660227641</v>
      </c>
      <c r="G33" s="524">
        <f t="shared" si="19"/>
        <v>2475294.585284037</v>
      </c>
      <c r="H33" s="491">
        <f t="shared" si="20"/>
        <v>2475294.585284037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15604704.660227641</v>
      </c>
      <c r="E34" s="522">
        <f>IF(+I14&lt;F33,I14,D34)</f>
        <v>575702.93659090914</v>
      </c>
      <c r="F34" s="523">
        <f t="shared" si="18"/>
        <v>15029001.723636732</v>
      </c>
      <c r="G34" s="524">
        <f t="shared" si="19"/>
        <v>2406482.4645885206</v>
      </c>
      <c r="H34" s="491">
        <f t="shared" si="20"/>
        <v>2406482.4645885206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15029001.723636732</v>
      </c>
      <c r="E35" s="522">
        <f>IF(+I14&lt;F34,I14,D35)</f>
        <v>575702.93659090914</v>
      </c>
      <c r="F35" s="523">
        <f t="shared" si="18"/>
        <v>14453298.787045822</v>
      </c>
      <c r="G35" s="524">
        <f t="shared" si="19"/>
        <v>2337670.3438930041</v>
      </c>
      <c r="H35" s="491">
        <f t="shared" si="20"/>
        <v>2337670.3438930041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14453298.787045822</v>
      </c>
      <c r="E36" s="522">
        <f>IF(+I14&lt;F35,I14,D36)</f>
        <v>575702.93659090914</v>
      </c>
      <c r="F36" s="523">
        <f t="shared" si="18"/>
        <v>13877595.850454912</v>
      </c>
      <c r="G36" s="524">
        <f t="shared" si="19"/>
        <v>2268858.2231974876</v>
      </c>
      <c r="H36" s="491">
        <f t="shared" si="20"/>
        <v>2268858.2231974876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13877595.850454912</v>
      </c>
      <c r="E37" s="522">
        <f>IF(+I14&lt;F36,I14,D37)</f>
        <v>575702.93659090914</v>
      </c>
      <c r="F37" s="523">
        <f t="shared" si="18"/>
        <v>13301892.913864002</v>
      </c>
      <c r="G37" s="524">
        <f t="shared" si="19"/>
        <v>2200046.1025019712</v>
      </c>
      <c r="H37" s="491">
        <f t="shared" si="20"/>
        <v>2200046.1025019712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13301892.913864002</v>
      </c>
      <c r="E38" s="522">
        <f>IF(+I14&lt;F37,I14,D38)</f>
        <v>575702.93659090914</v>
      </c>
      <c r="F38" s="523">
        <f t="shared" si="18"/>
        <v>12726189.977273092</v>
      </c>
      <c r="G38" s="524">
        <f t="shared" si="19"/>
        <v>2131233.9818064547</v>
      </c>
      <c r="H38" s="491">
        <f t="shared" si="20"/>
        <v>2131233.9818064547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12726189.977273092</v>
      </c>
      <c r="E39" s="522">
        <f>IF(+I14&lt;F38,I14,D39)</f>
        <v>575702.93659090914</v>
      </c>
      <c r="F39" s="523">
        <f t="shared" si="18"/>
        <v>12150487.040682182</v>
      </c>
      <c r="G39" s="524">
        <f t="shared" si="19"/>
        <v>2062421.8611109382</v>
      </c>
      <c r="H39" s="491">
        <f t="shared" si="20"/>
        <v>2062421.8611109382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12150487.040682182</v>
      </c>
      <c r="E40" s="522">
        <f>IF(+I14&lt;F39,I14,D40)</f>
        <v>575702.93659090914</v>
      </c>
      <c r="F40" s="523">
        <f t="shared" si="18"/>
        <v>11574784.104091272</v>
      </c>
      <c r="G40" s="524">
        <f t="shared" si="19"/>
        <v>1993609.7404154218</v>
      </c>
      <c r="H40" s="491">
        <f t="shared" si="20"/>
        <v>1993609.7404154218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11574784.104091272</v>
      </c>
      <c r="E41" s="522">
        <f>IF(+I14&lt;F40,I14,D41)</f>
        <v>575702.93659090914</v>
      </c>
      <c r="F41" s="523">
        <f t="shared" si="18"/>
        <v>10999081.167500362</v>
      </c>
      <c r="G41" s="524">
        <f t="shared" si="19"/>
        <v>1924797.6197199048</v>
      </c>
      <c r="H41" s="491">
        <f t="shared" si="20"/>
        <v>1924797.6197199048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10999081.167500362</v>
      </c>
      <c r="E42" s="522">
        <f>IF(+I14&lt;F41,I14,D42)</f>
        <v>575702.93659090914</v>
      </c>
      <c r="F42" s="523">
        <f t="shared" si="18"/>
        <v>10423378.230909452</v>
      </c>
      <c r="G42" s="524">
        <f t="shared" si="19"/>
        <v>1855985.4990243884</v>
      </c>
      <c r="H42" s="491">
        <f t="shared" si="20"/>
        <v>1855985.4990243884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10423378.230909452</v>
      </c>
      <c r="E43" s="522">
        <f>IF(+I14&lt;F42,I14,D43)</f>
        <v>575702.93659090914</v>
      </c>
      <c r="F43" s="523">
        <f t="shared" si="18"/>
        <v>9847675.2943185419</v>
      </c>
      <c r="G43" s="524">
        <f t="shared" si="19"/>
        <v>1787173.3783288719</v>
      </c>
      <c r="H43" s="491">
        <f t="shared" si="20"/>
        <v>1787173.3783288719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9847675.2943185419</v>
      </c>
      <c r="E44" s="522">
        <f>IF(+I14&lt;F43,I14,D44)</f>
        <v>575702.93659090914</v>
      </c>
      <c r="F44" s="523">
        <f t="shared" si="18"/>
        <v>9271972.3577276319</v>
      </c>
      <c r="G44" s="524">
        <f t="shared" si="19"/>
        <v>1718361.2576333554</v>
      </c>
      <c r="H44" s="491">
        <f t="shared" si="20"/>
        <v>1718361.2576333554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9271972.3577276319</v>
      </c>
      <c r="E45" s="522">
        <f>IF(+I14&lt;F44,I14,D45)</f>
        <v>575702.93659090914</v>
      </c>
      <c r="F45" s="523">
        <f t="shared" si="18"/>
        <v>8696269.421136722</v>
      </c>
      <c r="G45" s="524">
        <f t="shared" si="19"/>
        <v>1649549.136937839</v>
      </c>
      <c r="H45" s="491">
        <f t="shared" si="20"/>
        <v>1649549.136937839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8696269.421136722</v>
      </c>
      <c r="E46" s="522">
        <f>IF(+I14&lt;F45,I14,D46)</f>
        <v>575702.93659090914</v>
      </c>
      <c r="F46" s="523">
        <f t="shared" si="18"/>
        <v>8120566.4845458129</v>
      </c>
      <c r="G46" s="524">
        <f t="shared" si="19"/>
        <v>1580737.0162423225</v>
      </c>
      <c r="H46" s="491">
        <f t="shared" si="20"/>
        <v>1580737.0162423225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8120566.4845458129</v>
      </c>
      <c r="E47" s="522">
        <f>IF(+I14&lt;F46,I14,D47)</f>
        <v>575702.93659090914</v>
      </c>
      <c r="F47" s="523">
        <f t="shared" si="18"/>
        <v>7544863.5479549039</v>
      </c>
      <c r="G47" s="524">
        <f t="shared" si="19"/>
        <v>1511924.895546806</v>
      </c>
      <c r="H47" s="491">
        <f t="shared" si="20"/>
        <v>1511924.895546806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7544863.5479549039</v>
      </c>
      <c r="E48" s="522">
        <f>IF(+I14&lt;F47,I14,D48)</f>
        <v>575702.93659090914</v>
      </c>
      <c r="F48" s="523">
        <f t="shared" si="18"/>
        <v>6969160.6113639949</v>
      </c>
      <c r="G48" s="524">
        <f t="shared" si="19"/>
        <v>1443112.7748512896</v>
      </c>
      <c r="H48" s="491">
        <f t="shared" si="20"/>
        <v>1443112.7748512896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6969160.6113639949</v>
      </c>
      <c r="E49" s="522">
        <f>IF(+I14&lt;F48,I14,D49)</f>
        <v>575702.93659090914</v>
      </c>
      <c r="F49" s="523">
        <f t="shared" si="18"/>
        <v>6393457.6747730859</v>
      </c>
      <c r="G49" s="524">
        <f t="shared" si="19"/>
        <v>1374300.6541557733</v>
      </c>
      <c r="H49" s="491">
        <f t="shared" si="20"/>
        <v>1374300.6541557733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6393457.6747730859</v>
      </c>
      <c r="E50" s="522">
        <f>IF(+I14&lt;F49,I14,D50)</f>
        <v>575702.93659090914</v>
      </c>
      <c r="F50" s="523">
        <f t="shared" si="18"/>
        <v>5817754.7381821768</v>
      </c>
      <c r="G50" s="524">
        <f t="shared" ref="G50:G72" si="21">+I$12*((D50+F50)/2)+E50</f>
        <v>1305488.5334602569</v>
      </c>
      <c r="H50" s="491">
        <f t="shared" ref="H50:H72" si="22">+I$13*((D50+F50)/2)+E50</f>
        <v>1305488.5334602569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5817754.7381821768</v>
      </c>
      <c r="E51" s="522">
        <f>IF(+I14&lt;F50,I14,D51)</f>
        <v>575702.93659090914</v>
      </c>
      <c r="F51" s="523">
        <f t="shared" si="18"/>
        <v>5242051.8015912678</v>
      </c>
      <c r="G51" s="524">
        <f t="shared" si="21"/>
        <v>1236676.4127647406</v>
      </c>
      <c r="H51" s="491">
        <f t="shared" si="22"/>
        <v>1236676.4127647406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5242051.8015912678</v>
      </c>
      <c r="E52" s="522">
        <f>IF(+I14&lt;F51,I14,D52)</f>
        <v>575702.93659090914</v>
      </c>
      <c r="F52" s="523">
        <f t="shared" si="18"/>
        <v>4666348.8650003588</v>
      </c>
      <c r="G52" s="524">
        <f t="shared" si="21"/>
        <v>1167864.2920692242</v>
      </c>
      <c r="H52" s="491">
        <f t="shared" si="22"/>
        <v>1167864.2920692242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4666348.8650003588</v>
      </c>
      <c r="E53" s="522">
        <f>IF(+I14&lt;F52,I14,D53)</f>
        <v>575702.93659090914</v>
      </c>
      <c r="F53" s="523">
        <f t="shared" si="18"/>
        <v>4090645.9284094498</v>
      </c>
      <c r="G53" s="524">
        <f t="shared" si="21"/>
        <v>1099052.1713737077</v>
      </c>
      <c r="H53" s="491">
        <f t="shared" si="22"/>
        <v>1099052.1713737077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4090645.9284094498</v>
      </c>
      <c r="E54" s="522">
        <f>IF(+I14&lt;F53,I14,D54)</f>
        <v>575702.93659090914</v>
      </c>
      <c r="F54" s="523">
        <f t="shared" si="18"/>
        <v>3514942.9918185407</v>
      </c>
      <c r="G54" s="524">
        <f t="shared" si="21"/>
        <v>1030240.0506781912</v>
      </c>
      <c r="H54" s="491">
        <f t="shared" si="22"/>
        <v>1030240.0506781912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3514942.9918185407</v>
      </c>
      <c r="E55" s="522">
        <f>IF(+I14&lt;F54,I14,D55)</f>
        <v>575702.93659090914</v>
      </c>
      <c r="F55" s="523">
        <f t="shared" si="18"/>
        <v>2939240.0552276317</v>
      </c>
      <c r="G55" s="524">
        <f t="shared" si="21"/>
        <v>961427.92998267489</v>
      </c>
      <c r="H55" s="491">
        <f t="shared" si="22"/>
        <v>961427.92998267489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2939240.0552276317</v>
      </c>
      <c r="E56" s="522">
        <f>IF(+I14&lt;F55,I14,D56)</f>
        <v>575702.93659090914</v>
      </c>
      <c r="F56" s="523">
        <f t="shared" si="18"/>
        <v>2363537.1186367227</v>
      </c>
      <c r="G56" s="524">
        <f t="shared" si="21"/>
        <v>892615.80928715854</v>
      </c>
      <c r="H56" s="491">
        <f t="shared" si="22"/>
        <v>892615.80928715854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2363537.1186367227</v>
      </c>
      <c r="E57" s="522">
        <f>IF(+I14&lt;F56,I14,D57)</f>
        <v>575702.93659090914</v>
      </c>
      <c r="F57" s="523">
        <f t="shared" si="18"/>
        <v>1787834.1820458136</v>
      </c>
      <c r="G57" s="524">
        <f t="shared" si="21"/>
        <v>823803.68859164207</v>
      </c>
      <c r="H57" s="491">
        <f t="shared" si="22"/>
        <v>823803.68859164207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1787834.1820458136</v>
      </c>
      <c r="E58" s="522">
        <f>IF(+I14&lt;F57,I14,D58)</f>
        <v>575702.93659090914</v>
      </c>
      <c r="F58" s="523">
        <f t="shared" si="18"/>
        <v>1212131.2454549046</v>
      </c>
      <c r="G58" s="524">
        <f t="shared" si="21"/>
        <v>754991.56789612572</v>
      </c>
      <c r="H58" s="491">
        <f t="shared" si="22"/>
        <v>754991.56789612572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1212131.2454549046</v>
      </c>
      <c r="E59" s="522">
        <f>IF(+I14&lt;F58,I14,D59)</f>
        <v>575702.93659090914</v>
      </c>
      <c r="F59" s="523">
        <f t="shared" si="18"/>
        <v>636428.30886399548</v>
      </c>
      <c r="G59" s="524">
        <f t="shared" si="21"/>
        <v>686179.44720060925</v>
      </c>
      <c r="H59" s="491">
        <f t="shared" si="22"/>
        <v>686179.44720060925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636428.30886399548</v>
      </c>
      <c r="E60" s="522">
        <f>IF(+I14&lt;F59,I14,D60)</f>
        <v>575702.93659090914</v>
      </c>
      <c r="F60" s="523">
        <f t="shared" si="18"/>
        <v>60725.372273086337</v>
      </c>
      <c r="G60" s="524">
        <f t="shared" si="21"/>
        <v>617367.3265050929</v>
      </c>
      <c r="H60" s="491">
        <f t="shared" si="22"/>
        <v>617367.3265050929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60725.372273086337</v>
      </c>
      <c r="E61" s="522">
        <f>IF(+I14&lt;F60,I14,D61)</f>
        <v>60725.372273086337</v>
      </c>
      <c r="F61" s="523">
        <f t="shared" si="18"/>
        <v>0</v>
      </c>
      <c r="G61" s="526">
        <f t="shared" si="21"/>
        <v>64354.537056299087</v>
      </c>
      <c r="H61" s="491">
        <f t="shared" si="22"/>
        <v>64354.537056299087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1"/>
        <v>0</v>
      </c>
      <c r="H62" s="491">
        <f t="shared" si="22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1"/>
        <v>0</v>
      </c>
      <c r="H63" s="491">
        <f t="shared" si="22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1"/>
        <v>0</v>
      </c>
      <c r="H64" s="491">
        <f t="shared" si="22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1"/>
        <v>0</v>
      </c>
      <c r="H65" s="491">
        <f t="shared" si="22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1"/>
        <v>0</v>
      </c>
      <c r="H66" s="491">
        <f t="shared" si="22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1"/>
        <v>0</v>
      </c>
      <c r="H67" s="491">
        <f t="shared" si="22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1"/>
        <v>0</v>
      </c>
      <c r="H68" s="491">
        <f t="shared" si="22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1"/>
        <v>0</v>
      </c>
      <c r="H69" s="491">
        <f t="shared" si="22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1"/>
        <v>0</v>
      </c>
      <c r="H70" s="491">
        <f t="shared" si="22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1"/>
        <v>0</v>
      </c>
      <c r="H71" s="491">
        <f t="shared" si="22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1"/>
        <v>0</v>
      </c>
      <c r="H72" s="471">
        <f t="shared" si="22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25330929.210000008</v>
      </c>
      <c r="F73" s="375"/>
      <c r="G73" s="375">
        <f>SUM(G17:G72)</f>
        <v>91929521.183846563</v>
      </c>
      <c r="H73" s="375">
        <f>SUM(H17:H72)</f>
        <v>91929521.183846563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2909557.9525626926</v>
      </c>
      <c r="N87" s="546">
        <f>IF(J92&lt;D11,0,VLOOKUP(J92,C17:O72,11))</f>
        <v>2909557.9525626926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3153924.2329793787</v>
      </c>
      <c r="N88" s="550">
        <f>IF(J92&lt;D11,0,VLOOKUP(J92,C99:P154,7))</f>
        <v>3153924.2329793787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244366.28041668609</v>
      </c>
      <c r="N89" s="555">
        <f>+N88-N87</f>
        <v>244366.28041668609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 t="str">
        <f>E9</f>
        <v xml:space="preserve">  SPP Project ID = 30449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25330929.210000001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575702.93659090914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23">+I99-H99</f>
        <v>0</v>
      </c>
      <c r="K99" s="514"/>
      <c r="L99" s="512">
        <f t="shared" ref="L99:L104" si="24">+H99</f>
        <v>1704186.6748150045</v>
      </c>
      <c r="M99" s="513">
        <f t="shared" ref="M99:M130" si="25">IF(L99&lt;&gt;0,+H99-L99,0)</f>
        <v>0</v>
      </c>
      <c r="N99" s="512">
        <f t="shared" ref="N99:N104" si="26">+I99</f>
        <v>1704186.6748150045</v>
      </c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23"/>
        <v>0</v>
      </c>
      <c r="K100" s="514"/>
      <c r="L100" s="655">
        <f t="shared" si="24"/>
        <v>3626008.4781243373</v>
      </c>
      <c r="M100" s="514">
        <f t="shared" si="25"/>
        <v>0</v>
      </c>
      <c r="N100" s="655">
        <f t="shared" si="26"/>
        <v>3626008.4781243373</v>
      </c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23"/>
        <v>0</v>
      </c>
      <c r="K101" s="514"/>
      <c r="L101" s="655">
        <f t="shared" si="24"/>
        <v>3167459.760554947</v>
      </c>
      <c r="M101" s="514">
        <f t="shared" ref="M101" si="30">IF(L101&lt;&gt;0,+H101-L101,0)</f>
        <v>0</v>
      </c>
      <c r="N101" s="655">
        <f t="shared" si="26"/>
        <v>3167459.760554947</v>
      </c>
      <c r="O101" s="514">
        <f t="shared" si="27"/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2019</v>
      </c>
      <c r="D102" s="629">
        <v>23980932.308970097</v>
      </c>
      <c r="E102" s="630">
        <v>589091.37209302327</v>
      </c>
      <c r="F102" s="631">
        <v>23391840.936877076</v>
      </c>
      <c r="G102" s="631">
        <v>23686386.622923587</v>
      </c>
      <c r="H102" s="633">
        <v>3124495.1418173425</v>
      </c>
      <c r="I102" s="634">
        <v>3124495.1418173425</v>
      </c>
      <c r="J102" s="514">
        <f t="shared" si="23"/>
        <v>0</v>
      </c>
      <c r="K102" s="514"/>
      <c r="L102" s="655">
        <f t="shared" si="24"/>
        <v>3124495.1418173425</v>
      </c>
      <c r="M102" s="514">
        <f t="shared" ref="M102" si="31">IF(L102&lt;&gt;0,+H102-L102,0)</f>
        <v>0</v>
      </c>
      <c r="N102" s="655">
        <f t="shared" si="26"/>
        <v>3124495.1418173425</v>
      </c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2020</v>
      </c>
      <c r="D103" s="629">
        <v>23391840.936877076</v>
      </c>
      <c r="E103" s="630">
        <v>603117.35714285716</v>
      </c>
      <c r="F103" s="631">
        <v>22788723.579734217</v>
      </c>
      <c r="G103" s="631">
        <v>23090282.258305646</v>
      </c>
      <c r="H103" s="633">
        <v>3087027.5131925805</v>
      </c>
      <c r="I103" s="634">
        <v>3087027.5131925805</v>
      </c>
      <c r="J103" s="514">
        <f t="shared" si="23"/>
        <v>0</v>
      </c>
      <c r="K103" s="514"/>
      <c r="L103" s="655">
        <f t="shared" si="24"/>
        <v>3087027.5131925805</v>
      </c>
      <c r="M103" s="514">
        <f t="shared" ref="M103" si="32">IF(L103&lt;&gt;0,+H103-L103,0)</f>
        <v>0</v>
      </c>
      <c r="N103" s="655">
        <f t="shared" si="26"/>
        <v>3087027.5131925805</v>
      </c>
      <c r="O103" s="514">
        <f t="shared" si="27"/>
        <v>0</v>
      </c>
      <c r="P103" s="514">
        <f t="shared" si="28"/>
        <v>0</v>
      </c>
    </row>
    <row r="104" spans="1:16" ht="12.5">
      <c r="B104" s="195" t="str">
        <f t="shared" si="29"/>
        <v/>
      </c>
      <c r="C104" s="507">
        <f>IF(D93="","-",+C103+1)</f>
        <v>2021</v>
      </c>
      <c r="D104" s="629">
        <v>22788723.579734217</v>
      </c>
      <c r="E104" s="630">
        <v>617827.53658536589</v>
      </c>
      <c r="F104" s="631">
        <v>22170896.043148853</v>
      </c>
      <c r="G104" s="631">
        <v>22479809.811441533</v>
      </c>
      <c r="H104" s="633">
        <v>3169605.7563163298</v>
      </c>
      <c r="I104" s="634">
        <v>3169605.7563163298</v>
      </c>
      <c r="J104" s="514">
        <f t="shared" si="23"/>
        <v>0</v>
      </c>
      <c r="K104" s="514"/>
      <c r="L104" s="655">
        <f t="shared" si="24"/>
        <v>3169605.7563163298</v>
      </c>
      <c r="M104" s="514">
        <f t="shared" ref="M104" si="33">IF(L104&lt;&gt;0,+H104-L104,0)</f>
        <v>0</v>
      </c>
      <c r="N104" s="655">
        <f t="shared" si="26"/>
        <v>3169605.7563163298</v>
      </c>
      <c r="O104" s="514">
        <f t="shared" si="27"/>
        <v>0</v>
      </c>
      <c r="P104" s="514">
        <f t="shared" si="28"/>
        <v>0</v>
      </c>
    </row>
    <row r="105" spans="1:16" ht="12.5">
      <c r="B105" s="195" t="str">
        <f t="shared" si="29"/>
        <v/>
      </c>
      <c r="C105" s="507">
        <f>IF(D93="","-",+C104+1)</f>
        <v>2022</v>
      </c>
      <c r="D105" s="629">
        <v>22170896.043148853</v>
      </c>
      <c r="E105" s="630">
        <v>603117.35714285716</v>
      </c>
      <c r="F105" s="631">
        <v>21567778.686005995</v>
      </c>
      <c r="G105" s="631">
        <v>21869337.364577424</v>
      </c>
      <c r="H105" s="633">
        <v>3171842.5527529279</v>
      </c>
      <c r="I105" s="634">
        <v>3171842.5527529279</v>
      </c>
      <c r="J105" s="514">
        <f t="shared" si="23"/>
        <v>0</v>
      </c>
      <c r="K105" s="514"/>
      <c r="L105" s="655">
        <f t="shared" ref="L105" si="34">+H105</f>
        <v>3171842.5527529279</v>
      </c>
      <c r="M105" s="514">
        <f t="shared" ref="M105" si="35">IF(L105&lt;&gt;0,+H105-L105,0)</f>
        <v>0</v>
      </c>
      <c r="N105" s="655">
        <f t="shared" ref="N105" si="36">+I105</f>
        <v>3171842.5527529279</v>
      </c>
      <c r="O105" s="514">
        <f t="shared" ref="O105" si="37">IF(N105&lt;&gt;0,+I105-N105,0)</f>
        <v>0</v>
      </c>
      <c r="P105" s="514">
        <f t="shared" ref="P105" si="38">+O105-M105</f>
        <v>0</v>
      </c>
    </row>
    <row r="106" spans="1:16" ht="12.5">
      <c r="B106" s="195" t="str">
        <f t="shared" si="29"/>
        <v>IU</v>
      </c>
      <c r="C106" s="507">
        <f>IF(D93="","-",+C105+1)</f>
        <v>2023</v>
      </c>
      <c r="D106" s="629">
        <v>21567778.896005996</v>
      </c>
      <c r="E106" s="630">
        <v>575702.93659090914</v>
      </c>
      <c r="F106" s="631">
        <v>20992075.959415086</v>
      </c>
      <c r="G106" s="631">
        <v>21279927.427710541</v>
      </c>
      <c r="H106" s="633">
        <v>3200902.3799633714</v>
      </c>
      <c r="I106" s="634">
        <v>3200902.3799633714</v>
      </c>
      <c r="J106" s="514">
        <f t="shared" si="23"/>
        <v>0</v>
      </c>
      <c r="K106" s="514"/>
      <c r="L106" s="655">
        <f t="shared" ref="L106" si="39">+H106</f>
        <v>3200902.3799633714</v>
      </c>
      <c r="M106" s="514">
        <f t="shared" ref="M106" si="40">IF(L106&lt;&gt;0,+H106-L106,0)</f>
        <v>0</v>
      </c>
      <c r="N106" s="655">
        <f t="shared" ref="N106" si="41">+I106</f>
        <v>3200902.3799633714</v>
      </c>
      <c r="O106" s="514">
        <f t="shared" ref="O106" si="42">IF(N106&lt;&gt;0,+I106-N106,0)</f>
        <v>0</v>
      </c>
      <c r="P106" s="514">
        <f t="shared" ref="P106" si="43">+O106-M106</f>
        <v>0</v>
      </c>
    </row>
    <row r="107" spans="1:16" ht="12.5">
      <c r="B107" s="195" t="str">
        <f t="shared" si="29"/>
        <v/>
      </c>
      <c r="C107" s="507">
        <f>IF(D93="","-",+C106+1)</f>
        <v>2024</v>
      </c>
      <c r="D107" s="374">
        <f>IF(F106+SUM(E$99:E106)=D$92,F106,D$92-SUM(E$99:E106))</f>
        <v>20992075.959415086</v>
      </c>
      <c r="E107" s="522">
        <f>IF(+J96&lt;F106,J96,D107)</f>
        <v>575702.93659090914</v>
      </c>
      <c r="F107" s="523">
        <f t="shared" ref="F107:F130" si="44">+D107-E107</f>
        <v>20416373.022824176</v>
      </c>
      <c r="G107" s="523">
        <f t="shared" ref="G107:G130" si="45">+(F107+D107)/2</f>
        <v>20704224.491119631</v>
      </c>
      <c r="H107" s="526">
        <f t="shared" ref="H107:H154" si="46">+J$94*G107+E107</f>
        <v>3153924.2329793787</v>
      </c>
      <c r="I107" s="577">
        <f t="shared" ref="I107:I154" si="47">+J$95*G107+E107</f>
        <v>3153924.2329793787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2025</v>
      </c>
      <c r="D108" s="374">
        <f>IF(F107+SUM(E$99:E107)=D$92,F107,D$92-SUM(E$99:E107))</f>
        <v>20416373.022824176</v>
      </c>
      <c r="E108" s="522">
        <f>IF(+J96&lt;F107,J96,D108)</f>
        <v>575702.93659090914</v>
      </c>
      <c r="F108" s="523">
        <f t="shared" si="44"/>
        <v>19840670.086233266</v>
      </c>
      <c r="G108" s="523">
        <f t="shared" si="45"/>
        <v>20128521.554528721</v>
      </c>
      <c r="H108" s="526">
        <f t="shared" si="46"/>
        <v>3082234.0534148798</v>
      </c>
      <c r="I108" s="577">
        <f t="shared" si="47"/>
        <v>3082234.0534148798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2026</v>
      </c>
      <c r="D109" s="374">
        <f>IF(F108+SUM(E$99:E108)=D$92,F108,D$92-SUM(E$99:E108))</f>
        <v>19840670.086233266</v>
      </c>
      <c r="E109" s="522">
        <f>IF(+J96&lt;F108,J96,D109)</f>
        <v>575702.93659090914</v>
      </c>
      <c r="F109" s="523">
        <f t="shared" si="44"/>
        <v>19264967.149642356</v>
      </c>
      <c r="G109" s="523">
        <f t="shared" si="45"/>
        <v>19552818.617937811</v>
      </c>
      <c r="H109" s="526">
        <f t="shared" si="46"/>
        <v>3010543.873850381</v>
      </c>
      <c r="I109" s="577">
        <f t="shared" si="47"/>
        <v>3010543.873850381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2027</v>
      </c>
      <c r="D110" s="374">
        <f>IF(F109+SUM(E$99:E109)=D$92,F109,D$92-SUM(E$99:E109))</f>
        <v>19264967.149642356</v>
      </c>
      <c r="E110" s="522">
        <f>IF(+J96&lt;F109,J96,D110)</f>
        <v>575702.93659090914</v>
      </c>
      <c r="F110" s="523">
        <f t="shared" si="44"/>
        <v>18689264.213051446</v>
      </c>
      <c r="G110" s="523">
        <f t="shared" si="45"/>
        <v>18977115.681346901</v>
      </c>
      <c r="H110" s="526">
        <f t="shared" si="46"/>
        <v>2938853.6942858817</v>
      </c>
      <c r="I110" s="577">
        <f t="shared" si="47"/>
        <v>2938853.6942858817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2028</v>
      </c>
      <c r="D111" s="374">
        <f>IF(F110+SUM(E$99:E110)=D$92,F110,D$92-SUM(E$99:E110))</f>
        <v>18689264.213051446</v>
      </c>
      <c r="E111" s="522">
        <f>IF(+J96&lt;F110,J96,D111)</f>
        <v>575702.93659090914</v>
      </c>
      <c r="F111" s="523">
        <f t="shared" si="44"/>
        <v>18113561.276460536</v>
      </c>
      <c r="G111" s="523">
        <f t="shared" si="45"/>
        <v>18401412.744755991</v>
      </c>
      <c r="H111" s="526">
        <f t="shared" si="46"/>
        <v>2867163.5147213829</v>
      </c>
      <c r="I111" s="577">
        <f t="shared" si="47"/>
        <v>2867163.5147213829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9"/>
        <v/>
      </c>
      <c r="C112" s="507">
        <f>IF(D93="","-",+C111+1)</f>
        <v>2029</v>
      </c>
      <c r="D112" s="374">
        <f>IF(F111+SUM(E$99:E111)=D$92,F111,D$92-SUM(E$99:E111))</f>
        <v>18113561.276460536</v>
      </c>
      <c r="E112" s="522">
        <f>IF(+J96&lt;F111,J96,D112)</f>
        <v>575702.93659090914</v>
      </c>
      <c r="F112" s="523">
        <f t="shared" si="44"/>
        <v>17537858.339869626</v>
      </c>
      <c r="G112" s="523">
        <f t="shared" si="45"/>
        <v>17825709.808165081</v>
      </c>
      <c r="H112" s="526">
        <f t="shared" si="46"/>
        <v>2795473.3351568836</v>
      </c>
      <c r="I112" s="577">
        <f t="shared" si="47"/>
        <v>2795473.3351568836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2030</v>
      </c>
      <c r="D113" s="374">
        <f>IF(F112+SUM(E$99:E112)=D$92,F112,D$92-SUM(E$99:E112))</f>
        <v>17537858.339869626</v>
      </c>
      <c r="E113" s="522">
        <f>IF(+J96&lt;F112,J96,D113)</f>
        <v>575702.93659090914</v>
      </c>
      <c r="F113" s="523">
        <f t="shared" si="44"/>
        <v>16962155.403278716</v>
      </c>
      <c r="G113" s="523">
        <f t="shared" si="45"/>
        <v>17250006.871574171</v>
      </c>
      <c r="H113" s="526">
        <f t="shared" si="46"/>
        <v>2723783.1555923847</v>
      </c>
      <c r="I113" s="577">
        <f t="shared" si="47"/>
        <v>2723783.1555923847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2031</v>
      </c>
      <c r="D114" s="374">
        <f>IF(F113+SUM(E$99:E113)=D$92,F113,D$92-SUM(E$99:E113))</f>
        <v>16962155.403278716</v>
      </c>
      <c r="E114" s="522">
        <f>IF(+J96&lt;F113,J96,D114)</f>
        <v>575702.93659090914</v>
      </c>
      <c r="F114" s="523">
        <f t="shared" si="44"/>
        <v>16386452.466687806</v>
      </c>
      <c r="G114" s="523">
        <f t="shared" si="45"/>
        <v>16674303.934983261</v>
      </c>
      <c r="H114" s="526">
        <f t="shared" si="46"/>
        <v>2652092.9760278859</v>
      </c>
      <c r="I114" s="577">
        <f t="shared" si="47"/>
        <v>2652092.9760278859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2032</v>
      </c>
      <c r="D115" s="374">
        <f>IF(F114+SUM(E$99:E114)=D$92,F114,D$92-SUM(E$99:E114))</f>
        <v>16386452.466687806</v>
      </c>
      <c r="E115" s="522">
        <f>IF(+J96&lt;F114,J96,D115)</f>
        <v>575702.93659090914</v>
      </c>
      <c r="F115" s="523">
        <f t="shared" si="44"/>
        <v>15810749.530096896</v>
      </c>
      <c r="G115" s="523">
        <f t="shared" si="45"/>
        <v>16098600.998392351</v>
      </c>
      <c r="H115" s="526">
        <f t="shared" si="46"/>
        <v>2580402.7964633866</v>
      </c>
      <c r="I115" s="577">
        <f t="shared" si="47"/>
        <v>2580402.7964633866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2033</v>
      </c>
      <c r="D116" s="374">
        <f>IF(F115+SUM(E$99:E115)=D$92,F115,D$92-SUM(E$99:E115))</f>
        <v>15810749.530096896</v>
      </c>
      <c r="E116" s="522">
        <f>IF(+J96&lt;F115,J96,D116)</f>
        <v>575702.93659090914</v>
      </c>
      <c r="F116" s="523">
        <f t="shared" si="44"/>
        <v>15235046.593505986</v>
      </c>
      <c r="G116" s="523">
        <f t="shared" si="45"/>
        <v>15522898.061801441</v>
      </c>
      <c r="H116" s="526">
        <f t="shared" si="46"/>
        <v>2508712.6168988878</v>
      </c>
      <c r="I116" s="577">
        <f t="shared" si="47"/>
        <v>2508712.6168988878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2034</v>
      </c>
      <c r="D117" s="374">
        <f>IF(F116+SUM(E$99:E116)=D$92,F116,D$92-SUM(E$99:E116))</f>
        <v>15235046.593505986</v>
      </c>
      <c r="E117" s="522">
        <f>IF(+J96&lt;F116,J96,D117)</f>
        <v>575702.93659090914</v>
      </c>
      <c r="F117" s="523">
        <f t="shared" si="44"/>
        <v>14659343.656915076</v>
      </c>
      <c r="G117" s="523">
        <f t="shared" si="45"/>
        <v>14947195.125210531</v>
      </c>
      <c r="H117" s="526">
        <f t="shared" si="46"/>
        <v>2437022.4373343885</v>
      </c>
      <c r="I117" s="577">
        <f t="shared" si="47"/>
        <v>2437022.4373343885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2035</v>
      </c>
      <c r="D118" s="374">
        <f>IF(F117+SUM(E$99:E117)=D$92,F117,D$92-SUM(E$99:E117))</f>
        <v>14659343.656915076</v>
      </c>
      <c r="E118" s="522">
        <f>IF(+J96&lt;F117,J96,D118)</f>
        <v>575702.93659090914</v>
      </c>
      <c r="F118" s="523">
        <f t="shared" si="44"/>
        <v>14083640.720324166</v>
      </c>
      <c r="G118" s="523">
        <f t="shared" si="45"/>
        <v>14371492.188619621</v>
      </c>
      <c r="H118" s="526">
        <f t="shared" si="46"/>
        <v>2365332.2577698897</v>
      </c>
      <c r="I118" s="577">
        <f t="shared" si="47"/>
        <v>2365332.2577698897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2036</v>
      </c>
      <c r="D119" s="374">
        <f>IF(F118+SUM(E$99:E118)=D$92,F118,D$92-SUM(E$99:E118))</f>
        <v>14083640.720324166</v>
      </c>
      <c r="E119" s="522">
        <f>IF(+J96&lt;F118,J96,D119)</f>
        <v>575702.93659090914</v>
      </c>
      <c r="F119" s="523">
        <f t="shared" si="44"/>
        <v>13507937.783733256</v>
      </c>
      <c r="G119" s="523">
        <f t="shared" si="45"/>
        <v>13795789.252028711</v>
      </c>
      <c r="H119" s="526">
        <f t="shared" si="46"/>
        <v>2293642.0782053904</v>
      </c>
      <c r="I119" s="577">
        <f t="shared" si="47"/>
        <v>2293642.0782053904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2037</v>
      </c>
      <c r="D120" s="374">
        <f>IF(F119+SUM(E$99:E119)=D$92,F119,D$92-SUM(E$99:E119))</f>
        <v>13507937.783733256</v>
      </c>
      <c r="E120" s="522">
        <f>IF(+J96&lt;F119,J96,D120)</f>
        <v>575702.93659090914</v>
      </c>
      <c r="F120" s="523">
        <f t="shared" si="44"/>
        <v>12932234.847142346</v>
      </c>
      <c r="G120" s="523">
        <f t="shared" si="45"/>
        <v>13220086.315437801</v>
      </c>
      <c r="H120" s="526">
        <f t="shared" si="46"/>
        <v>2221951.8986408915</v>
      </c>
      <c r="I120" s="577">
        <f t="shared" si="47"/>
        <v>2221951.8986408915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2038</v>
      </c>
      <c r="D121" s="374">
        <f>IF(F120+SUM(E$99:E120)=D$92,F120,D$92-SUM(E$99:E120))</f>
        <v>12932234.847142346</v>
      </c>
      <c r="E121" s="522">
        <f>IF(+J96&lt;F120,J96,D121)</f>
        <v>575702.93659090914</v>
      </c>
      <c r="F121" s="523">
        <f t="shared" si="44"/>
        <v>12356531.910551436</v>
      </c>
      <c r="G121" s="523">
        <f t="shared" si="45"/>
        <v>12644383.378846891</v>
      </c>
      <c r="H121" s="526">
        <f t="shared" si="46"/>
        <v>2150261.7190763927</v>
      </c>
      <c r="I121" s="577">
        <f t="shared" si="47"/>
        <v>2150261.7190763927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2039</v>
      </c>
      <c r="D122" s="374">
        <f>IF(F121+SUM(E$99:E121)=D$92,F121,D$92-SUM(E$99:E121))</f>
        <v>12356531.910551436</v>
      </c>
      <c r="E122" s="522">
        <f>IF(+J96&lt;F121,J96,D122)</f>
        <v>575702.93659090914</v>
      </c>
      <c r="F122" s="523">
        <f t="shared" si="44"/>
        <v>11780828.973960526</v>
      </c>
      <c r="G122" s="523">
        <f t="shared" si="45"/>
        <v>12068680.442255981</v>
      </c>
      <c r="H122" s="526">
        <f t="shared" si="46"/>
        <v>2078571.5395118934</v>
      </c>
      <c r="I122" s="577">
        <f t="shared" si="47"/>
        <v>2078571.5395118934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2040</v>
      </c>
      <c r="D123" s="374">
        <f>IF(F122+SUM(E$99:E122)=D$92,F122,D$92-SUM(E$99:E122))</f>
        <v>11780828.973960526</v>
      </c>
      <c r="E123" s="522">
        <f>IF(+J96&lt;F122,J96,D123)</f>
        <v>575702.93659090914</v>
      </c>
      <c r="F123" s="523">
        <f t="shared" si="44"/>
        <v>11205126.037369616</v>
      </c>
      <c r="G123" s="523">
        <f t="shared" si="45"/>
        <v>11492977.505665071</v>
      </c>
      <c r="H123" s="526">
        <f t="shared" si="46"/>
        <v>2006881.3599473946</v>
      </c>
      <c r="I123" s="577">
        <f t="shared" si="47"/>
        <v>2006881.3599473946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2041</v>
      </c>
      <c r="D124" s="374">
        <f>IF(F123+SUM(E$99:E123)=D$92,F123,D$92-SUM(E$99:E123))</f>
        <v>11205126.037369616</v>
      </c>
      <c r="E124" s="522">
        <f>IF(+J96&lt;F123,J96,D124)</f>
        <v>575702.93659090914</v>
      </c>
      <c r="F124" s="523">
        <f t="shared" si="44"/>
        <v>10629423.100778706</v>
      </c>
      <c r="G124" s="523">
        <f t="shared" si="45"/>
        <v>10917274.569074161</v>
      </c>
      <c r="H124" s="526">
        <f t="shared" si="46"/>
        <v>1935191.1803828953</v>
      </c>
      <c r="I124" s="577">
        <f t="shared" si="47"/>
        <v>1935191.1803828953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2042</v>
      </c>
      <c r="D125" s="374">
        <f>IF(F124+SUM(E$99:E124)=D$92,F124,D$92-SUM(E$99:E124))</f>
        <v>10629423.100778706</v>
      </c>
      <c r="E125" s="522">
        <f>IF(+J96&lt;F124,J96,D125)</f>
        <v>575702.93659090914</v>
      </c>
      <c r="F125" s="523">
        <f t="shared" si="44"/>
        <v>10053720.164187796</v>
      </c>
      <c r="G125" s="523">
        <f t="shared" si="45"/>
        <v>10341571.632483251</v>
      </c>
      <c r="H125" s="526">
        <f t="shared" si="46"/>
        <v>1863501.0008183965</v>
      </c>
      <c r="I125" s="577">
        <f t="shared" si="47"/>
        <v>1863501.0008183965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2043</v>
      </c>
      <c r="D126" s="374">
        <f>IF(F125+SUM(E$99:E125)=D$92,F125,D$92-SUM(E$99:E125))</f>
        <v>10053720.164187796</v>
      </c>
      <c r="E126" s="522">
        <f>IF(+J96&lt;F125,J96,D126)</f>
        <v>575702.93659090914</v>
      </c>
      <c r="F126" s="523">
        <f t="shared" si="44"/>
        <v>9478017.2275968865</v>
      </c>
      <c r="G126" s="523">
        <f t="shared" si="45"/>
        <v>9765868.6958923414</v>
      </c>
      <c r="H126" s="526">
        <f t="shared" si="46"/>
        <v>1791810.8212538972</v>
      </c>
      <c r="I126" s="577">
        <f t="shared" si="47"/>
        <v>1791810.8212538972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2044</v>
      </c>
      <c r="D127" s="374">
        <f>IF(F126+SUM(E$99:E126)=D$92,F126,D$92-SUM(E$99:E126))</f>
        <v>9478017.2275968865</v>
      </c>
      <c r="E127" s="522">
        <f>IF(+J96&lt;F126,J96,D127)</f>
        <v>575702.93659090914</v>
      </c>
      <c r="F127" s="523">
        <f t="shared" si="44"/>
        <v>8902314.2910059765</v>
      </c>
      <c r="G127" s="523">
        <f t="shared" si="45"/>
        <v>9190165.7593014315</v>
      </c>
      <c r="H127" s="526">
        <f t="shared" si="46"/>
        <v>1720120.6416893983</v>
      </c>
      <c r="I127" s="577">
        <f t="shared" si="47"/>
        <v>1720120.6416893983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2045</v>
      </c>
      <c r="D128" s="374">
        <f>IF(F127+SUM(E$99:E127)=D$92,F127,D$92-SUM(E$99:E127))</f>
        <v>8902314.2910059765</v>
      </c>
      <c r="E128" s="522">
        <f>IF(+J96&lt;F127,J96,D128)</f>
        <v>575702.93659090914</v>
      </c>
      <c r="F128" s="523">
        <f t="shared" si="44"/>
        <v>8326611.3544150675</v>
      </c>
      <c r="G128" s="523">
        <f t="shared" si="45"/>
        <v>8614462.8227105215</v>
      </c>
      <c r="H128" s="526">
        <f t="shared" si="46"/>
        <v>1648430.4621248995</v>
      </c>
      <c r="I128" s="577">
        <f t="shared" si="47"/>
        <v>1648430.4621248995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2046</v>
      </c>
      <c r="D129" s="374">
        <f>IF(F128+SUM(E$99:E128)=D$92,F128,D$92-SUM(E$99:E128))</f>
        <v>8326611.3544150675</v>
      </c>
      <c r="E129" s="522">
        <f>IF(+J96&lt;F128,J96,D129)</f>
        <v>575702.93659090914</v>
      </c>
      <c r="F129" s="523">
        <f t="shared" si="44"/>
        <v>7750908.4178241584</v>
      </c>
      <c r="G129" s="523">
        <f t="shared" si="45"/>
        <v>8038759.8861196134</v>
      </c>
      <c r="H129" s="526">
        <f t="shared" si="46"/>
        <v>1576740.2825604007</v>
      </c>
      <c r="I129" s="577">
        <f t="shared" si="47"/>
        <v>1576740.2825604007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2047</v>
      </c>
      <c r="D130" s="374">
        <f>IF(F129+SUM(E$99:E129)=D$92,F129,D$92-SUM(E$99:E129))</f>
        <v>7750908.4178241584</v>
      </c>
      <c r="E130" s="522">
        <f>IF(+J96&lt;F129,J96,D130)</f>
        <v>575702.93659090914</v>
      </c>
      <c r="F130" s="523">
        <f t="shared" si="44"/>
        <v>7175205.4812332494</v>
      </c>
      <c r="G130" s="523">
        <f t="shared" si="45"/>
        <v>7463056.9495287035</v>
      </c>
      <c r="H130" s="526">
        <f t="shared" si="46"/>
        <v>1505050.1029959014</v>
      </c>
      <c r="I130" s="577">
        <f t="shared" si="47"/>
        <v>1505050.1029959014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2048</v>
      </c>
      <c r="D131" s="374">
        <f>IF(F130+SUM(E$99:E130)=D$92,F130,D$92-SUM(E$99:E130))</f>
        <v>7175205.4812332494</v>
      </c>
      <c r="E131" s="522">
        <f>IF(+J96&lt;F130,J96,D131)</f>
        <v>575702.93659090914</v>
      </c>
      <c r="F131" s="523">
        <f t="shared" ref="F131:F154" si="48">+D131-E131</f>
        <v>6599502.5446423404</v>
      </c>
      <c r="G131" s="523">
        <f t="shared" ref="G131:G154" si="49">+(F131+D131)/2</f>
        <v>6887354.0129377954</v>
      </c>
      <c r="H131" s="526">
        <f t="shared" si="46"/>
        <v>1433359.9234314025</v>
      </c>
      <c r="I131" s="577">
        <f t="shared" si="47"/>
        <v>1433359.9234314025</v>
      </c>
      <c r="J131" s="514">
        <f t="shared" ref="J131:J154" si="50">+I541-H541</f>
        <v>0</v>
      </c>
      <c r="K131" s="514"/>
      <c r="L131" s="525"/>
      <c r="M131" s="514">
        <f t="shared" ref="M131:M154" si="51">IF(L541&lt;&gt;0,+H541-L541,0)</f>
        <v>0</v>
      </c>
      <c r="N131" s="525"/>
      <c r="O131" s="514">
        <f t="shared" ref="O131:O154" si="52">IF(N541&lt;&gt;0,+I541-N541,0)</f>
        <v>0</v>
      </c>
      <c r="P131" s="514">
        <f t="shared" ref="P131:P154" si="53">+O541-M541</f>
        <v>0</v>
      </c>
    </row>
    <row r="132" spans="2:16" ht="12.5">
      <c r="B132" s="195" t="str">
        <f t="shared" si="29"/>
        <v/>
      </c>
      <c r="C132" s="507">
        <f>IF(D93="","-",+C131+1)</f>
        <v>2049</v>
      </c>
      <c r="D132" s="374">
        <f>IF(F131+SUM(E$99:E131)=D$92,F131,D$92-SUM(E$99:E131))</f>
        <v>6599502.5446423404</v>
      </c>
      <c r="E132" s="522">
        <f>IF(+J96&lt;F131,J96,D132)</f>
        <v>575702.93659090914</v>
      </c>
      <c r="F132" s="523">
        <f t="shared" si="48"/>
        <v>6023799.6080514314</v>
      </c>
      <c r="G132" s="523">
        <f t="shared" si="49"/>
        <v>6311651.0763468854</v>
      </c>
      <c r="H132" s="526">
        <f t="shared" si="46"/>
        <v>1361669.7438669037</v>
      </c>
      <c r="I132" s="577">
        <f t="shared" si="47"/>
        <v>1361669.7438669037</v>
      </c>
      <c r="J132" s="514">
        <f t="shared" si="50"/>
        <v>0</v>
      </c>
      <c r="K132" s="514"/>
      <c r="L132" s="525"/>
      <c r="M132" s="514">
        <f t="shared" si="51"/>
        <v>0</v>
      </c>
      <c r="N132" s="525"/>
      <c r="O132" s="514">
        <f t="shared" si="52"/>
        <v>0</v>
      </c>
      <c r="P132" s="514">
        <f t="shared" si="53"/>
        <v>0</v>
      </c>
    </row>
    <row r="133" spans="2:16" ht="12.5">
      <c r="B133" s="195" t="str">
        <f t="shared" si="29"/>
        <v/>
      </c>
      <c r="C133" s="507">
        <f>IF(D93="","-",+C132+1)</f>
        <v>2050</v>
      </c>
      <c r="D133" s="374">
        <f>IF(F132+SUM(E$99:E132)=D$92,F132,D$92-SUM(E$99:E132))</f>
        <v>6023799.6080514314</v>
      </c>
      <c r="E133" s="522">
        <f>IF(+J96&lt;F132,J96,D133)</f>
        <v>575702.93659090914</v>
      </c>
      <c r="F133" s="523">
        <f t="shared" si="48"/>
        <v>5448096.6714605223</v>
      </c>
      <c r="G133" s="523">
        <f t="shared" si="49"/>
        <v>5735948.1397559773</v>
      </c>
      <c r="H133" s="526">
        <f t="shared" si="46"/>
        <v>1289979.5643024049</v>
      </c>
      <c r="I133" s="577">
        <f t="shared" si="47"/>
        <v>1289979.5643024049</v>
      </c>
      <c r="J133" s="514">
        <f t="shared" si="50"/>
        <v>0</v>
      </c>
      <c r="K133" s="514"/>
      <c r="L133" s="525"/>
      <c r="M133" s="514">
        <f t="shared" si="51"/>
        <v>0</v>
      </c>
      <c r="N133" s="525"/>
      <c r="O133" s="514">
        <f t="shared" si="52"/>
        <v>0</v>
      </c>
      <c r="P133" s="514">
        <f t="shared" si="53"/>
        <v>0</v>
      </c>
    </row>
    <row r="134" spans="2:16" ht="12.5">
      <c r="B134" s="195" t="str">
        <f t="shared" si="29"/>
        <v/>
      </c>
      <c r="C134" s="507">
        <f>IF(D93="","-",+C133+1)</f>
        <v>2051</v>
      </c>
      <c r="D134" s="374">
        <f>IF(F133+SUM(E$99:E133)=D$92,F133,D$92-SUM(E$99:E133))</f>
        <v>5448096.6714605223</v>
      </c>
      <c r="E134" s="522">
        <f>IF(+J96&lt;F133,J96,D134)</f>
        <v>575702.93659090914</v>
      </c>
      <c r="F134" s="523">
        <f t="shared" si="48"/>
        <v>4872393.7348696133</v>
      </c>
      <c r="G134" s="523">
        <f t="shared" si="49"/>
        <v>5160245.2031650674</v>
      </c>
      <c r="H134" s="526">
        <f t="shared" si="46"/>
        <v>1218289.3847379058</v>
      </c>
      <c r="I134" s="577">
        <f t="shared" si="47"/>
        <v>1218289.3847379058</v>
      </c>
      <c r="J134" s="514">
        <f t="shared" si="50"/>
        <v>0</v>
      </c>
      <c r="K134" s="514"/>
      <c r="L134" s="525"/>
      <c r="M134" s="514">
        <f t="shared" si="51"/>
        <v>0</v>
      </c>
      <c r="N134" s="525"/>
      <c r="O134" s="514">
        <f t="shared" si="52"/>
        <v>0</v>
      </c>
      <c r="P134" s="514">
        <f t="shared" si="53"/>
        <v>0</v>
      </c>
    </row>
    <row r="135" spans="2:16" ht="12.5">
      <c r="B135" s="195" t="str">
        <f t="shared" si="29"/>
        <v/>
      </c>
      <c r="C135" s="507">
        <f>IF(D93="","-",+C134+1)</f>
        <v>2052</v>
      </c>
      <c r="D135" s="374">
        <f>IF(F134+SUM(E$99:E134)=D$92,F134,D$92-SUM(E$99:E134))</f>
        <v>4872393.7348696133</v>
      </c>
      <c r="E135" s="522">
        <f>IF(+J96&lt;F134,J96,D135)</f>
        <v>575702.93659090914</v>
      </c>
      <c r="F135" s="523">
        <f t="shared" si="48"/>
        <v>4296690.7982787043</v>
      </c>
      <c r="G135" s="523">
        <f t="shared" si="49"/>
        <v>4584542.2665741593</v>
      </c>
      <c r="H135" s="526">
        <f t="shared" si="46"/>
        <v>1146599.205173407</v>
      </c>
      <c r="I135" s="577">
        <f t="shared" si="47"/>
        <v>1146599.205173407</v>
      </c>
      <c r="J135" s="514">
        <f t="shared" si="50"/>
        <v>0</v>
      </c>
      <c r="K135" s="514"/>
      <c r="L135" s="525"/>
      <c r="M135" s="514">
        <f t="shared" si="51"/>
        <v>0</v>
      </c>
      <c r="N135" s="525"/>
      <c r="O135" s="514">
        <f t="shared" si="52"/>
        <v>0</v>
      </c>
      <c r="P135" s="514">
        <f t="shared" si="53"/>
        <v>0</v>
      </c>
    </row>
    <row r="136" spans="2:16" ht="12.5">
      <c r="B136" s="195" t="str">
        <f t="shared" si="29"/>
        <v/>
      </c>
      <c r="C136" s="507">
        <f>IF(D93="","-",+C135+1)</f>
        <v>2053</v>
      </c>
      <c r="D136" s="374">
        <f>IF(F135+SUM(E$99:E135)=D$92,F135,D$92-SUM(E$99:E135))</f>
        <v>4296690.7982787043</v>
      </c>
      <c r="E136" s="522">
        <f>IF(+J96&lt;F135,J96,D136)</f>
        <v>575702.93659090914</v>
      </c>
      <c r="F136" s="523">
        <f t="shared" si="48"/>
        <v>3720987.8616877953</v>
      </c>
      <c r="G136" s="523">
        <f t="shared" si="49"/>
        <v>4008839.3299832498</v>
      </c>
      <c r="H136" s="526">
        <f t="shared" si="46"/>
        <v>1074909.0256089079</v>
      </c>
      <c r="I136" s="577">
        <f t="shared" si="47"/>
        <v>1074909.0256089079</v>
      </c>
      <c r="J136" s="514">
        <f t="shared" si="50"/>
        <v>0</v>
      </c>
      <c r="K136" s="514"/>
      <c r="L136" s="525"/>
      <c r="M136" s="514">
        <f t="shared" si="51"/>
        <v>0</v>
      </c>
      <c r="N136" s="525"/>
      <c r="O136" s="514">
        <f t="shared" si="52"/>
        <v>0</v>
      </c>
      <c r="P136" s="514">
        <f t="shared" si="53"/>
        <v>0</v>
      </c>
    </row>
    <row r="137" spans="2:16" ht="12.5">
      <c r="B137" s="195" t="str">
        <f t="shared" si="29"/>
        <v/>
      </c>
      <c r="C137" s="507">
        <f>IF(D93="","-",+C136+1)</f>
        <v>2054</v>
      </c>
      <c r="D137" s="374">
        <f>IF(F136+SUM(E$99:E136)=D$92,F136,D$92-SUM(E$99:E136))</f>
        <v>3720987.8616877953</v>
      </c>
      <c r="E137" s="522">
        <f>IF(+J96&lt;F136,J96,D137)</f>
        <v>575702.93659090914</v>
      </c>
      <c r="F137" s="523">
        <f t="shared" si="48"/>
        <v>3145284.9250968862</v>
      </c>
      <c r="G137" s="523">
        <f t="shared" si="49"/>
        <v>3433136.3933923407</v>
      </c>
      <c r="H137" s="526">
        <f t="shared" si="46"/>
        <v>1003218.8460444091</v>
      </c>
      <c r="I137" s="577">
        <f t="shared" si="47"/>
        <v>1003218.8460444091</v>
      </c>
      <c r="J137" s="514">
        <f t="shared" si="50"/>
        <v>0</v>
      </c>
      <c r="K137" s="514"/>
      <c r="L137" s="525"/>
      <c r="M137" s="514">
        <f t="shared" si="51"/>
        <v>0</v>
      </c>
      <c r="N137" s="525"/>
      <c r="O137" s="514">
        <f t="shared" si="52"/>
        <v>0</v>
      </c>
      <c r="P137" s="514">
        <f t="shared" si="53"/>
        <v>0</v>
      </c>
    </row>
    <row r="138" spans="2:16" ht="12.5">
      <c r="B138" s="195" t="str">
        <f t="shared" si="29"/>
        <v/>
      </c>
      <c r="C138" s="507">
        <f>IF(D93="","-",+C137+1)</f>
        <v>2055</v>
      </c>
      <c r="D138" s="374">
        <f>IF(F137+SUM(E$99:E137)=D$92,F137,D$92-SUM(E$99:E137))</f>
        <v>3145284.9250968862</v>
      </c>
      <c r="E138" s="522">
        <f>IF(+J96&lt;F137,J96,D138)</f>
        <v>575702.93659090914</v>
      </c>
      <c r="F138" s="523">
        <f t="shared" si="48"/>
        <v>2569581.9885059772</v>
      </c>
      <c r="G138" s="523">
        <f t="shared" si="49"/>
        <v>2857433.4568014317</v>
      </c>
      <c r="H138" s="526">
        <f t="shared" si="46"/>
        <v>931528.66647991026</v>
      </c>
      <c r="I138" s="577">
        <f t="shared" si="47"/>
        <v>931528.66647991026</v>
      </c>
      <c r="J138" s="514">
        <f t="shared" si="50"/>
        <v>0</v>
      </c>
      <c r="K138" s="514"/>
      <c r="L138" s="525"/>
      <c r="M138" s="514">
        <f t="shared" si="51"/>
        <v>0</v>
      </c>
      <c r="N138" s="525"/>
      <c r="O138" s="514">
        <f t="shared" si="52"/>
        <v>0</v>
      </c>
      <c r="P138" s="514">
        <f t="shared" si="53"/>
        <v>0</v>
      </c>
    </row>
    <row r="139" spans="2:16" ht="12.5">
      <c r="B139" s="195" t="str">
        <f t="shared" si="29"/>
        <v/>
      </c>
      <c r="C139" s="507">
        <f>IF(D93="","-",+C138+1)</f>
        <v>2056</v>
      </c>
      <c r="D139" s="374">
        <f>IF(F138+SUM(E$99:E138)=D$92,F138,D$92-SUM(E$99:E138))</f>
        <v>2569581.9885059772</v>
      </c>
      <c r="E139" s="522">
        <f>IF(+J96&lt;F138,J96,D139)</f>
        <v>575702.93659090914</v>
      </c>
      <c r="F139" s="523">
        <f t="shared" si="48"/>
        <v>1993879.0519150682</v>
      </c>
      <c r="G139" s="523">
        <f t="shared" si="49"/>
        <v>2281730.5202105227</v>
      </c>
      <c r="H139" s="526">
        <f t="shared" si="46"/>
        <v>859838.48691541119</v>
      </c>
      <c r="I139" s="577">
        <f t="shared" si="47"/>
        <v>859838.48691541119</v>
      </c>
      <c r="J139" s="514">
        <f t="shared" si="50"/>
        <v>0</v>
      </c>
      <c r="K139" s="514"/>
      <c r="L139" s="525"/>
      <c r="M139" s="514">
        <f t="shared" si="51"/>
        <v>0</v>
      </c>
      <c r="N139" s="525"/>
      <c r="O139" s="514">
        <f t="shared" si="52"/>
        <v>0</v>
      </c>
      <c r="P139" s="514">
        <f t="shared" si="53"/>
        <v>0</v>
      </c>
    </row>
    <row r="140" spans="2:16" ht="12.5">
      <c r="B140" s="195" t="str">
        <f t="shared" si="29"/>
        <v/>
      </c>
      <c r="C140" s="507">
        <f>IF(D93="","-",+C139+1)</f>
        <v>2057</v>
      </c>
      <c r="D140" s="374">
        <f>IF(F139+SUM(E$99:E139)=D$92,F139,D$92-SUM(E$99:E139))</f>
        <v>1993879.0519150682</v>
      </c>
      <c r="E140" s="522">
        <f>IF(+J96&lt;F139,J96,D140)</f>
        <v>575702.93659090914</v>
      </c>
      <c r="F140" s="523">
        <f t="shared" si="48"/>
        <v>1418176.1153241592</v>
      </c>
      <c r="G140" s="523">
        <f t="shared" si="49"/>
        <v>1706027.5836196137</v>
      </c>
      <c r="H140" s="526">
        <f t="shared" si="46"/>
        <v>788148.30735091236</v>
      </c>
      <c r="I140" s="577">
        <f t="shared" si="47"/>
        <v>788148.30735091236</v>
      </c>
      <c r="J140" s="514">
        <f t="shared" si="50"/>
        <v>0</v>
      </c>
      <c r="K140" s="514"/>
      <c r="L140" s="525"/>
      <c r="M140" s="514">
        <f t="shared" si="51"/>
        <v>0</v>
      </c>
      <c r="N140" s="525"/>
      <c r="O140" s="514">
        <f t="shared" si="52"/>
        <v>0</v>
      </c>
      <c r="P140" s="514">
        <f t="shared" si="53"/>
        <v>0</v>
      </c>
    </row>
    <row r="141" spans="2:16" ht="12.5">
      <c r="B141" s="195" t="str">
        <f t="shared" si="29"/>
        <v/>
      </c>
      <c r="C141" s="507">
        <f>IF(D93="","-",+C140+1)</f>
        <v>2058</v>
      </c>
      <c r="D141" s="374">
        <f>IF(F140+SUM(E$99:E140)=D$92,F140,D$92-SUM(E$99:E140))</f>
        <v>1418176.1153241592</v>
      </c>
      <c r="E141" s="522">
        <f>IF(+J96&lt;F140,J96,D141)</f>
        <v>575702.93659090914</v>
      </c>
      <c r="F141" s="523">
        <f t="shared" si="48"/>
        <v>842473.17873325001</v>
      </c>
      <c r="G141" s="523">
        <f t="shared" si="49"/>
        <v>1130324.6470287046</v>
      </c>
      <c r="H141" s="526">
        <f t="shared" si="46"/>
        <v>716458.12778641342</v>
      </c>
      <c r="I141" s="577">
        <f t="shared" si="47"/>
        <v>716458.12778641342</v>
      </c>
      <c r="J141" s="514">
        <f t="shared" si="50"/>
        <v>0</v>
      </c>
      <c r="K141" s="514"/>
      <c r="L141" s="525"/>
      <c r="M141" s="514">
        <f t="shared" si="51"/>
        <v>0</v>
      </c>
      <c r="N141" s="525"/>
      <c r="O141" s="514">
        <f t="shared" si="52"/>
        <v>0</v>
      </c>
      <c r="P141" s="514">
        <f t="shared" si="53"/>
        <v>0</v>
      </c>
    </row>
    <row r="142" spans="2:16" ht="12.5">
      <c r="B142" s="195" t="str">
        <f t="shared" si="29"/>
        <v/>
      </c>
      <c r="C142" s="507">
        <f>IF(D93="","-",+C141+1)</f>
        <v>2059</v>
      </c>
      <c r="D142" s="374">
        <f>IF(F141+SUM(E$99:E141)=D$92,F141,D$92-SUM(E$99:E141))</f>
        <v>842473.17873325001</v>
      </c>
      <c r="E142" s="522">
        <f>IF(+J96&lt;F141,J96,D142)</f>
        <v>575702.93659090914</v>
      </c>
      <c r="F142" s="523">
        <f t="shared" si="48"/>
        <v>266770.24214234087</v>
      </c>
      <c r="G142" s="523">
        <f t="shared" si="49"/>
        <v>554621.71043779538</v>
      </c>
      <c r="H142" s="526">
        <f t="shared" si="46"/>
        <v>644767.94822191447</v>
      </c>
      <c r="I142" s="577">
        <f t="shared" si="47"/>
        <v>644767.94822191447</v>
      </c>
      <c r="J142" s="514">
        <f t="shared" si="50"/>
        <v>0</v>
      </c>
      <c r="K142" s="514"/>
      <c r="L142" s="525"/>
      <c r="M142" s="514">
        <f t="shared" si="51"/>
        <v>0</v>
      </c>
      <c r="N142" s="525"/>
      <c r="O142" s="514">
        <f t="shared" si="52"/>
        <v>0</v>
      </c>
      <c r="P142" s="514">
        <f t="shared" si="53"/>
        <v>0</v>
      </c>
    </row>
    <row r="143" spans="2:16" ht="12.5">
      <c r="B143" s="195" t="str">
        <f t="shared" si="29"/>
        <v/>
      </c>
      <c r="C143" s="507">
        <f>IF(D93="","-",+C142+1)</f>
        <v>2060</v>
      </c>
      <c r="D143" s="374">
        <f>IF(F142+SUM(E$99:E142)=D$92,F142,D$92-SUM(E$99:E142))</f>
        <v>266770.24214234087</v>
      </c>
      <c r="E143" s="522">
        <f>IF(+J96&lt;F142,J96,D143)</f>
        <v>266770.24214234087</v>
      </c>
      <c r="F143" s="523">
        <f t="shared" si="48"/>
        <v>0</v>
      </c>
      <c r="G143" s="523">
        <f t="shared" si="49"/>
        <v>133385.12107117043</v>
      </c>
      <c r="H143" s="526">
        <f t="shared" si="46"/>
        <v>283380.20306671882</v>
      </c>
      <c r="I143" s="577">
        <f t="shared" si="47"/>
        <v>283380.20306671882</v>
      </c>
      <c r="J143" s="514">
        <f t="shared" si="50"/>
        <v>0</v>
      </c>
      <c r="K143" s="514"/>
      <c r="L143" s="525"/>
      <c r="M143" s="514">
        <f t="shared" si="51"/>
        <v>0</v>
      </c>
      <c r="N143" s="525"/>
      <c r="O143" s="514">
        <f t="shared" si="52"/>
        <v>0</v>
      </c>
      <c r="P143" s="514">
        <f t="shared" si="53"/>
        <v>0</v>
      </c>
    </row>
    <row r="144" spans="2:16" ht="12.5">
      <c r="B144" s="195" t="str">
        <f t="shared" si="29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9"/>
        <v>0</v>
      </c>
      <c r="H144" s="526">
        <f t="shared" si="46"/>
        <v>0</v>
      </c>
      <c r="I144" s="577">
        <f t="shared" si="47"/>
        <v>0</v>
      </c>
      <c r="J144" s="514">
        <f t="shared" si="50"/>
        <v>0</v>
      </c>
      <c r="K144" s="514"/>
      <c r="L144" s="525"/>
      <c r="M144" s="514">
        <f t="shared" si="51"/>
        <v>0</v>
      </c>
      <c r="N144" s="525"/>
      <c r="O144" s="514">
        <f t="shared" si="52"/>
        <v>0</v>
      </c>
      <c r="P144" s="514">
        <f t="shared" si="53"/>
        <v>0</v>
      </c>
    </row>
    <row r="145" spans="2:16" ht="12.5">
      <c r="B145" s="195" t="str">
        <f t="shared" si="29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9"/>
        <v>0</v>
      </c>
      <c r="H145" s="526">
        <f t="shared" si="46"/>
        <v>0</v>
      </c>
      <c r="I145" s="577">
        <f t="shared" si="47"/>
        <v>0</v>
      </c>
      <c r="J145" s="514">
        <f t="shared" si="50"/>
        <v>0</v>
      </c>
      <c r="K145" s="514"/>
      <c r="L145" s="525"/>
      <c r="M145" s="514">
        <f t="shared" si="51"/>
        <v>0</v>
      </c>
      <c r="N145" s="525"/>
      <c r="O145" s="514">
        <f t="shared" si="52"/>
        <v>0</v>
      </c>
      <c r="P145" s="514">
        <f t="shared" si="53"/>
        <v>0</v>
      </c>
    </row>
    <row r="146" spans="2:16" ht="12.5">
      <c r="B146" s="195" t="str">
        <f t="shared" si="29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9"/>
        <v>0</v>
      </c>
      <c r="H146" s="526">
        <f t="shared" si="46"/>
        <v>0</v>
      </c>
      <c r="I146" s="577">
        <f t="shared" si="47"/>
        <v>0</v>
      </c>
      <c r="J146" s="514">
        <f t="shared" si="50"/>
        <v>0</v>
      </c>
      <c r="K146" s="514"/>
      <c r="L146" s="525"/>
      <c r="M146" s="514">
        <f t="shared" si="51"/>
        <v>0</v>
      </c>
      <c r="N146" s="525"/>
      <c r="O146" s="514">
        <f t="shared" si="52"/>
        <v>0</v>
      </c>
      <c r="P146" s="514">
        <f t="shared" si="53"/>
        <v>0</v>
      </c>
    </row>
    <row r="147" spans="2:16" ht="12.5">
      <c r="B147" s="195" t="str">
        <f t="shared" si="29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9"/>
        <v>0</v>
      </c>
      <c r="H147" s="526">
        <f t="shared" si="46"/>
        <v>0</v>
      </c>
      <c r="I147" s="577">
        <f t="shared" si="47"/>
        <v>0</v>
      </c>
      <c r="J147" s="514">
        <f t="shared" si="50"/>
        <v>0</v>
      </c>
      <c r="K147" s="514"/>
      <c r="L147" s="525"/>
      <c r="M147" s="514">
        <f t="shared" si="51"/>
        <v>0</v>
      </c>
      <c r="N147" s="525"/>
      <c r="O147" s="514">
        <f t="shared" si="52"/>
        <v>0</v>
      </c>
      <c r="P147" s="514">
        <f t="shared" si="53"/>
        <v>0</v>
      </c>
    </row>
    <row r="148" spans="2:16" ht="12.5">
      <c r="B148" s="195" t="str">
        <f t="shared" si="29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9"/>
        <v>0</v>
      </c>
      <c r="H148" s="526">
        <f t="shared" si="46"/>
        <v>0</v>
      </c>
      <c r="I148" s="577">
        <f t="shared" si="47"/>
        <v>0</v>
      </c>
      <c r="J148" s="514">
        <f t="shared" si="50"/>
        <v>0</v>
      </c>
      <c r="K148" s="514"/>
      <c r="L148" s="525"/>
      <c r="M148" s="514">
        <f t="shared" si="51"/>
        <v>0</v>
      </c>
      <c r="N148" s="525"/>
      <c r="O148" s="514">
        <f t="shared" si="52"/>
        <v>0</v>
      </c>
      <c r="P148" s="514">
        <f t="shared" si="53"/>
        <v>0</v>
      </c>
    </row>
    <row r="149" spans="2:16" ht="12.5">
      <c r="B149" s="195" t="str">
        <f t="shared" si="29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9"/>
        <v>0</v>
      </c>
      <c r="H149" s="526">
        <f t="shared" si="46"/>
        <v>0</v>
      </c>
      <c r="I149" s="577">
        <f t="shared" si="47"/>
        <v>0</v>
      </c>
      <c r="J149" s="514">
        <f t="shared" si="50"/>
        <v>0</v>
      </c>
      <c r="K149" s="514"/>
      <c r="L149" s="525"/>
      <c r="M149" s="514">
        <f t="shared" si="51"/>
        <v>0</v>
      </c>
      <c r="N149" s="525"/>
      <c r="O149" s="514">
        <f t="shared" si="52"/>
        <v>0</v>
      </c>
      <c r="P149" s="514">
        <f t="shared" si="53"/>
        <v>0</v>
      </c>
    </row>
    <row r="150" spans="2:16" ht="12.5">
      <c r="B150" s="195" t="str">
        <f t="shared" si="29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9"/>
        <v>0</v>
      </c>
      <c r="H150" s="526">
        <f t="shared" si="46"/>
        <v>0</v>
      </c>
      <c r="I150" s="577">
        <f t="shared" si="47"/>
        <v>0</v>
      </c>
      <c r="J150" s="514">
        <f t="shared" si="50"/>
        <v>0</v>
      </c>
      <c r="K150" s="514"/>
      <c r="L150" s="525"/>
      <c r="M150" s="514">
        <f t="shared" si="51"/>
        <v>0</v>
      </c>
      <c r="N150" s="525"/>
      <c r="O150" s="514">
        <f t="shared" si="52"/>
        <v>0</v>
      </c>
      <c r="P150" s="514">
        <f t="shared" si="53"/>
        <v>0</v>
      </c>
    </row>
    <row r="151" spans="2:16" ht="12.5">
      <c r="B151" s="195" t="str">
        <f t="shared" si="29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9"/>
        <v>0</v>
      </c>
      <c r="H151" s="526">
        <f t="shared" si="46"/>
        <v>0</v>
      </c>
      <c r="I151" s="577">
        <f t="shared" si="47"/>
        <v>0</v>
      </c>
      <c r="J151" s="514">
        <f t="shared" si="50"/>
        <v>0</v>
      </c>
      <c r="K151" s="514"/>
      <c r="L151" s="525"/>
      <c r="M151" s="514">
        <f t="shared" si="51"/>
        <v>0</v>
      </c>
      <c r="N151" s="525"/>
      <c r="O151" s="514">
        <f t="shared" si="52"/>
        <v>0</v>
      </c>
      <c r="P151" s="514">
        <f t="shared" si="53"/>
        <v>0</v>
      </c>
    </row>
    <row r="152" spans="2:16" ht="12.5">
      <c r="B152" s="195" t="str">
        <f t="shared" si="29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9"/>
        <v>0</v>
      </c>
      <c r="H152" s="526">
        <f t="shared" si="46"/>
        <v>0</v>
      </c>
      <c r="I152" s="577">
        <f t="shared" si="47"/>
        <v>0</v>
      </c>
      <c r="J152" s="514">
        <f t="shared" si="50"/>
        <v>0</v>
      </c>
      <c r="K152" s="514"/>
      <c r="L152" s="525"/>
      <c r="M152" s="514">
        <f t="shared" si="51"/>
        <v>0</v>
      </c>
      <c r="N152" s="525"/>
      <c r="O152" s="514">
        <f t="shared" si="52"/>
        <v>0</v>
      </c>
      <c r="P152" s="514">
        <f t="shared" si="53"/>
        <v>0</v>
      </c>
    </row>
    <row r="153" spans="2:16" ht="12.5">
      <c r="B153" s="195" t="str">
        <f t="shared" si="29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9"/>
        <v>0</v>
      </c>
      <c r="H153" s="526">
        <f t="shared" si="46"/>
        <v>0</v>
      </c>
      <c r="I153" s="577">
        <f t="shared" si="47"/>
        <v>0</v>
      </c>
      <c r="J153" s="514">
        <f t="shared" si="50"/>
        <v>0</v>
      </c>
      <c r="K153" s="514"/>
      <c r="L153" s="525"/>
      <c r="M153" s="514">
        <f t="shared" si="51"/>
        <v>0</v>
      </c>
      <c r="N153" s="525"/>
      <c r="O153" s="514">
        <f t="shared" si="52"/>
        <v>0</v>
      </c>
      <c r="P153" s="514">
        <f t="shared" si="53"/>
        <v>0</v>
      </c>
    </row>
    <row r="154" spans="2:16" ht="13" thickBot="1">
      <c r="B154" s="195" t="str">
        <f t="shared" si="29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9"/>
        <v>0</v>
      </c>
      <c r="H154" s="530">
        <f t="shared" si="46"/>
        <v>0</v>
      </c>
      <c r="I154" s="579">
        <f t="shared" si="47"/>
        <v>0</v>
      </c>
      <c r="J154" s="533">
        <f t="shared" si="50"/>
        <v>0</v>
      </c>
      <c r="K154" s="514"/>
      <c r="L154" s="532"/>
      <c r="M154" s="533">
        <f t="shared" si="51"/>
        <v>0</v>
      </c>
      <c r="N154" s="532"/>
      <c r="O154" s="533">
        <f t="shared" si="52"/>
        <v>0</v>
      </c>
      <c r="P154" s="533">
        <f t="shared" si="53"/>
        <v>0</v>
      </c>
    </row>
    <row r="155" spans="2:16" ht="12.5">
      <c r="C155" s="374" t="s">
        <v>78</v>
      </c>
      <c r="D155" s="375"/>
      <c r="E155" s="375">
        <f>SUM(E99:E154)</f>
        <v>25330929.210000005</v>
      </c>
      <c r="F155" s="375"/>
      <c r="G155" s="375"/>
      <c r="H155" s="375">
        <f>SUM(H99:H154)</f>
        <v>92911367.722226843</v>
      </c>
      <c r="I155" s="375">
        <f>SUM(I99:I154)</f>
        <v>92911367.722226843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59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1996618.554315994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1996618.554315994</v>
      </c>
      <c r="O6" s="269"/>
      <c r="P6" s="269"/>
    </row>
    <row r="7" spans="1:16" ht="13.5" thickBot="1">
      <c r="C7" s="467" t="s">
        <v>48</v>
      </c>
      <c r="D7" s="624" t="s">
        <v>366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409</v>
      </c>
      <c r="E9" s="637" t="s">
        <v>408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389377.36363636365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v>2016</v>
      </c>
      <c r="D17" s="631">
        <v>9636181</v>
      </c>
      <c r="E17" s="631">
        <f>IF(+I13&lt;F16,I13,D17)</f>
        <v>0.11952713165403545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 t="shared" ref="K17:K22" si="1">+G17</f>
        <v>1253474.1837577762</v>
      </c>
      <c r="L17" s="513">
        <f t="shared" ref="L17:L72" si="2">IF(K17&lt;&gt;0,+G17-K17,0)</f>
        <v>0</v>
      </c>
      <c r="M17" s="512">
        <f t="shared" ref="M17:M22" si="3">+H17</f>
        <v>1253474.1837577762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 t="shared" si="1"/>
        <v>2342749.0071242256</v>
      </c>
      <c r="L18" s="519">
        <f t="shared" ref="L18:L23" si="6">IF(K18&lt;&gt;0,+G18-K18,0)</f>
        <v>0</v>
      </c>
      <c r="M18" s="518">
        <f t="shared" si="3"/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2363184.7060216111</v>
      </c>
      <c r="H19" s="657">
        <v>2363184.7060216111</v>
      </c>
      <c r="I19" s="511">
        <f t="shared" si="0"/>
        <v>0</v>
      </c>
      <c r="J19" s="511"/>
      <c r="K19" s="518">
        <f t="shared" si="1"/>
        <v>2363184.7060216111</v>
      </c>
      <c r="L19" s="519">
        <f t="shared" si="6"/>
        <v>0</v>
      </c>
      <c r="M19" s="518">
        <f t="shared" si="3"/>
        <v>2363184.7060216111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2019</v>
      </c>
      <c r="D20" s="651">
        <v>15312338.924522463</v>
      </c>
      <c r="E20" s="656">
        <v>392156.39024390245</v>
      </c>
      <c r="F20" s="651">
        <v>14920182.53427856</v>
      </c>
      <c r="G20" s="650">
        <v>2313343.9268116932</v>
      </c>
      <c r="H20" s="657">
        <v>2313343.9268116932</v>
      </c>
      <c r="I20" s="511">
        <f t="shared" si="0"/>
        <v>0</v>
      </c>
      <c r="J20" s="511"/>
      <c r="K20" s="518">
        <f t="shared" si="1"/>
        <v>2313343.9268116932</v>
      </c>
      <c r="L20" s="519">
        <f t="shared" si="6"/>
        <v>0</v>
      </c>
      <c r="M20" s="518">
        <f t="shared" si="3"/>
        <v>2313343.9268116932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2031210.1975052932</v>
      </c>
      <c r="H21" s="657">
        <v>2031210.1975052932</v>
      </c>
      <c r="I21" s="511">
        <f t="shared" si="0"/>
        <v>0</v>
      </c>
      <c r="J21" s="511"/>
      <c r="K21" s="518">
        <f t="shared" si="1"/>
        <v>2031210.1975052932</v>
      </c>
      <c r="L21" s="519">
        <f t="shared" si="6"/>
        <v>0</v>
      </c>
      <c r="M21" s="518">
        <f t="shared" si="3"/>
        <v>2031210.1975052932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15574750.195651222</v>
      </c>
      <c r="E22" s="656">
        <v>407919.14285714284</v>
      </c>
      <c r="F22" s="651">
        <v>15166831.052794078</v>
      </c>
      <c r="G22" s="650">
        <v>2037292.8099232661</v>
      </c>
      <c r="H22" s="657">
        <v>2037292.8099232661</v>
      </c>
      <c r="I22" s="511">
        <f t="shared" si="0"/>
        <v>0</v>
      </c>
      <c r="J22" s="511"/>
      <c r="K22" s="518">
        <f t="shared" si="1"/>
        <v>2037292.8099232661</v>
      </c>
      <c r="L22" s="519">
        <f t="shared" si="6"/>
        <v>0</v>
      </c>
      <c r="M22" s="518">
        <f t="shared" si="3"/>
        <v>2037292.8099232661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15148591.22068971</v>
      </c>
      <c r="E23" s="656">
        <v>407919.14285714284</v>
      </c>
      <c r="F23" s="651">
        <v>14740672.077832567</v>
      </c>
      <c r="G23" s="650">
        <v>2088354.751908463</v>
      </c>
      <c r="H23" s="657">
        <v>2088354.751908463</v>
      </c>
      <c r="I23" s="511">
        <f t="shared" si="0"/>
        <v>0</v>
      </c>
      <c r="J23" s="511"/>
      <c r="K23" s="518">
        <f t="shared" ref="K23" si="8">+G23</f>
        <v>2088354.751908463</v>
      </c>
      <c r="L23" s="519">
        <f t="shared" si="6"/>
        <v>0</v>
      </c>
      <c r="M23" s="518">
        <f t="shared" ref="M23" si="9">+H23</f>
        <v>2088354.751908463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2023</v>
      </c>
      <c r="D24" s="651">
        <v>14740672.077832567</v>
      </c>
      <c r="E24" s="656">
        <v>407919.14285714284</v>
      </c>
      <c r="F24" s="651">
        <v>14332752.934975423</v>
      </c>
      <c r="G24" s="650">
        <v>2244295.3415744328</v>
      </c>
      <c r="H24" s="657">
        <v>2244295.3415744328</v>
      </c>
      <c r="I24" s="511">
        <f t="shared" si="0"/>
        <v>0</v>
      </c>
      <c r="J24" s="511"/>
      <c r="K24" s="518">
        <f t="shared" ref="K24" si="10">+G24</f>
        <v>2244295.3415744328</v>
      </c>
      <c r="L24" s="519">
        <f t="shared" ref="L24" si="11">IF(K24&lt;&gt;0,+G24-K24,0)</f>
        <v>0</v>
      </c>
      <c r="M24" s="518">
        <f t="shared" ref="M24" si="12">+H24</f>
        <v>2244295.3415744328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>IU</v>
      </c>
      <c r="C25" s="507">
        <f>IF(D11="","-",+C24+1)</f>
        <v>2024</v>
      </c>
      <c r="D25" s="651">
        <v>14332752.949625429</v>
      </c>
      <c r="E25" s="656">
        <v>407919.14285714284</v>
      </c>
      <c r="F25" s="651">
        <v>13924833.806768285</v>
      </c>
      <c r="G25" s="650">
        <v>1996618.554315994</v>
      </c>
      <c r="H25" s="657">
        <v>1996618.554315994</v>
      </c>
      <c r="I25" s="511">
        <f t="shared" si="0"/>
        <v>0</v>
      </c>
      <c r="J25" s="511"/>
      <c r="K25" s="518">
        <f t="shared" ref="K25" si="13">+G25</f>
        <v>1996618.554315994</v>
      </c>
      <c r="L25" s="519">
        <f t="shared" ref="L25" si="14">IF(K25&lt;&gt;0,+G25-K25,0)</f>
        <v>0</v>
      </c>
      <c r="M25" s="518">
        <f t="shared" ref="M25" si="15">+H25</f>
        <v>1996618.554315994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 ht="12.5">
      <c r="B26" s="195" t="str">
        <f t="shared" si="7"/>
        <v>IU</v>
      </c>
      <c r="C26" s="507">
        <f>IF(D11="","-",+C25+1)</f>
        <v>2025</v>
      </c>
      <c r="D26" s="523">
        <f>IF(F25+SUM(E$17:E25)=D$10,F25,D$10-SUM(E$17:E25))</f>
        <v>13924833.799685251</v>
      </c>
      <c r="E26" s="522">
        <f>IF(+I14&lt;F25,I14,D26)</f>
        <v>389377.36363636365</v>
      </c>
      <c r="F26" s="523">
        <f t="shared" ref="F26:F72" si="18">+D26-E26</f>
        <v>13535456.436048888</v>
      </c>
      <c r="G26" s="524">
        <f t="shared" ref="G26:G49" si="19">+I$12*((D26+F26)/2)+E26</f>
        <v>2030502.2267686729</v>
      </c>
      <c r="H26" s="491">
        <f t="shared" ref="H26:H49" si="20">+I$13*((D26+F26)/2)+E26</f>
        <v>2030502.2267686729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13535456.436048888</v>
      </c>
      <c r="E27" s="522">
        <f>IF(+I14&lt;F26,I14,D27)</f>
        <v>389377.36363636365</v>
      </c>
      <c r="F27" s="523">
        <f t="shared" si="18"/>
        <v>13146079.072412524</v>
      </c>
      <c r="G27" s="524">
        <f t="shared" si="19"/>
        <v>1983961.0673622079</v>
      </c>
      <c r="H27" s="491">
        <f t="shared" si="20"/>
        <v>1983961.0673622079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13146079.072412524</v>
      </c>
      <c r="E28" s="522">
        <f>IF(+I14&lt;F27,I14,D28)</f>
        <v>389377.36363636365</v>
      </c>
      <c r="F28" s="523">
        <f t="shared" si="18"/>
        <v>12756701.708776161</v>
      </c>
      <c r="G28" s="524">
        <f t="shared" si="19"/>
        <v>1937419.9079557434</v>
      </c>
      <c r="H28" s="491">
        <f t="shared" si="20"/>
        <v>1937419.9079557434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12756701.708776161</v>
      </c>
      <c r="E29" s="522">
        <f>IF(+I14&lt;F28,I14,D29)</f>
        <v>389377.36363636365</v>
      </c>
      <c r="F29" s="523">
        <f t="shared" si="18"/>
        <v>12367324.345139798</v>
      </c>
      <c r="G29" s="524">
        <f t="shared" si="19"/>
        <v>1890878.7485492784</v>
      </c>
      <c r="H29" s="491">
        <f t="shared" si="20"/>
        <v>1890878.7485492784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12367324.345139798</v>
      </c>
      <c r="E30" s="522">
        <f>IF(+I14&lt;F29,I14,D30)</f>
        <v>389377.36363636365</v>
      </c>
      <c r="F30" s="523">
        <f t="shared" si="18"/>
        <v>11977946.981503434</v>
      </c>
      <c r="G30" s="524">
        <f t="shared" si="19"/>
        <v>1844337.5891428133</v>
      </c>
      <c r="H30" s="491">
        <f t="shared" si="20"/>
        <v>1844337.5891428133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11977946.981503434</v>
      </c>
      <c r="E31" s="522">
        <f>IF(+I14&lt;F30,I14,D31)</f>
        <v>389377.36363636365</v>
      </c>
      <c r="F31" s="523">
        <f t="shared" si="18"/>
        <v>11588569.617867071</v>
      </c>
      <c r="G31" s="524">
        <f t="shared" si="19"/>
        <v>1797796.4297363488</v>
      </c>
      <c r="H31" s="491">
        <f t="shared" si="20"/>
        <v>1797796.4297363488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11588569.617867071</v>
      </c>
      <c r="E32" s="522">
        <f>IF(+I14&lt;F31,I14,D32)</f>
        <v>389377.36363636365</v>
      </c>
      <c r="F32" s="523">
        <f t="shared" si="18"/>
        <v>11199192.254230708</v>
      </c>
      <c r="G32" s="524">
        <f t="shared" si="19"/>
        <v>1751255.2703298838</v>
      </c>
      <c r="H32" s="491">
        <f t="shared" si="20"/>
        <v>1751255.2703298838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11199192.254230708</v>
      </c>
      <c r="E33" s="522">
        <f>IF(+I14&lt;F32,I14,D33)</f>
        <v>389377.36363636365</v>
      </c>
      <c r="F33" s="523">
        <f t="shared" si="18"/>
        <v>10809814.890594345</v>
      </c>
      <c r="G33" s="524">
        <f t="shared" si="19"/>
        <v>1704714.1109234192</v>
      </c>
      <c r="H33" s="491">
        <f t="shared" si="20"/>
        <v>1704714.1109234192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10809814.890594345</v>
      </c>
      <c r="E34" s="522">
        <f>IF(+I14&lt;F33,I14,D34)</f>
        <v>389377.36363636365</v>
      </c>
      <c r="F34" s="523">
        <f t="shared" si="18"/>
        <v>10420437.526957981</v>
      </c>
      <c r="G34" s="524">
        <f t="shared" si="19"/>
        <v>1658172.9515169542</v>
      </c>
      <c r="H34" s="491">
        <f t="shared" si="20"/>
        <v>1658172.9515169542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10420437.526957981</v>
      </c>
      <c r="E35" s="522">
        <f>IF(+I14&lt;F34,I14,D35)</f>
        <v>389377.36363636365</v>
      </c>
      <c r="F35" s="523">
        <f t="shared" si="18"/>
        <v>10031060.163321618</v>
      </c>
      <c r="G35" s="524">
        <f t="shared" si="19"/>
        <v>1611631.7921104892</v>
      </c>
      <c r="H35" s="491">
        <f t="shared" si="20"/>
        <v>1611631.7921104892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10031060.163321618</v>
      </c>
      <c r="E36" s="522">
        <f>IF(+I14&lt;F35,I14,D36)</f>
        <v>389377.36363636365</v>
      </c>
      <c r="F36" s="523">
        <f t="shared" si="18"/>
        <v>9641682.7996852547</v>
      </c>
      <c r="G36" s="524">
        <f t="shared" si="19"/>
        <v>1565090.6327040247</v>
      </c>
      <c r="H36" s="491">
        <f t="shared" si="20"/>
        <v>1565090.6327040247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9641682.7996852547</v>
      </c>
      <c r="E37" s="522">
        <f>IF(+I14&lt;F36,I14,D37)</f>
        <v>389377.36363636365</v>
      </c>
      <c r="F37" s="523">
        <f t="shared" si="18"/>
        <v>9252305.4360488914</v>
      </c>
      <c r="G37" s="524">
        <f t="shared" si="19"/>
        <v>1518549.4732975597</v>
      </c>
      <c r="H37" s="491">
        <f t="shared" si="20"/>
        <v>1518549.4732975597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9252305.4360488914</v>
      </c>
      <c r="E38" s="522">
        <f>IF(+I14&lt;F37,I14,D38)</f>
        <v>389377.36363636365</v>
      </c>
      <c r="F38" s="523">
        <f t="shared" si="18"/>
        <v>8862928.0724125281</v>
      </c>
      <c r="G38" s="524">
        <f t="shared" si="19"/>
        <v>1472008.3138910951</v>
      </c>
      <c r="H38" s="491">
        <f t="shared" si="20"/>
        <v>1472008.3138910951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8862928.0724125281</v>
      </c>
      <c r="E39" s="522">
        <f>IF(+I14&lt;F38,I14,D39)</f>
        <v>389377.36363636365</v>
      </c>
      <c r="F39" s="523">
        <f t="shared" si="18"/>
        <v>8473550.7087761648</v>
      </c>
      <c r="G39" s="524">
        <f t="shared" si="19"/>
        <v>1425467.1544846301</v>
      </c>
      <c r="H39" s="491">
        <f t="shared" si="20"/>
        <v>1425467.1544846301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8473550.7087761648</v>
      </c>
      <c r="E40" s="522">
        <f>IF(+I14&lt;F39,I14,D40)</f>
        <v>389377.36363636365</v>
      </c>
      <c r="F40" s="523">
        <f t="shared" si="18"/>
        <v>8084173.3451398015</v>
      </c>
      <c r="G40" s="524">
        <f t="shared" si="19"/>
        <v>1378925.9950781651</v>
      </c>
      <c r="H40" s="491">
        <f t="shared" si="20"/>
        <v>1378925.9950781651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8084173.3451398015</v>
      </c>
      <c r="E41" s="522">
        <f>IF(+I14&lt;F40,I14,D41)</f>
        <v>389377.36363636365</v>
      </c>
      <c r="F41" s="523">
        <f t="shared" si="18"/>
        <v>7694795.9815034382</v>
      </c>
      <c r="G41" s="524">
        <f t="shared" si="19"/>
        <v>1332384.8356717005</v>
      </c>
      <c r="H41" s="491">
        <f t="shared" si="20"/>
        <v>1332384.8356717005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7694795.9815034382</v>
      </c>
      <c r="E42" s="522">
        <f>IF(+I14&lt;F41,I14,D42)</f>
        <v>389377.36363636365</v>
      </c>
      <c r="F42" s="523">
        <f t="shared" si="18"/>
        <v>7305418.6178670749</v>
      </c>
      <c r="G42" s="524">
        <f t="shared" si="19"/>
        <v>1285843.6762652355</v>
      </c>
      <c r="H42" s="491">
        <f t="shared" si="20"/>
        <v>1285843.6762652355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7305418.6178670749</v>
      </c>
      <c r="E43" s="522">
        <f>IF(+I14&lt;F42,I14,D43)</f>
        <v>389377.36363636365</v>
      </c>
      <c r="F43" s="523">
        <f t="shared" si="18"/>
        <v>6916041.2542307116</v>
      </c>
      <c r="G43" s="524">
        <f t="shared" si="19"/>
        <v>1239302.5168587707</v>
      </c>
      <c r="H43" s="491">
        <f t="shared" si="20"/>
        <v>1239302.5168587707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6916041.2542307116</v>
      </c>
      <c r="E44" s="522">
        <f>IF(+I14&lt;F43,I14,D44)</f>
        <v>389377.36363636365</v>
      </c>
      <c r="F44" s="523">
        <f t="shared" si="18"/>
        <v>6526663.8905943483</v>
      </c>
      <c r="G44" s="524">
        <f t="shared" si="19"/>
        <v>1192761.357452306</v>
      </c>
      <c r="H44" s="491">
        <f t="shared" si="20"/>
        <v>1192761.357452306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6526663.8905943483</v>
      </c>
      <c r="E45" s="522">
        <f>IF(+I14&lt;F44,I14,D45)</f>
        <v>389377.36363636365</v>
      </c>
      <c r="F45" s="523">
        <f t="shared" si="18"/>
        <v>6137286.526957985</v>
      </c>
      <c r="G45" s="524">
        <f t="shared" si="19"/>
        <v>1146220.198045841</v>
      </c>
      <c r="H45" s="491">
        <f t="shared" si="20"/>
        <v>1146220.198045841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6137286.526957985</v>
      </c>
      <c r="E46" s="522">
        <f>IF(+I14&lt;F45,I14,D46)</f>
        <v>389377.36363636365</v>
      </c>
      <c r="F46" s="523">
        <f t="shared" si="18"/>
        <v>5747909.1633216217</v>
      </c>
      <c r="G46" s="524">
        <f t="shared" si="19"/>
        <v>1099679.0386393764</v>
      </c>
      <c r="H46" s="491">
        <f t="shared" si="20"/>
        <v>1099679.0386393764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5747909.1633216217</v>
      </c>
      <c r="E47" s="522">
        <f>IF(+I14&lt;F46,I14,D47)</f>
        <v>389377.36363636365</v>
      </c>
      <c r="F47" s="523">
        <f t="shared" si="18"/>
        <v>5358531.7996852584</v>
      </c>
      <c r="G47" s="524">
        <f t="shared" si="19"/>
        <v>1053137.8792329114</v>
      </c>
      <c r="H47" s="491">
        <f t="shared" si="20"/>
        <v>1053137.8792329114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5358531.7996852584</v>
      </c>
      <c r="E48" s="522">
        <f>IF(+I14&lt;F47,I14,D48)</f>
        <v>389377.36363636365</v>
      </c>
      <c r="F48" s="523">
        <f t="shared" si="18"/>
        <v>4969154.4360488951</v>
      </c>
      <c r="G48" s="524">
        <f t="shared" si="19"/>
        <v>1006596.7198264466</v>
      </c>
      <c r="H48" s="491">
        <f t="shared" si="20"/>
        <v>1006596.7198264466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4969154.4360488951</v>
      </c>
      <c r="E49" s="522">
        <f>IF(+I14&lt;F48,I14,D49)</f>
        <v>389377.36363636365</v>
      </c>
      <c r="F49" s="523">
        <f t="shared" si="18"/>
        <v>4579777.0724125318</v>
      </c>
      <c r="G49" s="524">
        <f t="shared" si="19"/>
        <v>960055.56041998183</v>
      </c>
      <c r="H49" s="491">
        <f t="shared" si="20"/>
        <v>960055.56041998183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4579777.0724125318</v>
      </c>
      <c r="E50" s="522">
        <f>IF(+I14&lt;F49,I14,D50)</f>
        <v>389377.36363636365</v>
      </c>
      <c r="F50" s="523">
        <f t="shared" si="18"/>
        <v>4190399.7087761681</v>
      </c>
      <c r="G50" s="524">
        <f t="shared" ref="G50:G72" si="21">+I$12*((D50+F50)/2)+E50</f>
        <v>913514.40101351694</v>
      </c>
      <c r="H50" s="491">
        <f t="shared" ref="H50:H72" si="22">+I$13*((D50+F50)/2)+E50</f>
        <v>913514.40101351694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4190399.7087761681</v>
      </c>
      <c r="E51" s="522">
        <f>IF(+I14&lt;F50,I14,D51)</f>
        <v>389377.36363636365</v>
      </c>
      <c r="F51" s="523">
        <f t="shared" si="18"/>
        <v>3801022.3451398043</v>
      </c>
      <c r="G51" s="524">
        <f t="shared" si="21"/>
        <v>866973.24160705204</v>
      </c>
      <c r="H51" s="491">
        <f t="shared" si="22"/>
        <v>866973.24160705204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3801022.3451398043</v>
      </c>
      <c r="E52" s="522">
        <f>IF(+I14&lt;F51,I14,D52)</f>
        <v>389377.36363636365</v>
      </c>
      <c r="F52" s="523">
        <f t="shared" si="18"/>
        <v>3411644.9815034405</v>
      </c>
      <c r="G52" s="524">
        <f t="shared" si="21"/>
        <v>820432.08220058726</v>
      </c>
      <c r="H52" s="491">
        <f t="shared" si="22"/>
        <v>820432.08220058726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3411644.9815034405</v>
      </c>
      <c r="E53" s="522">
        <f>IF(+I14&lt;F52,I14,D53)</f>
        <v>389377.36363636365</v>
      </c>
      <c r="F53" s="523">
        <f t="shared" si="18"/>
        <v>3022267.6178670768</v>
      </c>
      <c r="G53" s="524">
        <f t="shared" si="21"/>
        <v>773890.92279412225</v>
      </c>
      <c r="H53" s="491">
        <f t="shared" si="22"/>
        <v>773890.92279412225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3022267.6178670768</v>
      </c>
      <c r="E54" s="522">
        <f>IF(+I14&lt;F53,I14,D54)</f>
        <v>389377.36363636365</v>
      </c>
      <c r="F54" s="523">
        <f t="shared" si="18"/>
        <v>2632890.254230713</v>
      </c>
      <c r="G54" s="524">
        <f t="shared" si="21"/>
        <v>727349.76338765747</v>
      </c>
      <c r="H54" s="491">
        <f t="shared" si="22"/>
        <v>727349.76338765747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2632890.254230713</v>
      </c>
      <c r="E55" s="522">
        <f>IF(+I14&lt;F54,I14,D55)</f>
        <v>389377.36363636365</v>
      </c>
      <c r="F55" s="523">
        <f t="shared" si="18"/>
        <v>2243512.8905943492</v>
      </c>
      <c r="G55" s="524">
        <f t="shared" si="21"/>
        <v>680808.60398119246</v>
      </c>
      <c r="H55" s="491">
        <f t="shared" si="22"/>
        <v>680808.60398119246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2243512.8905943492</v>
      </c>
      <c r="E56" s="522">
        <f>IF(+I14&lt;F55,I14,D56)</f>
        <v>389377.36363636365</v>
      </c>
      <c r="F56" s="523">
        <f t="shared" si="18"/>
        <v>1854135.5269579855</v>
      </c>
      <c r="G56" s="524">
        <f t="shared" si="21"/>
        <v>634267.44457472768</v>
      </c>
      <c r="H56" s="491">
        <f t="shared" si="22"/>
        <v>634267.44457472768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1854135.5269579855</v>
      </c>
      <c r="E57" s="522">
        <f>IF(+I14&lt;F56,I14,D57)</f>
        <v>389377.36363636365</v>
      </c>
      <c r="F57" s="523">
        <f t="shared" si="18"/>
        <v>1464758.1633216217</v>
      </c>
      <c r="G57" s="524">
        <f t="shared" si="21"/>
        <v>587726.28516826266</v>
      </c>
      <c r="H57" s="491">
        <f t="shared" si="22"/>
        <v>587726.28516826266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1464758.1633216217</v>
      </c>
      <c r="E58" s="522">
        <f>IF(+I14&lt;F57,I14,D58)</f>
        <v>389377.36363636365</v>
      </c>
      <c r="F58" s="523">
        <f t="shared" si="18"/>
        <v>1075380.799685258</v>
      </c>
      <c r="G58" s="524">
        <f t="shared" si="21"/>
        <v>541185.12576179788</v>
      </c>
      <c r="H58" s="491">
        <f t="shared" si="22"/>
        <v>541185.12576179788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1075380.799685258</v>
      </c>
      <c r="E59" s="522">
        <f>IF(+I14&lt;F58,I14,D59)</f>
        <v>389377.36363636365</v>
      </c>
      <c r="F59" s="523">
        <f t="shared" si="18"/>
        <v>686003.43604889431</v>
      </c>
      <c r="G59" s="524">
        <f t="shared" si="21"/>
        <v>494643.96635533293</v>
      </c>
      <c r="H59" s="491">
        <f t="shared" si="22"/>
        <v>494643.96635533293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686003.43604889431</v>
      </c>
      <c r="E60" s="522">
        <f>IF(+I14&lt;F59,I14,D60)</f>
        <v>389377.36363636365</v>
      </c>
      <c r="F60" s="523">
        <f t="shared" si="18"/>
        <v>296626.07241253066</v>
      </c>
      <c r="G60" s="524">
        <f t="shared" si="21"/>
        <v>448102.80694886809</v>
      </c>
      <c r="H60" s="491">
        <f t="shared" si="22"/>
        <v>448102.80694886809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296626.07241253066</v>
      </c>
      <c r="E61" s="522">
        <f>IF(+I14&lt;F60,I14,D61)</f>
        <v>296626.07241253066</v>
      </c>
      <c r="F61" s="523">
        <f t="shared" si="18"/>
        <v>0</v>
      </c>
      <c r="G61" s="526">
        <f t="shared" si="21"/>
        <v>314353.50421716669</v>
      </c>
      <c r="H61" s="491">
        <f t="shared" si="22"/>
        <v>314353.50421716669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1"/>
        <v>0</v>
      </c>
      <c r="H62" s="491">
        <f t="shared" si="22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1"/>
        <v>0</v>
      </c>
      <c r="H63" s="491">
        <f t="shared" si="22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1"/>
        <v>0</v>
      </c>
      <c r="H64" s="491">
        <f t="shared" si="22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1"/>
        <v>0</v>
      </c>
      <c r="H65" s="491">
        <f t="shared" si="22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1"/>
        <v>0</v>
      </c>
      <c r="H66" s="491">
        <f t="shared" si="22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1"/>
        <v>0</v>
      </c>
      <c r="H67" s="491">
        <f t="shared" si="22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1"/>
        <v>0</v>
      </c>
      <c r="H68" s="491">
        <f t="shared" si="22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1"/>
        <v>0</v>
      </c>
      <c r="H69" s="491">
        <f t="shared" si="22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1"/>
        <v>0</v>
      </c>
      <c r="H70" s="491">
        <f t="shared" si="22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1"/>
        <v>0</v>
      </c>
      <c r="H71" s="491">
        <f t="shared" si="22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1"/>
        <v>0</v>
      </c>
      <c r="H72" s="471">
        <f t="shared" si="22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17132604</v>
      </c>
      <c r="F73" s="375"/>
      <c r="G73" s="375">
        <f>SUM(G17:G72)</f>
        <v>62360465.073216893</v>
      </c>
      <c r="H73" s="375">
        <f>SUM(H17:H72)</f>
        <v>62360465.073216893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1996618.554315994</v>
      </c>
      <c r="N87" s="546">
        <f>IF(J92&lt;D11,0,VLOOKUP(J92,C17:O72,11))</f>
        <v>1996618.554315994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2157949.9706132575</v>
      </c>
      <c r="N88" s="550">
        <f>IF(J92&lt;D11,0,VLOOKUP(J92,C99:P154,7))</f>
        <v>2157949.9706132575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161331.41629726347</v>
      </c>
      <c r="N89" s="555">
        <f>+N88-N87</f>
        <v>161331.41629726347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 t="str">
        <f>E9</f>
        <v xml:space="preserve">  SPP Project ID = 504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17132604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389377.36363636365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23">+I99-H99</f>
        <v>0</v>
      </c>
      <c r="K99" s="514"/>
      <c r="L99" s="512">
        <f t="shared" ref="L99:L104" si="24">+H99</f>
        <v>1328555.0538499958</v>
      </c>
      <c r="M99" s="513">
        <f t="shared" ref="M99:M130" si="25">IF(L99&lt;&gt;0,+H99-L99,0)</f>
        <v>0</v>
      </c>
      <c r="N99" s="512">
        <f t="shared" ref="N99:N104" si="26">+I99</f>
        <v>1328555.0538499958</v>
      </c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23"/>
        <v>0</v>
      </c>
      <c r="K100" s="514"/>
      <c r="L100" s="655">
        <f t="shared" si="24"/>
        <v>2163315.383026443</v>
      </c>
      <c r="M100" s="514">
        <f t="shared" si="25"/>
        <v>0</v>
      </c>
      <c r="N100" s="655">
        <f t="shared" si="26"/>
        <v>2163315.383026443</v>
      </c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>IU</v>
      </c>
      <c r="C101" s="507">
        <f>IF(D93="","-",+C100+1)</f>
        <v>2019</v>
      </c>
      <c r="D101" s="629">
        <v>16418603.101190476</v>
      </c>
      <c r="E101" s="630">
        <v>398432.65116279072</v>
      </c>
      <c r="F101" s="631">
        <v>16020170.450027686</v>
      </c>
      <c r="G101" s="631">
        <v>16219386.77560908</v>
      </c>
      <c r="H101" s="633">
        <v>2134564.6762010739</v>
      </c>
      <c r="I101" s="634">
        <v>2134564.6762010739</v>
      </c>
      <c r="J101" s="514">
        <f t="shared" si="23"/>
        <v>0</v>
      </c>
      <c r="K101" s="514"/>
      <c r="L101" s="655">
        <f t="shared" si="24"/>
        <v>2134564.6762010739</v>
      </c>
      <c r="M101" s="514">
        <f t="shared" ref="M101" si="30">IF(L101&lt;&gt;0,+H101-L101,0)</f>
        <v>0</v>
      </c>
      <c r="N101" s="655">
        <f t="shared" si="26"/>
        <v>2134564.6762010739</v>
      </c>
      <c r="O101" s="514">
        <f t="shared" si="27"/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2020</v>
      </c>
      <c r="D102" s="629">
        <v>16020170.450027686</v>
      </c>
      <c r="E102" s="630">
        <v>407919.14285714284</v>
      </c>
      <c r="F102" s="631">
        <v>15612251.307170542</v>
      </c>
      <c r="G102" s="631">
        <v>15816210.878599115</v>
      </c>
      <c r="H102" s="633">
        <v>2109329.5627079071</v>
      </c>
      <c r="I102" s="634">
        <v>2109329.5627079071</v>
      </c>
      <c r="J102" s="514">
        <f t="shared" si="23"/>
        <v>0</v>
      </c>
      <c r="K102" s="514"/>
      <c r="L102" s="655">
        <f t="shared" si="24"/>
        <v>2109329.5627079071</v>
      </c>
      <c r="M102" s="514">
        <f t="shared" ref="M102" si="31">IF(L102&lt;&gt;0,+H102-L102,0)</f>
        <v>0</v>
      </c>
      <c r="N102" s="655">
        <f t="shared" si="26"/>
        <v>2109329.5627079071</v>
      </c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2021</v>
      </c>
      <c r="D103" s="629">
        <v>15612251.307170542</v>
      </c>
      <c r="E103" s="630">
        <v>417868.39024390245</v>
      </c>
      <c r="F103" s="631">
        <v>15194382.916926639</v>
      </c>
      <c r="G103" s="631">
        <v>15403317.112048591</v>
      </c>
      <c r="H103" s="633">
        <v>2166364.0157775921</v>
      </c>
      <c r="I103" s="634">
        <v>2166364.0157775921</v>
      </c>
      <c r="J103" s="514">
        <f t="shared" si="23"/>
        <v>0</v>
      </c>
      <c r="K103" s="514"/>
      <c r="L103" s="655">
        <f t="shared" si="24"/>
        <v>2166364.0157775921</v>
      </c>
      <c r="M103" s="514">
        <f t="shared" ref="M103" si="32">IF(L103&lt;&gt;0,+H103-L103,0)</f>
        <v>0</v>
      </c>
      <c r="N103" s="655">
        <f t="shared" si="26"/>
        <v>2166364.0157775921</v>
      </c>
      <c r="O103" s="514">
        <f t="shared" si="27"/>
        <v>0</v>
      </c>
      <c r="P103" s="514">
        <f t="shared" si="28"/>
        <v>0</v>
      </c>
    </row>
    <row r="104" spans="1:16" ht="12.5">
      <c r="B104" s="195" t="str">
        <f t="shared" si="29"/>
        <v/>
      </c>
      <c r="C104" s="507">
        <f>IF(D93="","-",+C103+1)</f>
        <v>2022</v>
      </c>
      <c r="D104" s="629">
        <v>15194382.916926639</v>
      </c>
      <c r="E104" s="630">
        <v>407919.14285714284</v>
      </c>
      <c r="F104" s="631">
        <v>14786463.774069495</v>
      </c>
      <c r="G104" s="631">
        <v>14990423.345498066</v>
      </c>
      <c r="H104" s="633">
        <v>2168661.9353119493</v>
      </c>
      <c r="I104" s="634">
        <v>2168661.9353119493</v>
      </c>
      <c r="J104" s="514">
        <f t="shared" si="23"/>
        <v>0</v>
      </c>
      <c r="K104" s="514"/>
      <c r="L104" s="655">
        <f t="shared" si="24"/>
        <v>2168661.9353119493</v>
      </c>
      <c r="M104" s="514">
        <f t="shared" ref="M104" si="33">IF(L104&lt;&gt;0,+H104-L104,0)</f>
        <v>0</v>
      </c>
      <c r="N104" s="655">
        <f t="shared" si="26"/>
        <v>2168661.9353119493</v>
      </c>
      <c r="O104" s="514">
        <f t="shared" ref="O104" si="34">IF(N104&lt;&gt;0,+I104-N104,0)</f>
        <v>0</v>
      </c>
      <c r="P104" s="514">
        <f t="shared" ref="P104" si="35">+O104-M104</f>
        <v>0</v>
      </c>
    </row>
    <row r="105" spans="1:16" ht="12.5">
      <c r="B105" s="195" t="str">
        <f t="shared" si="29"/>
        <v/>
      </c>
      <c r="C105" s="507">
        <f>IF(D93="","-",+C104+1)</f>
        <v>2023</v>
      </c>
      <c r="D105" s="629">
        <v>14786463.774069495</v>
      </c>
      <c r="E105" s="630">
        <v>389377.36363636365</v>
      </c>
      <c r="F105" s="631">
        <v>14397086.410433132</v>
      </c>
      <c r="G105" s="631">
        <v>14591775.092251314</v>
      </c>
      <c r="H105" s="633">
        <v>2189492.5181698394</v>
      </c>
      <c r="I105" s="634">
        <v>2189492.5181698394</v>
      </c>
      <c r="J105" s="514">
        <f t="shared" si="23"/>
        <v>0</v>
      </c>
      <c r="K105" s="514"/>
      <c r="L105" s="655">
        <f t="shared" ref="L105" si="36">+H105</f>
        <v>2189492.5181698394</v>
      </c>
      <c r="M105" s="514">
        <f t="shared" ref="M105" si="37">IF(L105&lt;&gt;0,+H105-L105,0)</f>
        <v>0</v>
      </c>
      <c r="N105" s="655">
        <f t="shared" ref="N105" si="38">+I105</f>
        <v>2189492.5181698394</v>
      </c>
      <c r="O105" s="514">
        <f t="shared" ref="O105" si="39">IF(N105&lt;&gt;0,+I105-N105,0)</f>
        <v>0</v>
      </c>
      <c r="P105" s="514">
        <f t="shared" ref="P105" si="40">+O105-M105</f>
        <v>0</v>
      </c>
    </row>
    <row r="106" spans="1:16" ht="12.5">
      <c r="B106" s="195" t="str">
        <f t="shared" si="29"/>
        <v/>
      </c>
      <c r="C106" s="507">
        <f>IF(D93="","-",+C105+1)</f>
        <v>2024</v>
      </c>
      <c r="D106" s="374">
        <f>IF(F105+SUM(E$99:E105)=D$92,F105,D$92-SUM(E$99:E105))</f>
        <v>14397086.410433132</v>
      </c>
      <c r="E106" s="522">
        <f>IF(+J96&lt;F105,J96,D106)</f>
        <v>389377.36363636365</v>
      </c>
      <c r="F106" s="523">
        <f t="shared" ref="F106:F154" si="41">+D106-E106</f>
        <v>14007709.046796769</v>
      </c>
      <c r="G106" s="523">
        <f t="shared" ref="G106:G154" si="42">+(F106+D106)/2</f>
        <v>14202397.728614951</v>
      </c>
      <c r="H106" s="526">
        <f t="shared" ref="H106:H154" si="43">+J$94*G106+E106</f>
        <v>2157949.9706132575</v>
      </c>
      <c r="I106" s="577">
        <f t="shared" ref="I106:I154" si="44">+J$95*G106+E106</f>
        <v>2157949.9706132575</v>
      </c>
      <c r="J106" s="514">
        <f t="shared" si="23"/>
        <v>0</v>
      </c>
      <c r="K106" s="514"/>
      <c r="L106" s="525"/>
      <c r="M106" s="514">
        <f t="shared" si="25"/>
        <v>0</v>
      </c>
      <c r="N106" s="525"/>
      <c r="O106" s="514">
        <f t="shared" si="27"/>
        <v>0</v>
      </c>
      <c r="P106" s="514">
        <f t="shared" si="28"/>
        <v>0</v>
      </c>
    </row>
    <row r="107" spans="1:16" ht="12.5">
      <c r="B107" s="195" t="str">
        <f t="shared" si="29"/>
        <v/>
      </c>
      <c r="C107" s="507">
        <f>IF(D93="","-",+C106+1)</f>
        <v>2025</v>
      </c>
      <c r="D107" s="374">
        <f>IF(F106+SUM(E$99:E106)=D$92,F106,D$92-SUM(E$99:E106))</f>
        <v>14007709.046796769</v>
      </c>
      <c r="E107" s="522">
        <f>IF(+J96&lt;F106,J96,D107)</f>
        <v>389377.36363636365</v>
      </c>
      <c r="F107" s="523">
        <f t="shared" si="41"/>
        <v>13618331.683160406</v>
      </c>
      <c r="G107" s="523">
        <f t="shared" si="42"/>
        <v>13813020.364978587</v>
      </c>
      <c r="H107" s="526">
        <f t="shared" si="43"/>
        <v>2109462.2326789312</v>
      </c>
      <c r="I107" s="577">
        <f t="shared" si="44"/>
        <v>2109462.2326789312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2026</v>
      </c>
      <c r="D108" s="374">
        <f>IF(F107+SUM(E$99:E107)=D$92,F107,D$92-SUM(E$99:E107))</f>
        <v>13618331.683160406</v>
      </c>
      <c r="E108" s="522">
        <f>IF(+J96&lt;F107,J96,D108)</f>
        <v>389377.36363636365</v>
      </c>
      <c r="F108" s="523">
        <f t="shared" si="41"/>
        <v>13228954.319524042</v>
      </c>
      <c r="G108" s="523">
        <f t="shared" si="42"/>
        <v>13423643.001342224</v>
      </c>
      <c r="H108" s="526">
        <f t="shared" si="43"/>
        <v>2060974.4947446049</v>
      </c>
      <c r="I108" s="577">
        <f t="shared" si="44"/>
        <v>2060974.4947446049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2027</v>
      </c>
      <c r="D109" s="374">
        <f>IF(F108+SUM(E$99:E108)=D$92,F108,D$92-SUM(E$99:E108))</f>
        <v>13228954.319524042</v>
      </c>
      <c r="E109" s="522">
        <f>IF(+J96&lt;F108,J96,D109)</f>
        <v>389377.36363636365</v>
      </c>
      <c r="F109" s="523">
        <f t="shared" si="41"/>
        <v>12839576.955887679</v>
      </c>
      <c r="G109" s="523">
        <f t="shared" si="42"/>
        <v>13034265.637705861</v>
      </c>
      <c r="H109" s="526">
        <f t="shared" si="43"/>
        <v>2012486.7568102786</v>
      </c>
      <c r="I109" s="577">
        <f t="shared" si="44"/>
        <v>2012486.7568102786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2028</v>
      </c>
      <c r="D110" s="374">
        <f>IF(F109+SUM(E$99:E109)=D$92,F109,D$92-SUM(E$99:E109))</f>
        <v>12839576.955887679</v>
      </c>
      <c r="E110" s="522">
        <f>IF(+J96&lt;F109,J96,D110)</f>
        <v>389377.36363636365</v>
      </c>
      <c r="F110" s="523">
        <f t="shared" si="41"/>
        <v>12450199.592251316</v>
      </c>
      <c r="G110" s="523">
        <f t="shared" si="42"/>
        <v>12644888.274069497</v>
      </c>
      <c r="H110" s="526">
        <f t="shared" si="43"/>
        <v>1963999.0188759523</v>
      </c>
      <c r="I110" s="577">
        <f t="shared" si="44"/>
        <v>1963999.0188759523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2029</v>
      </c>
      <c r="D111" s="374">
        <f>IF(F110+SUM(E$99:E110)=D$92,F110,D$92-SUM(E$99:E110))</f>
        <v>12450199.592251316</v>
      </c>
      <c r="E111" s="522">
        <f>IF(+J96&lt;F110,J96,D111)</f>
        <v>389377.36363636365</v>
      </c>
      <c r="F111" s="523">
        <f t="shared" si="41"/>
        <v>12060822.228614952</v>
      </c>
      <c r="G111" s="523">
        <f t="shared" si="42"/>
        <v>12255510.910433134</v>
      </c>
      <c r="H111" s="526">
        <f t="shared" si="43"/>
        <v>1915511.2809416261</v>
      </c>
      <c r="I111" s="577">
        <f t="shared" si="44"/>
        <v>1915511.2809416261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9"/>
        <v/>
      </c>
      <c r="C112" s="507">
        <f>IF(D93="","-",+C111+1)</f>
        <v>2030</v>
      </c>
      <c r="D112" s="374">
        <f>IF(F111+SUM(E$99:E111)=D$92,F111,D$92-SUM(E$99:E111))</f>
        <v>12060822.228614952</v>
      </c>
      <c r="E112" s="522">
        <f>IF(+J96&lt;F111,J96,D112)</f>
        <v>389377.36363636365</v>
      </c>
      <c r="F112" s="523">
        <f t="shared" si="41"/>
        <v>11671444.864978589</v>
      </c>
      <c r="G112" s="523">
        <f t="shared" si="42"/>
        <v>11866133.546796771</v>
      </c>
      <c r="H112" s="526">
        <f t="shared" si="43"/>
        <v>1867023.5430072998</v>
      </c>
      <c r="I112" s="577">
        <f t="shared" si="44"/>
        <v>1867023.5430072998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2031</v>
      </c>
      <c r="D113" s="374">
        <f>IF(F112+SUM(E$99:E112)=D$92,F112,D$92-SUM(E$99:E112))</f>
        <v>11671444.864978589</v>
      </c>
      <c r="E113" s="522">
        <f>IF(+J96&lt;F112,J96,D113)</f>
        <v>389377.36363636365</v>
      </c>
      <c r="F113" s="523">
        <f t="shared" si="41"/>
        <v>11282067.501342226</v>
      </c>
      <c r="G113" s="523">
        <f t="shared" si="42"/>
        <v>11476756.183160407</v>
      </c>
      <c r="H113" s="526">
        <f t="shared" si="43"/>
        <v>1818535.805072973</v>
      </c>
      <c r="I113" s="577">
        <f t="shared" si="44"/>
        <v>1818535.805072973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2032</v>
      </c>
      <c r="D114" s="374">
        <f>IF(F113+SUM(E$99:E113)=D$92,F113,D$92-SUM(E$99:E113))</f>
        <v>11282067.501342226</v>
      </c>
      <c r="E114" s="522">
        <f>IF(+J96&lt;F113,J96,D114)</f>
        <v>389377.36363636365</v>
      </c>
      <c r="F114" s="523">
        <f t="shared" si="41"/>
        <v>10892690.137705863</v>
      </c>
      <c r="G114" s="523">
        <f t="shared" si="42"/>
        <v>11087378.819524044</v>
      </c>
      <c r="H114" s="526">
        <f t="shared" si="43"/>
        <v>1770048.0671386467</v>
      </c>
      <c r="I114" s="577">
        <f t="shared" si="44"/>
        <v>1770048.0671386467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2033</v>
      </c>
      <c r="D115" s="374">
        <f>IF(F114+SUM(E$99:E114)=D$92,F114,D$92-SUM(E$99:E114))</f>
        <v>10892690.137705863</v>
      </c>
      <c r="E115" s="522">
        <f>IF(+J96&lt;F114,J96,D115)</f>
        <v>389377.36363636365</v>
      </c>
      <c r="F115" s="523">
        <f t="shared" si="41"/>
        <v>10503312.774069499</v>
      </c>
      <c r="G115" s="523">
        <f t="shared" si="42"/>
        <v>10698001.455887681</v>
      </c>
      <c r="H115" s="526">
        <f t="shared" si="43"/>
        <v>1721560.3292043204</v>
      </c>
      <c r="I115" s="577">
        <f t="shared" si="44"/>
        <v>1721560.3292043204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2034</v>
      </c>
      <c r="D116" s="374">
        <f>IF(F115+SUM(E$99:E115)=D$92,F115,D$92-SUM(E$99:E115))</f>
        <v>10503312.774069499</v>
      </c>
      <c r="E116" s="522">
        <f>IF(+J96&lt;F115,J96,D116)</f>
        <v>389377.36363636365</v>
      </c>
      <c r="F116" s="523">
        <f t="shared" si="41"/>
        <v>10113935.410433136</v>
      </c>
      <c r="G116" s="523">
        <f t="shared" si="42"/>
        <v>10308624.092251318</v>
      </c>
      <c r="H116" s="526">
        <f t="shared" si="43"/>
        <v>1673072.5912699942</v>
      </c>
      <c r="I116" s="577">
        <f t="shared" si="44"/>
        <v>1673072.5912699942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2035</v>
      </c>
      <c r="D117" s="374">
        <f>IF(F116+SUM(E$99:E116)=D$92,F116,D$92-SUM(E$99:E116))</f>
        <v>10113935.410433136</v>
      </c>
      <c r="E117" s="522">
        <f>IF(+J96&lt;F116,J96,D117)</f>
        <v>389377.36363636365</v>
      </c>
      <c r="F117" s="523">
        <f t="shared" si="41"/>
        <v>9724558.0467967726</v>
      </c>
      <c r="G117" s="523">
        <f t="shared" si="42"/>
        <v>9919246.7286149543</v>
      </c>
      <c r="H117" s="526">
        <f t="shared" si="43"/>
        <v>1624584.8533356679</v>
      </c>
      <c r="I117" s="577">
        <f t="shared" si="44"/>
        <v>1624584.8533356679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2036</v>
      </c>
      <c r="D118" s="374">
        <f>IF(F117+SUM(E$99:E117)=D$92,F117,D$92-SUM(E$99:E117))</f>
        <v>9724558.0467967726</v>
      </c>
      <c r="E118" s="522">
        <f>IF(+J96&lt;F117,J96,D118)</f>
        <v>389377.36363636365</v>
      </c>
      <c r="F118" s="523">
        <f t="shared" si="41"/>
        <v>9335180.6831604093</v>
      </c>
      <c r="G118" s="523">
        <f t="shared" si="42"/>
        <v>9529869.364978591</v>
      </c>
      <c r="H118" s="526">
        <f t="shared" si="43"/>
        <v>1576097.1154013416</v>
      </c>
      <c r="I118" s="577">
        <f t="shared" si="44"/>
        <v>1576097.1154013416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2037</v>
      </c>
      <c r="D119" s="374">
        <f>IF(F118+SUM(E$99:E118)=D$92,F118,D$92-SUM(E$99:E118))</f>
        <v>9335180.6831604093</v>
      </c>
      <c r="E119" s="522">
        <f>IF(+J96&lt;F118,J96,D119)</f>
        <v>389377.36363636365</v>
      </c>
      <c r="F119" s="523">
        <f t="shared" si="41"/>
        <v>8945803.319524046</v>
      </c>
      <c r="G119" s="523">
        <f t="shared" si="42"/>
        <v>9140492.0013422277</v>
      </c>
      <c r="H119" s="526">
        <f t="shared" si="43"/>
        <v>1527609.3774670153</v>
      </c>
      <c r="I119" s="577">
        <f t="shared" si="44"/>
        <v>1527609.3774670153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2038</v>
      </c>
      <c r="D120" s="374">
        <f>IF(F119+SUM(E$99:E119)=D$92,F119,D$92-SUM(E$99:E119))</f>
        <v>8945803.319524046</v>
      </c>
      <c r="E120" s="522">
        <f>IF(+J96&lt;F119,J96,D120)</f>
        <v>389377.36363636365</v>
      </c>
      <c r="F120" s="523">
        <f t="shared" si="41"/>
        <v>8556425.9558876827</v>
      </c>
      <c r="G120" s="523">
        <f t="shared" si="42"/>
        <v>8751114.6377058644</v>
      </c>
      <c r="H120" s="526">
        <f t="shared" si="43"/>
        <v>1479121.639532689</v>
      </c>
      <c r="I120" s="577">
        <f t="shared" si="44"/>
        <v>1479121.639532689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2039</v>
      </c>
      <c r="D121" s="374">
        <f>IF(F120+SUM(E$99:E120)=D$92,F120,D$92-SUM(E$99:E120))</f>
        <v>8556425.9558876827</v>
      </c>
      <c r="E121" s="522">
        <f>IF(+J96&lt;F120,J96,D121)</f>
        <v>389377.36363636365</v>
      </c>
      <c r="F121" s="523">
        <f t="shared" si="41"/>
        <v>8167048.5922513194</v>
      </c>
      <c r="G121" s="523">
        <f t="shared" si="42"/>
        <v>8361737.2740695011</v>
      </c>
      <c r="H121" s="526">
        <f t="shared" si="43"/>
        <v>1430633.9015983627</v>
      </c>
      <c r="I121" s="577">
        <f t="shared" si="44"/>
        <v>1430633.9015983627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2040</v>
      </c>
      <c r="D122" s="374">
        <f>IF(F121+SUM(E$99:E121)=D$92,F121,D$92-SUM(E$99:E121))</f>
        <v>8167048.5922513194</v>
      </c>
      <c r="E122" s="522">
        <f>IF(+J96&lt;F121,J96,D122)</f>
        <v>389377.36363636365</v>
      </c>
      <c r="F122" s="523">
        <f t="shared" si="41"/>
        <v>7777671.2286149561</v>
      </c>
      <c r="G122" s="523">
        <f t="shared" si="42"/>
        <v>7972359.9104331378</v>
      </c>
      <c r="H122" s="526">
        <f t="shared" si="43"/>
        <v>1382146.1636640364</v>
      </c>
      <c r="I122" s="577">
        <f t="shared" si="44"/>
        <v>1382146.1636640364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2041</v>
      </c>
      <c r="D123" s="374">
        <f>IF(F122+SUM(E$99:E122)=D$92,F122,D$92-SUM(E$99:E122))</f>
        <v>7777671.2286149561</v>
      </c>
      <c r="E123" s="522">
        <f>IF(+J96&lt;F122,J96,D123)</f>
        <v>389377.36363636365</v>
      </c>
      <c r="F123" s="523">
        <f t="shared" si="41"/>
        <v>7388293.8649785928</v>
      </c>
      <c r="G123" s="523">
        <f t="shared" si="42"/>
        <v>7582982.5467967745</v>
      </c>
      <c r="H123" s="526">
        <f t="shared" si="43"/>
        <v>1333658.4257297101</v>
      </c>
      <c r="I123" s="577">
        <f t="shared" si="44"/>
        <v>1333658.4257297101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2042</v>
      </c>
      <c r="D124" s="374">
        <f>IF(F123+SUM(E$99:E123)=D$92,F123,D$92-SUM(E$99:E123))</f>
        <v>7388293.8649785928</v>
      </c>
      <c r="E124" s="522">
        <f>IF(+J96&lt;F123,J96,D124)</f>
        <v>389377.36363636365</v>
      </c>
      <c r="F124" s="523">
        <f t="shared" si="41"/>
        <v>6998916.5013422295</v>
      </c>
      <c r="G124" s="523">
        <f t="shared" si="42"/>
        <v>7193605.1831604112</v>
      </c>
      <c r="H124" s="526">
        <f t="shared" si="43"/>
        <v>1285170.6877953839</v>
      </c>
      <c r="I124" s="577">
        <f t="shared" si="44"/>
        <v>1285170.6877953839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2043</v>
      </c>
      <c r="D125" s="374">
        <f>IF(F124+SUM(E$99:E124)=D$92,F124,D$92-SUM(E$99:E124))</f>
        <v>6998916.5013422295</v>
      </c>
      <c r="E125" s="522">
        <f>IF(+J96&lt;F124,J96,D125)</f>
        <v>389377.36363636365</v>
      </c>
      <c r="F125" s="523">
        <f t="shared" si="41"/>
        <v>6609539.1377058662</v>
      </c>
      <c r="G125" s="523">
        <f t="shared" si="42"/>
        <v>6804227.8195240479</v>
      </c>
      <c r="H125" s="526">
        <f t="shared" si="43"/>
        <v>1236682.9498610576</v>
      </c>
      <c r="I125" s="577">
        <f t="shared" si="44"/>
        <v>1236682.9498610576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2044</v>
      </c>
      <c r="D126" s="374">
        <f>IF(F125+SUM(E$99:E125)=D$92,F125,D$92-SUM(E$99:E125))</f>
        <v>6609539.1377058662</v>
      </c>
      <c r="E126" s="522">
        <f>IF(+J96&lt;F125,J96,D126)</f>
        <v>389377.36363636365</v>
      </c>
      <c r="F126" s="523">
        <f t="shared" si="41"/>
        <v>6220161.7740695029</v>
      </c>
      <c r="G126" s="523">
        <f t="shared" si="42"/>
        <v>6414850.4558876846</v>
      </c>
      <c r="H126" s="526">
        <f t="shared" si="43"/>
        <v>1188195.2119267313</v>
      </c>
      <c r="I126" s="577">
        <f t="shared" si="44"/>
        <v>1188195.2119267313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2045</v>
      </c>
      <c r="D127" s="374">
        <f>IF(F126+SUM(E$99:E126)=D$92,F126,D$92-SUM(E$99:E126))</f>
        <v>6220161.7740695029</v>
      </c>
      <c r="E127" s="522">
        <f>IF(+J96&lt;F126,J96,D127)</f>
        <v>389377.36363636365</v>
      </c>
      <c r="F127" s="523">
        <f t="shared" si="41"/>
        <v>5830784.4104331397</v>
      </c>
      <c r="G127" s="523">
        <f t="shared" si="42"/>
        <v>6025473.0922513213</v>
      </c>
      <c r="H127" s="526">
        <f t="shared" si="43"/>
        <v>1139707.473992405</v>
      </c>
      <c r="I127" s="577">
        <f t="shared" si="44"/>
        <v>1139707.473992405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2046</v>
      </c>
      <c r="D128" s="374">
        <f>IF(F127+SUM(E$99:E127)=D$92,F127,D$92-SUM(E$99:E127))</f>
        <v>5830784.4104331397</v>
      </c>
      <c r="E128" s="522">
        <f>IF(+J96&lt;F127,J96,D128)</f>
        <v>389377.36363636365</v>
      </c>
      <c r="F128" s="523">
        <f t="shared" si="41"/>
        <v>5441407.0467967764</v>
      </c>
      <c r="G128" s="523">
        <f t="shared" si="42"/>
        <v>5636095.728614958</v>
      </c>
      <c r="H128" s="526">
        <f t="shared" si="43"/>
        <v>1091219.7360580787</v>
      </c>
      <c r="I128" s="577">
        <f t="shared" si="44"/>
        <v>1091219.7360580787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2047</v>
      </c>
      <c r="D129" s="374">
        <f>IF(F128+SUM(E$99:E128)=D$92,F128,D$92-SUM(E$99:E128))</f>
        <v>5441407.0467967764</v>
      </c>
      <c r="E129" s="522">
        <f>IF(+J96&lt;F128,J96,D129)</f>
        <v>389377.36363636365</v>
      </c>
      <c r="F129" s="523">
        <f t="shared" si="41"/>
        <v>5052029.6831604131</v>
      </c>
      <c r="G129" s="523">
        <f t="shared" si="42"/>
        <v>5246718.3649785947</v>
      </c>
      <c r="H129" s="526">
        <f t="shared" si="43"/>
        <v>1042731.9981237522</v>
      </c>
      <c r="I129" s="577">
        <f t="shared" si="44"/>
        <v>1042731.9981237522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2048</v>
      </c>
      <c r="D130" s="374">
        <f>IF(F129+SUM(E$99:E129)=D$92,F129,D$92-SUM(E$99:E129))</f>
        <v>5052029.6831604131</v>
      </c>
      <c r="E130" s="522">
        <f>IF(+J96&lt;F129,J96,D130)</f>
        <v>389377.36363636365</v>
      </c>
      <c r="F130" s="523">
        <f t="shared" si="41"/>
        <v>4662652.3195240498</v>
      </c>
      <c r="G130" s="523">
        <f t="shared" si="42"/>
        <v>4857341.0013422314</v>
      </c>
      <c r="H130" s="526">
        <f t="shared" si="43"/>
        <v>994244.2601894259</v>
      </c>
      <c r="I130" s="577">
        <f t="shared" si="44"/>
        <v>994244.2601894259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2049</v>
      </c>
      <c r="D131" s="374">
        <f>IF(F130+SUM(E$99:E130)=D$92,F130,D$92-SUM(E$99:E130))</f>
        <v>4662652.3195240498</v>
      </c>
      <c r="E131" s="522">
        <f>IF(+J96&lt;F130,J96,D131)</f>
        <v>389377.36363636365</v>
      </c>
      <c r="F131" s="523">
        <f t="shared" si="41"/>
        <v>4273274.9558876865</v>
      </c>
      <c r="G131" s="523">
        <f t="shared" si="42"/>
        <v>4467963.6377058681</v>
      </c>
      <c r="H131" s="526">
        <f t="shared" si="43"/>
        <v>945756.52225509961</v>
      </c>
      <c r="I131" s="577">
        <f t="shared" si="44"/>
        <v>945756.52225509961</v>
      </c>
      <c r="J131" s="514">
        <f t="shared" ref="J131:J154" si="45">+I541-H541</f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 ht="12.5">
      <c r="B132" s="195" t="str">
        <f t="shared" si="29"/>
        <v/>
      </c>
      <c r="C132" s="507">
        <f>IF(D93="","-",+C131+1)</f>
        <v>2050</v>
      </c>
      <c r="D132" s="374">
        <f>IF(F131+SUM(E$99:E131)=D$92,F131,D$92-SUM(E$99:E131))</f>
        <v>4273274.9558876865</v>
      </c>
      <c r="E132" s="522">
        <f>IF(+J96&lt;F131,J96,D132)</f>
        <v>389377.36363636365</v>
      </c>
      <c r="F132" s="523">
        <f t="shared" si="41"/>
        <v>3883897.5922513227</v>
      </c>
      <c r="G132" s="523">
        <f t="shared" si="42"/>
        <v>4078586.2740695048</v>
      </c>
      <c r="H132" s="526">
        <f t="shared" si="43"/>
        <v>897268.78432077332</v>
      </c>
      <c r="I132" s="577">
        <f t="shared" si="44"/>
        <v>897268.78432077332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 ht="12.5">
      <c r="B133" s="195" t="str">
        <f t="shared" si="29"/>
        <v/>
      </c>
      <c r="C133" s="507">
        <f>IF(D93="","-",+C132+1)</f>
        <v>2051</v>
      </c>
      <c r="D133" s="374">
        <f>IF(F132+SUM(E$99:E132)=D$92,F132,D$92-SUM(E$99:E132))</f>
        <v>3883897.5922513227</v>
      </c>
      <c r="E133" s="522">
        <f>IF(+J96&lt;F132,J96,D133)</f>
        <v>389377.36363636365</v>
      </c>
      <c r="F133" s="523">
        <f t="shared" si="41"/>
        <v>3494520.2286149589</v>
      </c>
      <c r="G133" s="523">
        <f t="shared" si="42"/>
        <v>3689208.9104331406</v>
      </c>
      <c r="H133" s="526">
        <f t="shared" si="43"/>
        <v>848781.0463864468</v>
      </c>
      <c r="I133" s="577">
        <f t="shared" si="44"/>
        <v>848781.0463864468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 ht="12.5">
      <c r="B134" s="195" t="str">
        <f t="shared" si="29"/>
        <v/>
      </c>
      <c r="C134" s="507">
        <f>IF(D93="","-",+C133+1)</f>
        <v>2052</v>
      </c>
      <c r="D134" s="374">
        <f>IF(F133+SUM(E$99:E133)=D$92,F133,D$92-SUM(E$99:E133))</f>
        <v>3494520.2286149589</v>
      </c>
      <c r="E134" s="522">
        <f>IF(+J96&lt;F133,J96,D134)</f>
        <v>389377.36363636365</v>
      </c>
      <c r="F134" s="523">
        <f t="shared" si="41"/>
        <v>3105142.8649785952</v>
      </c>
      <c r="G134" s="523">
        <f t="shared" si="42"/>
        <v>3299831.5467967773</v>
      </c>
      <c r="H134" s="526">
        <f t="shared" si="43"/>
        <v>800293.30845212052</v>
      </c>
      <c r="I134" s="577">
        <f t="shared" si="44"/>
        <v>800293.30845212052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 ht="12.5">
      <c r="B135" s="195" t="str">
        <f t="shared" si="29"/>
        <v/>
      </c>
      <c r="C135" s="507">
        <f>IF(D93="","-",+C134+1)</f>
        <v>2053</v>
      </c>
      <c r="D135" s="374">
        <f>IF(F134+SUM(E$99:E134)=D$92,F134,D$92-SUM(E$99:E134))</f>
        <v>3105142.8649785952</v>
      </c>
      <c r="E135" s="522">
        <f>IF(+J96&lt;F134,J96,D135)</f>
        <v>389377.36363636365</v>
      </c>
      <c r="F135" s="523">
        <f t="shared" si="41"/>
        <v>2715765.5013422314</v>
      </c>
      <c r="G135" s="523">
        <f t="shared" si="42"/>
        <v>2910454.1831604131</v>
      </c>
      <c r="H135" s="526">
        <f t="shared" si="43"/>
        <v>751805.57051779411</v>
      </c>
      <c r="I135" s="577">
        <f t="shared" si="44"/>
        <v>751805.57051779411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 ht="12.5">
      <c r="B136" s="195" t="str">
        <f t="shared" si="29"/>
        <v/>
      </c>
      <c r="C136" s="507">
        <f>IF(D93="","-",+C135+1)</f>
        <v>2054</v>
      </c>
      <c r="D136" s="374">
        <f>IF(F135+SUM(E$99:E135)=D$92,F135,D$92-SUM(E$99:E135))</f>
        <v>2715765.5013422314</v>
      </c>
      <c r="E136" s="522">
        <f>IF(+J96&lt;F135,J96,D136)</f>
        <v>389377.36363636365</v>
      </c>
      <c r="F136" s="523">
        <f t="shared" si="41"/>
        <v>2326388.1377058676</v>
      </c>
      <c r="G136" s="523">
        <f t="shared" si="42"/>
        <v>2521076.8195240498</v>
      </c>
      <c r="H136" s="526">
        <f t="shared" si="43"/>
        <v>703317.83258346783</v>
      </c>
      <c r="I136" s="577">
        <f t="shared" si="44"/>
        <v>703317.83258346783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 ht="12.5">
      <c r="B137" s="195" t="str">
        <f t="shared" si="29"/>
        <v/>
      </c>
      <c r="C137" s="507">
        <f>IF(D93="","-",+C136+1)</f>
        <v>2055</v>
      </c>
      <c r="D137" s="374">
        <f>IF(F136+SUM(E$99:E136)=D$92,F136,D$92-SUM(E$99:E136))</f>
        <v>2326388.1377058676</v>
      </c>
      <c r="E137" s="522">
        <f>IF(+J96&lt;F136,J96,D137)</f>
        <v>389377.36363636365</v>
      </c>
      <c r="F137" s="523">
        <f t="shared" si="41"/>
        <v>1937010.7740695039</v>
      </c>
      <c r="G137" s="523">
        <f t="shared" si="42"/>
        <v>2131699.4558876855</v>
      </c>
      <c r="H137" s="526">
        <f t="shared" si="43"/>
        <v>654830.09464914142</v>
      </c>
      <c r="I137" s="577">
        <f t="shared" si="44"/>
        <v>654830.09464914142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 ht="12.5">
      <c r="B138" s="195" t="str">
        <f t="shared" si="29"/>
        <v/>
      </c>
      <c r="C138" s="507">
        <f>IF(D93="","-",+C137+1)</f>
        <v>2056</v>
      </c>
      <c r="D138" s="374">
        <f>IF(F137+SUM(E$99:E137)=D$92,F137,D$92-SUM(E$99:E137))</f>
        <v>1937010.7740695039</v>
      </c>
      <c r="E138" s="522">
        <f>IF(+J96&lt;F137,J96,D138)</f>
        <v>389377.36363636365</v>
      </c>
      <c r="F138" s="523">
        <f t="shared" si="41"/>
        <v>1547633.4104331401</v>
      </c>
      <c r="G138" s="523">
        <f t="shared" si="42"/>
        <v>1742322.092251322</v>
      </c>
      <c r="H138" s="526">
        <f t="shared" si="43"/>
        <v>606342.35671481502</v>
      </c>
      <c r="I138" s="577">
        <f t="shared" si="44"/>
        <v>606342.35671481502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 ht="12.5">
      <c r="B139" s="195" t="str">
        <f t="shared" si="29"/>
        <v/>
      </c>
      <c r="C139" s="507">
        <f>IF(D93="","-",+C138+1)</f>
        <v>2057</v>
      </c>
      <c r="D139" s="374">
        <f>IF(F138+SUM(E$99:E138)=D$92,F138,D$92-SUM(E$99:E138))</f>
        <v>1547633.4104331401</v>
      </c>
      <c r="E139" s="522">
        <f>IF(+J96&lt;F138,J96,D139)</f>
        <v>389377.36363636365</v>
      </c>
      <c r="F139" s="523">
        <f t="shared" si="41"/>
        <v>1158256.0467967764</v>
      </c>
      <c r="G139" s="523">
        <f t="shared" si="42"/>
        <v>1352944.7286149582</v>
      </c>
      <c r="H139" s="526">
        <f t="shared" si="43"/>
        <v>557854.61878048861</v>
      </c>
      <c r="I139" s="577">
        <f t="shared" si="44"/>
        <v>557854.61878048861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 ht="12.5">
      <c r="B140" s="195" t="str">
        <f t="shared" si="29"/>
        <v/>
      </c>
      <c r="C140" s="507">
        <f>IF(D93="","-",+C139+1)</f>
        <v>2058</v>
      </c>
      <c r="D140" s="374">
        <f>IF(F139+SUM(E$99:E139)=D$92,F139,D$92-SUM(E$99:E139))</f>
        <v>1158256.0467967764</v>
      </c>
      <c r="E140" s="522">
        <f>IF(+J96&lt;F139,J96,D140)</f>
        <v>389377.36363636365</v>
      </c>
      <c r="F140" s="523">
        <f t="shared" si="41"/>
        <v>768878.68316041271</v>
      </c>
      <c r="G140" s="523">
        <f t="shared" si="42"/>
        <v>963567.36497859447</v>
      </c>
      <c r="H140" s="526">
        <f t="shared" si="43"/>
        <v>509366.88084616233</v>
      </c>
      <c r="I140" s="577">
        <f t="shared" si="44"/>
        <v>509366.88084616233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 ht="12.5">
      <c r="B141" s="195" t="str">
        <f t="shared" si="29"/>
        <v/>
      </c>
      <c r="C141" s="507">
        <f>IF(D93="","-",+C140+1)</f>
        <v>2059</v>
      </c>
      <c r="D141" s="374">
        <f>IF(F140+SUM(E$99:E140)=D$92,F140,D$92-SUM(E$99:E140))</f>
        <v>768878.68316041271</v>
      </c>
      <c r="E141" s="522">
        <f>IF(+J96&lt;F140,J96,D141)</f>
        <v>389377.36363636365</v>
      </c>
      <c r="F141" s="523">
        <f t="shared" si="41"/>
        <v>379501.31952404906</v>
      </c>
      <c r="G141" s="523">
        <f t="shared" si="42"/>
        <v>574190.00134223094</v>
      </c>
      <c r="H141" s="526">
        <f t="shared" si="43"/>
        <v>460879.14291183598</v>
      </c>
      <c r="I141" s="577">
        <f t="shared" si="44"/>
        <v>460879.14291183598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 ht="12.5">
      <c r="B142" s="195" t="str">
        <f t="shared" si="29"/>
        <v/>
      </c>
      <c r="C142" s="507">
        <f>IF(D93="","-",+C141+1)</f>
        <v>2060</v>
      </c>
      <c r="D142" s="374">
        <f>IF(F141+SUM(E$99:E141)=D$92,F141,D$92-SUM(E$99:E141))</f>
        <v>379501.31952404906</v>
      </c>
      <c r="E142" s="522">
        <f>IF(+J96&lt;F141,J96,D142)</f>
        <v>379501.31952404906</v>
      </c>
      <c r="F142" s="523">
        <f t="shared" si="41"/>
        <v>0</v>
      </c>
      <c r="G142" s="523">
        <f t="shared" si="42"/>
        <v>189750.65976202453</v>
      </c>
      <c r="H142" s="526">
        <f t="shared" si="43"/>
        <v>403130.27467820363</v>
      </c>
      <c r="I142" s="577">
        <f t="shared" si="44"/>
        <v>403130.27467820363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 ht="12.5">
      <c r="B143" s="195" t="str">
        <f t="shared" si="29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43"/>
        <v>0</v>
      </c>
      <c r="I143" s="577">
        <f t="shared" si="44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 ht="12.5">
      <c r="B144" s="195" t="str">
        <f t="shared" si="29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43"/>
        <v>0</v>
      </c>
      <c r="I144" s="577">
        <f t="shared" si="44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 ht="12.5">
      <c r="B145" s="195" t="str">
        <f t="shared" si="29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43"/>
        <v>0</v>
      </c>
      <c r="I145" s="577">
        <f t="shared" si="44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 ht="12.5">
      <c r="B146" s="195" t="str">
        <f t="shared" si="29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43"/>
        <v>0</v>
      </c>
      <c r="I146" s="577">
        <f t="shared" si="44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 ht="12.5">
      <c r="B147" s="195" t="str">
        <f t="shared" si="29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43"/>
        <v>0</v>
      </c>
      <c r="I147" s="577">
        <f t="shared" si="44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 ht="12.5">
      <c r="B148" s="195" t="str">
        <f t="shared" si="29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43"/>
        <v>0</v>
      </c>
      <c r="I148" s="577">
        <f t="shared" si="44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 ht="12.5">
      <c r="B149" s="195" t="str">
        <f t="shared" si="29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43"/>
        <v>0</v>
      </c>
      <c r="I149" s="577">
        <f t="shared" si="44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 ht="12.5">
      <c r="B150" s="195" t="str">
        <f t="shared" si="29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43"/>
        <v>0</v>
      </c>
      <c r="I150" s="577">
        <f t="shared" si="44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 ht="12.5">
      <c r="B151" s="195" t="str">
        <f t="shared" si="29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43"/>
        <v>0</v>
      </c>
      <c r="I151" s="577">
        <f t="shared" si="44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 ht="12.5">
      <c r="B152" s="195" t="str">
        <f t="shared" si="29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43"/>
        <v>0</v>
      </c>
      <c r="I152" s="577">
        <f t="shared" si="44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 ht="12.5">
      <c r="B153" s="195" t="str">
        <f t="shared" si="29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43"/>
        <v>0</v>
      </c>
      <c r="I153" s="577">
        <f t="shared" si="44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" thickBot="1">
      <c r="B154" s="195" t="str">
        <f t="shared" si="29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43"/>
        <v>0</v>
      </c>
      <c r="I154" s="579">
        <f t="shared" si="44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 ht="12.5">
      <c r="C155" s="374" t="s">
        <v>78</v>
      </c>
      <c r="D155" s="375"/>
      <c r="E155" s="375">
        <f>SUM(E99:E154)</f>
        <v>17132603.999999996</v>
      </c>
      <c r="F155" s="375"/>
      <c r="G155" s="375"/>
      <c r="H155" s="375">
        <f>SUM(H99:H154)</f>
        <v>61802337.463174693</v>
      </c>
      <c r="I155" s="375">
        <f>SUM(I99:I154)</f>
        <v>61802337.463174693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topLeftCell="A7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60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11277976.498357479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11277976.498357479</v>
      </c>
      <c r="O6" s="269"/>
      <c r="P6" s="269"/>
    </row>
    <row r="7" spans="1:16" ht="13.5" thickBot="1">
      <c r="C7" s="467" t="s">
        <v>48</v>
      </c>
      <c r="D7" s="624" t="s">
        <v>382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481</v>
      </c>
      <c r="E9" s="478" t="s">
        <v>482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2212962.5909090908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 t="shared" ref="K17:K22" si="0">+G17</f>
        <v>0</v>
      </c>
      <c r="L17" s="513">
        <f t="shared" ref="L17:L72" si="1">IF(K17&lt;&gt;0,+G17-K17,0)</f>
        <v>0</v>
      </c>
      <c r="M17" s="512">
        <f t="shared" ref="M17:M22" si="2">+H17</f>
        <v>0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5">H18-G18</f>
        <v>0</v>
      </c>
      <c r="J18" s="511"/>
      <c r="K18" s="518">
        <f t="shared" si="0"/>
        <v>14564467.586252602</v>
      </c>
      <c r="L18" s="519">
        <f t="shared" si="1"/>
        <v>0</v>
      </c>
      <c r="M18" s="518">
        <f t="shared" si="2"/>
        <v>14564467.586252602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14691512.71476743</v>
      </c>
      <c r="H19" s="657">
        <v>14691512.71476743</v>
      </c>
      <c r="I19" s="511">
        <f t="shared" si="5"/>
        <v>0</v>
      </c>
      <c r="J19" s="511"/>
      <c r="K19" s="518">
        <f t="shared" si="0"/>
        <v>14691512.71476743</v>
      </c>
      <c r="L19" s="519">
        <f t="shared" ref="L19:L24" si="6">IF(K19&lt;&gt;0,+G19-K19,0)</f>
        <v>0</v>
      </c>
      <c r="M19" s="518">
        <f t="shared" si="2"/>
        <v>14691512.71476743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95194177.288145214</v>
      </c>
      <c r="E20" s="656">
        <v>2437968.8048780486</v>
      </c>
      <c r="F20" s="651">
        <v>92756208.483267158</v>
      </c>
      <c r="G20" s="650">
        <v>14381661.266296247</v>
      </c>
      <c r="H20" s="657">
        <v>14381661.266296247</v>
      </c>
      <c r="I20" s="511">
        <f t="shared" si="5"/>
        <v>0</v>
      </c>
      <c r="J20" s="511"/>
      <c r="K20" s="518">
        <f t="shared" si="0"/>
        <v>14381661.266296247</v>
      </c>
      <c r="L20" s="519">
        <f t="shared" si="6"/>
        <v>0</v>
      </c>
      <c r="M20" s="518">
        <f t="shared" si="2"/>
        <v>14381661.266296247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11480767.373612601</v>
      </c>
      <c r="H21" s="657">
        <v>11480767.373612601</v>
      </c>
      <c r="I21" s="511">
        <f t="shared" si="5"/>
        <v>0</v>
      </c>
      <c r="J21" s="511"/>
      <c r="K21" s="518">
        <f t="shared" si="0"/>
        <v>11480767.373612601</v>
      </c>
      <c r="L21" s="519">
        <f t="shared" si="6"/>
        <v>0</v>
      </c>
      <c r="M21" s="518">
        <f t="shared" si="2"/>
        <v>11480767.373612601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87908382.429948956</v>
      </c>
      <c r="E22" s="656">
        <v>2318341.7619047621</v>
      </c>
      <c r="F22" s="651">
        <v>85590040.668044195</v>
      </c>
      <c r="G22" s="650">
        <v>11514152.464962322</v>
      </c>
      <c r="H22" s="657">
        <v>11514152.464962322</v>
      </c>
      <c r="I22" s="511">
        <f t="shared" si="5"/>
        <v>0</v>
      </c>
      <c r="J22" s="511"/>
      <c r="K22" s="518">
        <f t="shared" si="0"/>
        <v>11514152.464962322</v>
      </c>
      <c r="L22" s="519">
        <f t="shared" si="6"/>
        <v>0</v>
      </c>
      <c r="M22" s="518">
        <f t="shared" si="2"/>
        <v>11514152.464962322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85476646.770142883</v>
      </c>
      <c r="E23" s="656">
        <v>2318341.7619047621</v>
      </c>
      <c r="F23" s="651">
        <v>83158305.008238122</v>
      </c>
      <c r="G23" s="650">
        <v>11799344.189724851</v>
      </c>
      <c r="H23" s="657">
        <v>11799344.189724851</v>
      </c>
      <c r="I23" s="511">
        <f t="shared" si="5"/>
        <v>0</v>
      </c>
      <c r="J23" s="511"/>
      <c r="K23" s="518">
        <f t="shared" ref="K23" si="8">+G23</f>
        <v>11799344.189724851</v>
      </c>
      <c r="L23" s="519">
        <f t="shared" si="6"/>
        <v>0</v>
      </c>
      <c r="M23" s="518">
        <f t="shared" ref="M23" si="9">+H23</f>
        <v>11799344.189724851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7"/>
        <v/>
      </c>
      <c r="C24" s="507">
        <f>IF(D11="","-",+C23+1)</f>
        <v>2023</v>
      </c>
      <c r="D24" s="651">
        <v>83158305.008238122</v>
      </c>
      <c r="E24" s="656">
        <v>2318341.7619047621</v>
      </c>
      <c r="F24" s="651">
        <v>80839963.246333361</v>
      </c>
      <c r="G24" s="650">
        <v>12677028.993315388</v>
      </c>
      <c r="H24" s="657">
        <v>12677028.993315388</v>
      </c>
      <c r="I24" s="511">
        <f t="shared" si="5"/>
        <v>0</v>
      </c>
      <c r="J24" s="511"/>
      <c r="K24" s="518">
        <f t="shared" ref="K24" si="10">+G24</f>
        <v>12677028.993315388</v>
      </c>
      <c r="L24" s="519">
        <f t="shared" si="6"/>
        <v>0</v>
      </c>
      <c r="M24" s="518">
        <f t="shared" ref="M24" si="11">+H24</f>
        <v>12677028.993315388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651">
        <v>80839963.246333361</v>
      </c>
      <c r="E25" s="656">
        <v>2318341.7619047621</v>
      </c>
      <c r="F25" s="651">
        <v>78521621.484428599</v>
      </c>
      <c r="G25" s="650">
        <v>11277976.498357479</v>
      </c>
      <c r="H25" s="657">
        <v>11277976.498357479</v>
      </c>
      <c r="I25" s="511">
        <f t="shared" si="5"/>
        <v>0</v>
      </c>
      <c r="J25" s="511"/>
      <c r="K25" s="518">
        <f t="shared" ref="K25" si="12">+G25</f>
        <v>11277976.498357479</v>
      </c>
      <c r="L25" s="519">
        <f t="shared" ref="L25" si="13">IF(K25&lt;&gt;0,+G25-K25,0)</f>
        <v>0</v>
      </c>
      <c r="M25" s="518">
        <f t="shared" ref="M25" si="14">+H25</f>
        <v>11277976.498357479</v>
      </c>
      <c r="N25" s="514">
        <f t="shared" ref="N25" si="15">IF(M25&lt;&gt;0,+H25-M25,0)</f>
        <v>0</v>
      </c>
      <c r="O25" s="514">
        <f t="shared" ref="O25" si="16">+N25-L25</f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78521621.484428599</v>
      </c>
      <c r="E26" s="522">
        <f>IF(+I14&lt;F25,I14,D26)</f>
        <v>2212962.5909090908</v>
      </c>
      <c r="F26" s="523">
        <f t="shared" ref="F26:F72" si="17">+D26-E26</f>
        <v>76308658.893519506</v>
      </c>
      <c r="G26" s="524">
        <f t="shared" ref="G26:G49" si="18">+I$12*((D26+F26)/2)+E26</f>
        <v>11466172.244292203</v>
      </c>
      <c r="H26" s="491">
        <f t="shared" ref="H26:H49" si="19">+I$13*((D26+F26)/2)+E26</f>
        <v>11466172.244292203</v>
      </c>
      <c r="I26" s="511">
        <f t="shared" si="5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76308658.893519506</v>
      </c>
      <c r="E27" s="522">
        <f>IF(+I14&lt;F26,I14,D27)</f>
        <v>2212962.5909090908</v>
      </c>
      <c r="F27" s="523">
        <f t="shared" si="17"/>
        <v>74095696.302610412</v>
      </c>
      <c r="G27" s="524">
        <f t="shared" si="18"/>
        <v>11201663.173343156</v>
      </c>
      <c r="H27" s="491">
        <f t="shared" si="19"/>
        <v>11201663.173343156</v>
      </c>
      <c r="I27" s="511">
        <f t="shared" si="5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74095696.302610412</v>
      </c>
      <c r="E28" s="522">
        <f>IF(+I14&lt;F27,I14,D28)</f>
        <v>2212962.5909090908</v>
      </c>
      <c r="F28" s="523">
        <f t="shared" si="17"/>
        <v>71882733.711701319</v>
      </c>
      <c r="G28" s="524">
        <f t="shared" si="18"/>
        <v>10937154.102394111</v>
      </c>
      <c r="H28" s="491">
        <f t="shared" si="19"/>
        <v>10937154.102394111</v>
      </c>
      <c r="I28" s="511">
        <f t="shared" si="5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71882733.711701319</v>
      </c>
      <c r="E29" s="522">
        <f>IF(+I14&lt;F28,I14,D29)</f>
        <v>2212962.5909090908</v>
      </c>
      <c r="F29" s="523">
        <f t="shared" si="17"/>
        <v>69669771.120792225</v>
      </c>
      <c r="G29" s="524">
        <f t="shared" si="18"/>
        <v>10672645.031445064</v>
      </c>
      <c r="H29" s="491">
        <f t="shared" si="19"/>
        <v>10672645.031445064</v>
      </c>
      <c r="I29" s="511">
        <f t="shared" si="5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69669771.120792225</v>
      </c>
      <c r="E30" s="522">
        <f>IF(+I14&lt;F29,I14,D30)</f>
        <v>2212962.5909090908</v>
      </c>
      <c r="F30" s="523">
        <f t="shared" si="17"/>
        <v>67456808.529883131</v>
      </c>
      <c r="G30" s="524">
        <f t="shared" si="18"/>
        <v>10408135.960496016</v>
      </c>
      <c r="H30" s="491">
        <f t="shared" si="19"/>
        <v>10408135.960496016</v>
      </c>
      <c r="I30" s="511">
        <f t="shared" si="5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67456808.529883131</v>
      </c>
      <c r="E31" s="522">
        <f>IF(+I14&lt;F30,I14,D31)</f>
        <v>2212962.5909090908</v>
      </c>
      <c r="F31" s="523">
        <f t="shared" si="17"/>
        <v>65243845.938974038</v>
      </c>
      <c r="G31" s="524">
        <f t="shared" si="18"/>
        <v>10143626.88954697</v>
      </c>
      <c r="H31" s="491">
        <f t="shared" si="19"/>
        <v>10143626.88954697</v>
      </c>
      <c r="I31" s="511">
        <f t="shared" si="5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65243845.938974038</v>
      </c>
      <c r="E32" s="522">
        <f>IF(+I14&lt;F31,I14,D32)</f>
        <v>2212962.5909090908</v>
      </c>
      <c r="F32" s="523">
        <f t="shared" si="17"/>
        <v>63030883.348064944</v>
      </c>
      <c r="G32" s="524">
        <f t="shared" si="18"/>
        <v>9879117.818597924</v>
      </c>
      <c r="H32" s="491">
        <f t="shared" si="19"/>
        <v>9879117.818597924</v>
      </c>
      <c r="I32" s="511">
        <f t="shared" si="5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63030883.348064944</v>
      </c>
      <c r="E33" s="522">
        <f>IF(+I14&lt;F32,I14,D33)</f>
        <v>2212962.5909090908</v>
      </c>
      <c r="F33" s="523">
        <f t="shared" si="17"/>
        <v>60817920.757155851</v>
      </c>
      <c r="G33" s="524">
        <f t="shared" si="18"/>
        <v>9614608.7476488762</v>
      </c>
      <c r="H33" s="491">
        <f t="shared" si="19"/>
        <v>9614608.7476488762</v>
      </c>
      <c r="I33" s="511">
        <f t="shared" si="5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60817920.757155851</v>
      </c>
      <c r="E34" s="522">
        <f>IF(+I14&lt;F33,I14,D34)</f>
        <v>2212962.5909090908</v>
      </c>
      <c r="F34" s="523">
        <f t="shared" si="17"/>
        <v>58604958.166246757</v>
      </c>
      <c r="G34" s="524">
        <f t="shared" si="18"/>
        <v>9350099.6766998302</v>
      </c>
      <c r="H34" s="491">
        <f t="shared" si="19"/>
        <v>9350099.6766998302</v>
      </c>
      <c r="I34" s="511">
        <f t="shared" si="5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58604958.166246757</v>
      </c>
      <c r="E35" s="522">
        <f>IF(+I14&lt;F34,I14,D35)</f>
        <v>2212962.5909090908</v>
      </c>
      <c r="F35" s="523">
        <f t="shared" si="17"/>
        <v>56391995.575337663</v>
      </c>
      <c r="G35" s="524">
        <f t="shared" si="18"/>
        <v>9085590.6057507843</v>
      </c>
      <c r="H35" s="491">
        <f t="shared" si="19"/>
        <v>9085590.6057507843</v>
      </c>
      <c r="I35" s="511">
        <f t="shared" si="5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56391995.575337663</v>
      </c>
      <c r="E36" s="522">
        <f>IF(+I14&lt;F35,I14,D36)</f>
        <v>2212962.5909090908</v>
      </c>
      <c r="F36" s="523">
        <f t="shared" si="17"/>
        <v>54179032.98442857</v>
      </c>
      <c r="G36" s="524">
        <f t="shared" si="18"/>
        <v>8821081.5348017365</v>
      </c>
      <c r="H36" s="491">
        <f t="shared" si="19"/>
        <v>8821081.5348017365</v>
      </c>
      <c r="I36" s="511">
        <f t="shared" si="5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54179032.98442857</v>
      </c>
      <c r="E37" s="522">
        <f>IF(+I14&lt;F36,I14,D37)</f>
        <v>2212962.5909090908</v>
      </c>
      <c r="F37" s="523">
        <f t="shared" si="17"/>
        <v>51966070.393519476</v>
      </c>
      <c r="G37" s="524">
        <f t="shared" si="18"/>
        <v>8556572.4638526905</v>
      </c>
      <c r="H37" s="491">
        <f t="shared" si="19"/>
        <v>8556572.4638526905</v>
      </c>
      <c r="I37" s="511">
        <f t="shared" si="5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51966070.393519476</v>
      </c>
      <c r="E38" s="522">
        <f>IF(+I14&lt;F37,I14,D38)</f>
        <v>2212962.5909090908</v>
      </c>
      <c r="F38" s="523">
        <f t="shared" si="17"/>
        <v>49753107.802610382</v>
      </c>
      <c r="G38" s="524">
        <f t="shared" si="18"/>
        <v>8292063.3929036437</v>
      </c>
      <c r="H38" s="491">
        <f t="shared" si="19"/>
        <v>8292063.3929036437</v>
      </c>
      <c r="I38" s="511">
        <f t="shared" si="5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49753107.802610382</v>
      </c>
      <c r="E39" s="522">
        <f>IF(+I14&lt;F38,I14,D39)</f>
        <v>2212962.5909090908</v>
      </c>
      <c r="F39" s="523">
        <f t="shared" si="17"/>
        <v>47540145.211701289</v>
      </c>
      <c r="G39" s="524">
        <f t="shared" si="18"/>
        <v>8027554.3219545968</v>
      </c>
      <c r="H39" s="491">
        <f t="shared" si="19"/>
        <v>8027554.3219545968</v>
      </c>
      <c r="I39" s="511">
        <f t="shared" si="5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47540145.211701289</v>
      </c>
      <c r="E40" s="522">
        <f>IF(+I14&lt;F39,I14,D40)</f>
        <v>2212962.5909090908</v>
      </c>
      <c r="F40" s="523">
        <f t="shared" si="17"/>
        <v>45327182.620792195</v>
      </c>
      <c r="G40" s="524">
        <f t="shared" si="18"/>
        <v>7763045.2510055499</v>
      </c>
      <c r="H40" s="491">
        <f t="shared" si="19"/>
        <v>7763045.2510055499</v>
      </c>
      <c r="I40" s="511">
        <f t="shared" si="5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45327182.620792195</v>
      </c>
      <c r="E41" s="522">
        <f>IF(+I14&lt;F40,I14,D41)</f>
        <v>2212962.5909090908</v>
      </c>
      <c r="F41" s="523">
        <f t="shared" si="17"/>
        <v>43114220.029883102</v>
      </c>
      <c r="G41" s="524">
        <f t="shared" si="18"/>
        <v>7498536.180056504</v>
      </c>
      <c r="H41" s="491">
        <f t="shared" si="19"/>
        <v>7498536.180056504</v>
      </c>
      <c r="I41" s="511">
        <f t="shared" si="5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43114220.029883102</v>
      </c>
      <c r="E42" s="522">
        <f>IF(+I14&lt;F41,I14,D42)</f>
        <v>2212962.5909090908</v>
      </c>
      <c r="F42" s="523">
        <f t="shared" si="17"/>
        <v>40901257.438974008</v>
      </c>
      <c r="G42" s="524">
        <f t="shared" si="18"/>
        <v>7234027.1091074571</v>
      </c>
      <c r="H42" s="491">
        <f t="shared" si="19"/>
        <v>7234027.1091074571</v>
      </c>
      <c r="I42" s="511">
        <f t="shared" si="5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40901257.438974008</v>
      </c>
      <c r="E43" s="522">
        <f>IF(+I14&lt;F42,I14,D43)</f>
        <v>2212962.5909090908</v>
      </c>
      <c r="F43" s="523">
        <f t="shared" si="17"/>
        <v>38688294.848064914</v>
      </c>
      <c r="G43" s="524">
        <f t="shared" si="18"/>
        <v>6969518.0381584102</v>
      </c>
      <c r="H43" s="491">
        <f t="shared" si="19"/>
        <v>6969518.0381584102</v>
      </c>
      <c r="I43" s="511">
        <f t="shared" si="5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38688294.848064914</v>
      </c>
      <c r="E44" s="522">
        <f>IF(+I14&lt;F43,I14,D44)</f>
        <v>2212962.5909090908</v>
      </c>
      <c r="F44" s="523">
        <f t="shared" si="17"/>
        <v>36475332.257155821</v>
      </c>
      <c r="G44" s="524">
        <f t="shared" si="18"/>
        <v>6705008.9672093634</v>
      </c>
      <c r="H44" s="491">
        <f t="shared" si="19"/>
        <v>6705008.9672093634</v>
      </c>
      <c r="I44" s="511">
        <f t="shared" si="5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36475332.257155821</v>
      </c>
      <c r="E45" s="522">
        <f>IF(+I14&lt;F44,I14,D45)</f>
        <v>2212962.5909090908</v>
      </c>
      <c r="F45" s="523">
        <f t="shared" si="17"/>
        <v>34262369.666246727</v>
      </c>
      <c r="G45" s="524">
        <f t="shared" si="18"/>
        <v>6440499.8962603174</v>
      </c>
      <c r="H45" s="491">
        <f t="shared" si="19"/>
        <v>6440499.8962603174</v>
      </c>
      <c r="I45" s="511">
        <f t="shared" si="5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34262369.666246727</v>
      </c>
      <c r="E46" s="522">
        <f>IF(+I14&lt;F45,I14,D46)</f>
        <v>2212962.5909090908</v>
      </c>
      <c r="F46" s="523">
        <f t="shared" si="17"/>
        <v>32049407.075337637</v>
      </c>
      <c r="G46" s="524">
        <f t="shared" si="18"/>
        <v>6175990.8253112705</v>
      </c>
      <c r="H46" s="491">
        <f t="shared" si="19"/>
        <v>6175990.8253112705</v>
      </c>
      <c r="I46" s="511">
        <f t="shared" si="5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32049407.075337637</v>
      </c>
      <c r="E47" s="522">
        <f>IF(+I14&lt;F46,I14,D47)</f>
        <v>2212962.5909090908</v>
      </c>
      <c r="F47" s="523">
        <f t="shared" si="17"/>
        <v>29836444.484428547</v>
      </c>
      <c r="G47" s="524">
        <f t="shared" si="18"/>
        <v>5911481.7543622246</v>
      </c>
      <c r="H47" s="491">
        <f t="shared" si="19"/>
        <v>5911481.7543622246</v>
      </c>
      <c r="I47" s="511">
        <f t="shared" si="5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29836444.484428547</v>
      </c>
      <c r="E48" s="522">
        <f>IF(+I14&lt;F47,I14,D48)</f>
        <v>2212962.5909090908</v>
      </c>
      <c r="F48" s="523">
        <f t="shared" si="17"/>
        <v>27623481.893519457</v>
      </c>
      <c r="G48" s="524">
        <f t="shared" si="18"/>
        <v>5646972.6834131777</v>
      </c>
      <c r="H48" s="491">
        <f t="shared" si="19"/>
        <v>5646972.6834131777</v>
      </c>
      <c r="I48" s="511">
        <f t="shared" si="5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27623481.893519457</v>
      </c>
      <c r="E49" s="522">
        <f>IF(+I14&lt;F48,I14,D49)</f>
        <v>2212962.5909090908</v>
      </c>
      <c r="F49" s="523">
        <f t="shared" si="17"/>
        <v>25410519.302610368</v>
      </c>
      <c r="G49" s="524">
        <f t="shared" si="18"/>
        <v>5382463.6124641327</v>
      </c>
      <c r="H49" s="491">
        <f t="shared" si="19"/>
        <v>5382463.6124641327</v>
      </c>
      <c r="I49" s="511">
        <f t="shared" si="5"/>
        <v>0</v>
      </c>
      <c r="J49" s="511"/>
      <c r="K49" s="525"/>
      <c r="L49" s="514">
        <f t="shared" si="1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25410519.302610368</v>
      </c>
      <c r="E50" s="522">
        <f>IF(+I14&lt;F49,I14,D50)</f>
        <v>2212962.5909090908</v>
      </c>
      <c r="F50" s="523">
        <f t="shared" si="17"/>
        <v>23197556.711701278</v>
      </c>
      <c r="G50" s="524">
        <f t="shared" ref="G50:G72" si="20">+I$12*((D50+F50)/2)+E50</f>
        <v>5117954.5415150858</v>
      </c>
      <c r="H50" s="491">
        <f t="shared" ref="H50:H72" si="21">+I$13*((D50+F50)/2)+E50</f>
        <v>5117954.5415150858</v>
      </c>
      <c r="I50" s="511">
        <f t="shared" si="5"/>
        <v>0</v>
      </c>
      <c r="J50" s="511"/>
      <c r="K50" s="525"/>
      <c r="L50" s="514">
        <f t="shared" si="1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23197556.711701278</v>
      </c>
      <c r="E51" s="522">
        <f>IF(+I14&lt;F50,I14,D51)</f>
        <v>2212962.5909090908</v>
      </c>
      <c r="F51" s="523">
        <f t="shared" si="17"/>
        <v>20984594.120792188</v>
      </c>
      <c r="G51" s="524">
        <f t="shared" si="20"/>
        <v>4853445.4705660399</v>
      </c>
      <c r="H51" s="491">
        <f t="shared" si="21"/>
        <v>4853445.4705660399</v>
      </c>
      <c r="I51" s="511">
        <f t="shared" si="5"/>
        <v>0</v>
      </c>
      <c r="J51" s="511"/>
      <c r="K51" s="525"/>
      <c r="L51" s="514">
        <f t="shared" si="1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20984594.120792188</v>
      </c>
      <c r="E52" s="522">
        <f>IF(+I14&lt;F51,I14,D52)</f>
        <v>2212962.5909090908</v>
      </c>
      <c r="F52" s="523">
        <f t="shared" si="17"/>
        <v>18771631.529883098</v>
      </c>
      <c r="G52" s="524">
        <f t="shared" si="20"/>
        <v>4588936.399616994</v>
      </c>
      <c r="H52" s="491">
        <f t="shared" si="21"/>
        <v>4588936.399616994</v>
      </c>
      <c r="I52" s="511">
        <f t="shared" si="5"/>
        <v>0</v>
      </c>
      <c r="J52" s="511"/>
      <c r="K52" s="525"/>
      <c r="L52" s="514">
        <f t="shared" si="1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18771631.529883098</v>
      </c>
      <c r="E53" s="522">
        <f>IF(+I14&lt;F52,I14,D53)</f>
        <v>2212962.5909090908</v>
      </c>
      <c r="F53" s="523">
        <f t="shared" si="17"/>
        <v>16558668.938974008</v>
      </c>
      <c r="G53" s="524">
        <f t="shared" si="20"/>
        <v>4324427.328667948</v>
      </c>
      <c r="H53" s="491">
        <f t="shared" si="21"/>
        <v>4324427.328667948</v>
      </c>
      <c r="I53" s="511">
        <f t="shared" si="5"/>
        <v>0</v>
      </c>
      <c r="J53" s="511"/>
      <c r="K53" s="525"/>
      <c r="L53" s="514">
        <f t="shared" si="1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16558668.938974008</v>
      </c>
      <c r="E54" s="522">
        <f>IF(+I14&lt;F53,I14,D54)</f>
        <v>2212962.5909090908</v>
      </c>
      <c r="F54" s="523">
        <f t="shared" si="17"/>
        <v>14345706.348064918</v>
      </c>
      <c r="G54" s="524">
        <f t="shared" si="20"/>
        <v>4059918.2577189011</v>
      </c>
      <c r="H54" s="491">
        <f t="shared" si="21"/>
        <v>4059918.2577189011</v>
      </c>
      <c r="I54" s="511">
        <f t="shared" si="5"/>
        <v>0</v>
      </c>
      <c r="J54" s="511"/>
      <c r="K54" s="525"/>
      <c r="L54" s="514">
        <f t="shared" si="1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14345706.348064918</v>
      </c>
      <c r="E55" s="522">
        <f>IF(+I14&lt;F54,I14,D55)</f>
        <v>2212962.5909090908</v>
      </c>
      <c r="F55" s="523">
        <f t="shared" si="17"/>
        <v>12132743.757155828</v>
      </c>
      <c r="G55" s="524">
        <f t="shared" si="20"/>
        <v>3795409.1867698552</v>
      </c>
      <c r="H55" s="491">
        <f t="shared" si="21"/>
        <v>3795409.1867698552</v>
      </c>
      <c r="I55" s="511">
        <f t="shared" si="5"/>
        <v>0</v>
      </c>
      <c r="J55" s="511"/>
      <c r="K55" s="525"/>
      <c r="L55" s="514">
        <f t="shared" si="1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12132743.757155828</v>
      </c>
      <c r="E56" s="522">
        <f>IF(+I14&lt;F55,I14,D56)</f>
        <v>2212962.5909090908</v>
      </c>
      <c r="F56" s="523">
        <f t="shared" si="17"/>
        <v>9919781.1662467383</v>
      </c>
      <c r="G56" s="524">
        <f t="shared" si="20"/>
        <v>3530900.1158208093</v>
      </c>
      <c r="H56" s="491">
        <f t="shared" si="21"/>
        <v>3530900.1158208093</v>
      </c>
      <c r="I56" s="511">
        <f t="shared" si="5"/>
        <v>0</v>
      </c>
      <c r="J56" s="511"/>
      <c r="K56" s="525"/>
      <c r="L56" s="514">
        <f t="shared" si="1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9919781.1662467383</v>
      </c>
      <c r="E57" s="522">
        <f>IF(+I14&lt;F56,I14,D57)</f>
        <v>2212962.5909090908</v>
      </c>
      <c r="F57" s="523">
        <f t="shared" si="17"/>
        <v>7706818.5753376475</v>
      </c>
      <c r="G57" s="524">
        <f t="shared" si="20"/>
        <v>3266391.0448717629</v>
      </c>
      <c r="H57" s="491">
        <f t="shared" si="21"/>
        <v>3266391.0448717629</v>
      </c>
      <c r="I57" s="511">
        <f t="shared" si="5"/>
        <v>0</v>
      </c>
      <c r="J57" s="511"/>
      <c r="K57" s="525"/>
      <c r="L57" s="514">
        <f t="shared" si="1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7706818.5753376475</v>
      </c>
      <c r="E58" s="522">
        <f>IF(+I14&lt;F57,I14,D58)</f>
        <v>2212962.5909090908</v>
      </c>
      <c r="F58" s="523">
        <f t="shared" si="17"/>
        <v>5493855.9844285566</v>
      </c>
      <c r="G58" s="524">
        <f t="shared" si="20"/>
        <v>3001881.9739227165</v>
      </c>
      <c r="H58" s="491">
        <f t="shared" si="21"/>
        <v>3001881.9739227165</v>
      </c>
      <c r="I58" s="511">
        <f t="shared" si="5"/>
        <v>0</v>
      </c>
      <c r="J58" s="511"/>
      <c r="K58" s="525"/>
      <c r="L58" s="514">
        <f t="shared" si="1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5493855.9844285566</v>
      </c>
      <c r="E59" s="522">
        <f>IF(+I14&lt;F58,I14,D59)</f>
        <v>2212962.5909090908</v>
      </c>
      <c r="F59" s="523">
        <f t="shared" si="17"/>
        <v>3280893.3935194658</v>
      </c>
      <c r="G59" s="524">
        <f t="shared" si="20"/>
        <v>2737372.9029736705</v>
      </c>
      <c r="H59" s="491">
        <f t="shared" si="21"/>
        <v>2737372.9029736705</v>
      </c>
      <c r="I59" s="511">
        <f t="shared" si="5"/>
        <v>0</v>
      </c>
      <c r="J59" s="511"/>
      <c r="K59" s="525"/>
      <c r="L59" s="514">
        <f t="shared" si="1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3280893.3935194658</v>
      </c>
      <c r="E60" s="522">
        <f>IF(+I14&lt;F59,I14,D60)</f>
        <v>2212962.5909090908</v>
      </c>
      <c r="F60" s="523">
        <f t="shared" si="17"/>
        <v>1067930.802610375</v>
      </c>
      <c r="G60" s="524">
        <f t="shared" si="20"/>
        <v>2472863.8320246241</v>
      </c>
      <c r="H60" s="491">
        <f t="shared" si="21"/>
        <v>2472863.8320246241</v>
      </c>
      <c r="I60" s="511">
        <f t="shared" si="5"/>
        <v>0</v>
      </c>
      <c r="J60" s="511"/>
      <c r="K60" s="525"/>
      <c r="L60" s="514">
        <f t="shared" si="1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1067930.802610375</v>
      </c>
      <c r="E61" s="522">
        <f>IF(+I14&lt;F60,I14,D61)</f>
        <v>1067930.802610375</v>
      </c>
      <c r="F61" s="523">
        <f t="shared" si="17"/>
        <v>0</v>
      </c>
      <c r="G61" s="526">
        <f t="shared" si="20"/>
        <v>1131754.1554308799</v>
      </c>
      <c r="H61" s="491">
        <f t="shared" si="21"/>
        <v>1131754.1554308799</v>
      </c>
      <c r="I61" s="511">
        <f t="shared" si="5"/>
        <v>0</v>
      </c>
      <c r="J61" s="511"/>
      <c r="K61" s="525"/>
      <c r="L61" s="514">
        <f t="shared" si="1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0"/>
        <v>0</v>
      </c>
      <c r="H62" s="491">
        <f t="shared" si="21"/>
        <v>0</v>
      </c>
      <c r="I62" s="511">
        <f t="shared" si="5"/>
        <v>0</v>
      </c>
      <c r="J62" s="511"/>
      <c r="K62" s="525"/>
      <c r="L62" s="514">
        <f t="shared" si="1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0"/>
        <v>0</v>
      </c>
      <c r="H63" s="491">
        <f t="shared" si="21"/>
        <v>0</v>
      </c>
      <c r="I63" s="511">
        <f t="shared" si="5"/>
        <v>0</v>
      </c>
      <c r="J63" s="511"/>
      <c r="K63" s="525"/>
      <c r="L63" s="514">
        <f t="shared" si="1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0"/>
        <v>0</v>
      </c>
      <c r="H64" s="491">
        <f t="shared" si="21"/>
        <v>0</v>
      </c>
      <c r="I64" s="511">
        <f t="shared" si="5"/>
        <v>0</v>
      </c>
      <c r="J64" s="511"/>
      <c r="K64" s="525"/>
      <c r="L64" s="514">
        <f t="shared" si="1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0"/>
        <v>0</v>
      </c>
      <c r="H65" s="491">
        <f t="shared" si="21"/>
        <v>0</v>
      </c>
      <c r="I65" s="511">
        <f t="shared" si="5"/>
        <v>0</v>
      </c>
      <c r="J65" s="511"/>
      <c r="K65" s="525"/>
      <c r="L65" s="514">
        <f t="shared" si="1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0"/>
        <v>0</v>
      </c>
      <c r="H66" s="491">
        <f t="shared" si="21"/>
        <v>0</v>
      </c>
      <c r="I66" s="511">
        <f t="shared" si="5"/>
        <v>0</v>
      </c>
      <c r="J66" s="511"/>
      <c r="K66" s="525"/>
      <c r="L66" s="514">
        <f t="shared" si="1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0"/>
        <v>0</v>
      </c>
      <c r="H67" s="491">
        <f t="shared" si="21"/>
        <v>0</v>
      </c>
      <c r="I67" s="511">
        <f t="shared" si="5"/>
        <v>0</v>
      </c>
      <c r="J67" s="511"/>
      <c r="K67" s="525"/>
      <c r="L67" s="514">
        <f t="shared" si="1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0"/>
        <v>0</v>
      </c>
      <c r="H68" s="491">
        <f t="shared" si="21"/>
        <v>0</v>
      </c>
      <c r="I68" s="511">
        <f t="shared" si="5"/>
        <v>0</v>
      </c>
      <c r="J68" s="511"/>
      <c r="K68" s="525"/>
      <c r="L68" s="514">
        <f t="shared" si="1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0"/>
        <v>0</v>
      </c>
      <c r="H69" s="491">
        <f t="shared" si="21"/>
        <v>0</v>
      </c>
      <c r="I69" s="511">
        <f t="shared" si="5"/>
        <v>0</v>
      </c>
      <c r="J69" s="511"/>
      <c r="K69" s="525"/>
      <c r="L69" s="514">
        <f t="shared" si="1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0"/>
        <v>0</v>
      </c>
      <c r="H70" s="491">
        <f t="shared" si="21"/>
        <v>0</v>
      </c>
      <c r="I70" s="511">
        <f t="shared" si="5"/>
        <v>0</v>
      </c>
      <c r="J70" s="511"/>
      <c r="K70" s="525"/>
      <c r="L70" s="514">
        <f t="shared" si="1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0"/>
        <v>0</v>
      </c>
      <c r="H71" s="491">
        <f t="shared" si="21"/>
        <v>0</v>
      </c>
      <c r="I71" s="511">
        <f t="shared" si="5"/>
        <v>0</v>
      </c>
      <c r="J71" s="511"/>
      <c r="K71" s="525"/>
      <c r="L71" s="514">
        <f t="shared" si="1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0"/>
        <v>0</v>
      </c>
      <c r="H72" s="471">
        <f t="shared" si="21"/>
        <v>0</v>
      </c>
      <c r="I72" s="531">
        <f t="shared" si="5"/>
        <v>0</v>
      </c>
      <c r="J72" s="511"/>
      <c r="K72" s="532"/>
      <c r="L72" s="533">
        <f t="shared" si="1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 ht="12.5">
      <c r="C73" s="374" t="s">
        <v>78</v>
      </c>
      <c r="D73" s="375"/>
      <c r="E73" s="375">
        <f>SUM(E17:E72)</f>
        <v>97370354.00000003</v>
      </c>
      <c r="F73" s="375"/>
      <c r="G73" s="375">
        <f>SUM(G17:G72)</f>
        <v>347451796.57826418</v>
      </c>
      <c r="H73" s="375">
        <f>SUM(H17:H72)</f>
        <v>347451796.57826418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11277976.498357479</v>
      </c>
      <c r="N87" s="546">
        <f>IF(J92&lt;D11,0,VLOOKUP(J92,C17:O72,11))</f>
        <v>11277976.498357479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12192660.38252195</v>
      </c>
      <c r="N88" s="550">
        <f>IF(J92&lt;D11,0,VLOOKUP(J92,C99:P154,7))</f>
        <v>12192660.38252195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914683.88416447118</v>
      </c>
      <c r="N89" s="555">
        <f>+N88-N87</f>
        <v>914683.88416447118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TP2009089</v>
      </c>
      <c r="E91" s="560" t="str">
        <f>E9</f>
        <v>SPP Project ID = 936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97370354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0.1245263399019997</v>
      </c>
      <c r="K94" s="425">
        <f>+I12-J94</f>
        <v>-4.9992082479642513E-3</v>
      </c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75">
        <f>+K94*G101</f>
        <v>-469398.02094365185</v>
      </c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2212962.5909090908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22">+I99-H99</f>
        <v>0</v>
      </c>
      <c r="K99" s="514"/>
      <c r="L99" s="512">
        <f t="shared" ref="L99:L104" si="23">+H99</f>
        <v>5979898.0138057787</v>
      </c>
      <c r="M99" s="513">
        <f t="shared" ref="M99:M130" si="24">IF(L99&lt;&gt;0,+H99-L99,0)</f>
        <v>0</v>
      </c>
      <c r="N99" s="512">
        <f t="shared" ref="N99:N104" si="25">+I99</f>
        <v>5979898.0138057787</v>
      </c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22"/>
        <v>0</v>
      </c>
      <c r="K100" s="514"/>
      <c r="L100" s="655">
        <f t="shared" si="23"/>
        <v>13987145.75171851</v>
      </c>
      <c r="M100" s="514">
        <f t="shared" si="24"/>
        <v>0</v>
      </c>
      <c r="N100" s="655">
        <f t="shared" si="25"/>
        <v>13987145.75171851</v>
      </c>
      <c r="O100" s="514">
        <f t="shared" si="26"/>
        <v>0</v>
      </c>
      <c r="P100" s="514">
        <f t="shared" si="27"/>
        <v>0</v>
      </c>
    </row>
    <row r="101" spans="1:16" ht="12.5">
      <c r="B101" s="195" t="str">
        <f t="shared" ref="B101:B154" si="28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22"/>
        <v>0</v>
      </c>
      <c r="K101" s="514"/>
      <c r="L101" s="655">
        <f t="shared" si="23"/>
        <v>12233995.703663049</v>
      </c>
      <c r="M101" s="514">
        <f t="shared" ref="M101" si="29">IF(L101&lt;&gt;0,+H101-L101,0)</f>
        <v>0</v>
      </c>
      <c r="N101" s="655">
        <f t="shared" si="25"/>
        <v>12233995.703663049</v>
      </c>
      <c r="O101" s="514">
        <f t="shared" si="26"/>
        <v>0</v>
      </c>
      <c r="P101" s="514">
        <f t="shared" si="27"/>
        <v>0</v>
      </c>
    </row>
    <row r="102" spans="1:16" ht="12.5">
      <c r="B102" s="195" t="str">
        <f t="shared" si="28"/>
        <v>IU</v>
      </c>
      <c r="C102" s="507">
        <f>IF(D93="","-",+C101+1)</f>
        <v>2019</v>
      </c>
      <c r="D102" s="629">
        <v>92736701</v>
      </c>
      <c r="E102" s="630">
        <v>2264426.8372093025</v>
      </c>
      <c r="F102" s="631">
        <v>90472274.162790701</v>
      </c>
      <c r="G102" s="631">
        <v>91604487.581395358</v>
      </c>
      <c r="H102" s="633">
        <v>12069821.253627364</v>
      </c>
      <c r="I102" s="634">
        <v>12069821.253627364</v>
      </c>
      <c r="J102" s="514">
        <f t="shared" si="22"/>
        <v>0</v>
      </c>
      <c r="K102" s="514"/>
      <c r="L102" s="655">
        <f t="shared" si="23"/>
        <v>12069821.253627364</v>
      </c>
      <c r="M102" s="514">
        <f t="shared" ref="M102" si="30">IF(L102&lt;&gt;0,+H102-L102,0)</f>
        <v>0</v>
      </c>
      <c r="N102" s="655">
        <f t="shared" si="25"/>
        <v>12069821.253627364</v>
      </c>
      <c r="O102" s="514">
        <f t="shared" si="26"/>
        <v>0</v>
      </c>
      <c r="P102" s="514">
        <f t="shared" si="27"/>
        <v>0</v>
      </c>
    </row>
    <row r="103" spans="1:16" ht="12.5">
      <c r="B103" s="195" t="str">
        <f t="shared" si="28"/>
        <v/>
      </c>
      <c r="C103" s="507">
        <f>IF(D93="","-",+C102+1)</f>
        <v>2020</v>
      </c>
      <c r="D103" s="629">
        <v>90472274.162790701</v>
      </c>
      <c r="E103" s="630">
        <v>2318341.7619047621</v>
      </c>
      <c r="F103" s="631">
        <v>88153932.40088594</v>
      </c>
      <c r="G103" s="631">
        <v>89313103.281838328</v>
      </c>
      <c r="H103" s="633">
        <v>11926094.57446631</v>
      </c>
      <c r="I103" s="634">
        <v>11926094.57446631</v>
      </c>
      <c r="J103" s="514">
        <f t="shared" si="22"/>
        <v>0</v>
      </c>
      <c r="K103" s="514"/>
      <c r="L103" s="655">
        <f t="shared" si="23"/>
        <v>11926094.57446631</v>
      </c>
      <c r="M103" s="514">
        <f t="shared" ref="M103" si="31">IF(L103&lt;&gt;0,+H103-L103,0)</f>
        <v>0</v>
      </c>
      <c r="N103" s="655">
        <f t="shared" si="25"/>
        <v>11926094.57446631</v>
      </c>
      <c r="O103" s="514">
        <f t="shared" si="26"/>
        <v>0</v>
      </c>
      <c r="P103" s="514">
        <f t="shared" si="27"/>
        <v>0</v>
      </c>
    </row>
    <row r="104" spans="1:16" ht="12.5">
      <c r="B104" s="195" t="str">
        <f t="shared" si="28"/>
        <v/>
      </c>
      <c r="C104" s="507">
        <f>IF(D93="","-",+C103+1)</f>
        <v>2021</v>
      </c>
      <c r="D104" s="629">
        <v>88153932.40088594</v>
      </c>
      <c r="E104" s="630">
        <v>2374886.6829268294</v>
      </c>
      <c r="F104" s="631">
        <v>85779045.717959106</v>
      </c>
      <c r="G104" s="631">
        <v>86966489.059422523</v>
      </c>
      <c r="H104" s="633">
        <v>12246820.408778705</v>
      </c>
      <c r="I104" s="634">
        <v>12246820.408778705</v>
      </c>
      <c r="J104" s="514">
        <f t="shared" si="22"/>
        <v>0</v>
      </c>
      <c r="K104" s="514"/>
      <c r="L104" s="655">
        <f t="shared" si="23"/>
        <v>12246820.408778705</v>
      </c>
      <c r="M104" s="514">
        <f t="shared" ref="M104" si="32">IF(L104&lt;&gt;0,+H104-L104,0)</f>
        <v>0</v>
      </c>
      <c r="N104" s="655">
        <f t="shared" si="25"/>
        <v>12246820.408778705</v>
      </c>
      <c r="O104" s="514">
        <f t="shared" si="26"/>
        <v>0</v>
      </c>
      <c r="P104" s="514">
        <f t="shared" si="27"/>
        <v>0</v>
      </c>
    </row>
    <row r="105" spans="1:16" ht="12.5">
      <c r="B105" s="195" t="str">
        <f t="shared" si="28"/>
        <v/>
      </c>
      <c r="C105" s="507">
        <f>IF(D93="","-",+C104+1)</f>
        <v>2022</v>
      </c>
      <c r="D105" s="629">
        <v>85779045.717959106</v>
      </c>
      <c r="E105" s="630">
        <v>2318341.7619047621</v>
      </c>
      <c r="F105" s="631">
        <v>83460703.956054345</v>
      </c>
      <c r="G105" s="631">
        <v>84619874.837006718</v>
      </c>
      <c r="H105" s="633">
        <v>12257609.738778368</v>
      </c>
      <c r="I105" s="634">
        <v>12257609.738778368</v>
      </c>
      <c r="J105" s="514">
        <f t="shared" si="22"/>
        <v>0</v>
      </c>
      <c r="K105" s="514"/>
      <c r="L105" s="655">
        <f t="shared" ref="L105" si="33">+H105</f>
        <v>12257609.738778368</v>
      </c>
      <c r="M105" s="514">
        <f t="shared" ref="M105" si="34">IF(L105&lt;&gt;0,+H105-L105,0)</f>
        <v>0</v>
      </c>
      <c r="N105" s="655">
        <f t="shared" ref="N105" si="35">+I105</f>
        <v>12257609.738778368</v>
      </c>
      <c r="O105" s="514">
        <f t="shared" ref="O105" si="36">IF(N105&lt;&gt;0,+I105-N105,0)</f>
        <v>0</v>
      </c>
      <c r="P105" s="514">
        <f t="shared" ref="P105" si="37">+O105-M105</f>
        <v>0</v>
      </c>
    </row>
    <row r="106" spans="1:16" ht="12.5">
      <c r="B106" s="195" t="str">
        <f t="shared" si="28"/>
        <v/>
      </c>
      <c r="C106" s="507">
        <f>IF(D93="","-",+C105+1)</f>
        <v>2023</v>
      </c>
      <c r="D106" s="629">
        <v>83460703.956054345</v>
      </c>
      <c r="E106" s="630">
        <v>2212962.5909090908</v>
      </c>
      <c r="F106" s="631">
        <v>81247741.365145251</v>
      </c>
      <c r="G106" s="631">
        <v>82354222.660599798</v>
      </c>
      <c r="H106" s="633">
        <v>12372595.898983698</v>
      </c>
      <c r="I106" s="634">
        <v>12372595.898983698</v>
      </c>
      <c r="J106" s="514">
        <f t="shared" si="22"/>
        <v>0</v>
      </c>
      <c r="K106" s="514"/>
      <c r="L106" s="655">
        <f t="shared" ref="L106" si="38">+H106</f>
        <v>12372595.898983698</v>
      </c>
      <c r="M106" s="514">
        <f t="shared" ref="M106" si="39">IF(L106&lt;&gt;0,+H106-L106,0)</f>
        <v>0</v>
      </c>
      <c r="N106" s="655">
        <f t="shared" ref="N106" si="40">+I106</f>
        <v>12372595.898983698</v>
      </c>
      <c r="O106" s="514">
        <f t="shared" ref="O106" si="41">IF(N106&lt;&gt;0,+I106-N106,0)</f>
        <v>0</v>
      </c>
      <c r="P106" s="514">
        <f t="shared" ref="P106" si="42">+O106-M106</f>
        <v>0</v>
      </c>
    </row>
    <row r="107" spans="1:16" ht="12.5">
      <c r="B107" s="195" t="str">
        <f t="shared" si="28"/>
        <v/>
      </c>
      <c r="C107" s="507">
        <f>IF(D93="","-",+C106+1)</f>
        <v>2024</v>
      </c>
      <c r="D107" s="374">
        <f>IF(F106+SUM(E$99:E106)=D$92,F106,D$92-SUM(E$99:E106))</f>
        <v>81247741.365145251</v>
      </c>
      <c r="E107" s="522">
        <f>IF(+J96&lt;F106,J96,D107)</f>
        <v>2212962.5909090908</v>
      </c>
      <c r="F107" s="523">
        <f t="shared" ref="F107:F130" si="43">+D107-E107</f>
        <v>79034778.774236158</v>
      </c>
      <c r="G107" s="523">
        <f t="shared" ref="G107:G130" si="44">+(F107+D107)/2</f>
        <v>80141260.069690704</v>
      </c>
      <c r="H107" s="526">
        <f t="shared" ref="H107:H154" si="45">+J$94*G107+E107</f>
        <v>12192660.38252195</v>
      </c>
      <c r="I107" s="577">
        <f t="shared" ref="I107:I154" si="46">+J$95*G107+E107</f>
        <v>12192660.38252195</v>
      </c>
      <c r="J107" s="514">
        <f t="shared" si="22"/>
        <v>0</v>
      </c>
      <c r="K107" s="514"/>
      <c r="L107" s="525"/>
      <c r="M107" s="514">
        <f t="shared" si="24"/>
        <v>0</v>
      </c>
      <c r="N107" s="525"/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8"/>
        <v/>
      </c>
      <c r="C108" s="507">
        <f>IF(D93="","-",+C107+1)</f>
        <v>2025</v>
      </c>
      <c r="D108" s="374">
        <f>IF(F107+SUM(E$99:E107)=D$92,F107,D$92-SUM(E$99:E107))</f>
        <v>79034778.774236158</v>
      </c>
      <c r="E108" s="522">
        <f>IF(+J96&lt;F107,J96,D108)</f>
        <v>2212962.5909090908</v>
      </c>
      <c r="F108" s="523">
        <f t="shared" si="43"/>
        <v>76821816.183327064</v>
      </c>
      <c r="G108" s="523">
        <f t="shared" si="44"/>
        <v>77928297.478781611</v>
      </c>
      <c r="H108" s="526">
        <f t="shared" si="45"/>
        <v>11917088.250735994</v>
      </c>
      <c r="I108" s="577">
        <f t="shared" si="46"/>
        <v>11917088.250735994</v>
      </c>
      <c r="J108" s="514">
        <f t="shared" si="22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8"/>
        <v/>
      </c>
      <c r="C109" s="507">
        <f>IF(D93="","-",+C108+1)</f>
        <v>2026</v>
      </c>
      <c r="D109" s="374">
        <f>IF(F108+SUM(E$99:E108)=D$92,F108,D$92-SUM(E$99:E108))</f>
        <v>76821816.183327064</v>
      </c>
      <c r="E109" s="522">
        <f>IF(+J96&lt;F108,J96,D109)</f>
        <v>2212962.5909090908</v>
      </c>
      <c r="F109" s="523">
        <f t="shared" si="43"/>
        <v>74608853.59241797</v>
      </c>
      <c r="G109" s="523">
        <f t="shared" si="44"/>
        <v>75715334.887872517</v>
      </c>
      <c r="H109" s="526">
        <f t="shared" si="45"/>
        <v>11641516.118950039</v>
      </c>
      <c r="I109" s="577">
        <f t="shared" si="46"/>
        <v>11641516.118950039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</row>
    <row r="110" spans="1:16" ht="12.5">
      <c r="B110" s="195" t="str">
        <f t="shared" si="28"/>
        <v/>
      </c>
      <c r="C110" s="507">
        <f>IF(D93="","-",+C109+1)</f>
        <v>2027</v>
      </c>
      <c r="D110" s="374">
        <f>IF(F109+SUM(E$99:E109)=D$92,F109,D$92-SUM(E$99:E109))</f>
        <v>74608853.59241797</v>
      </c>
      <c r="E110" s="522">
        <f>IF(+J96&lt;F109,J96,D110)</f>
        <v>2212962.5909090908</v>
      </c>
      <c r="F110" s="523">
        <f t="shared" si="43"/>
        <v>72395891.001508877</v>
      </c>
      <c r="G110" s="523">
        <f t="shared" si="44"/>
        <v>73502372.296963423</v>
      </c>
      <c r="H110" s="526">
        <f t="shared" si="45"/>
        <v>11365943.987164084</v>
      </c>
      <c r="I110" s="577">
        <f t="shared" si="46"/>
        <v>11365943.987164084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</row>
    <row r="111" spans="1:16" ht="12.5">
      <c r="B111" s="195" t="str">
        <f t="shared" si="28"/>
        <v/>
      </c>
      <c r="C111" s="507">
        <f>IF(D93="","-",+C110+1)</f>
        <v>2028</v>
      </c>
      <c r="D111" s="374">
        <f>IF(F110+SUM(E$99:E110)=D$92,F110,D$92-SUM(E$99:E110))</f>
        <v>72395891.001508877</v>
      </c>
      <c r="E111" s="522">
        <f>IF(+J96&lt;F110,J96,D111)</f>
        <v>2212962.5909090908</v>
      </c>
      <c r="F111" s="523">
        <f t="shared" si="43"/>
        <v>70182928.410599783</v>
      </c>
      <c r="G111" s="523">
        <f t="shared" si="44"/>
        <v>71289409.70605433</v>
      </c>
      <c r="H111" s="526">
        <f t="shared" si="45"/>
        <v>11090371.855378129</v>
      </c>
      <c r="I111" s="577">
        <f t="shared" si="46"/>
        <v>11090371.855378129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8"/>
        <v/>
      </c>
      <c r="C112" s="507">
        <f>IF(D93="","-",+C111+1)</f>
        <v>2029</v>
      </c>
      <c r="D112" s="374">
        <f>IF(F111+SUM(E$99:E111)=D$92,F111,D$92-SUM(E$99:E111))</f>
        <v>70182928.410599783</v>
      </c>
      <c r="E112" s="522">
        <f>IF(+J96&lt;F111,J96,D112)</f>
        <v>2212962.5909090908</v>
      </c>
      <c r="F112" s="523">
        <f t="shared" si="43"/>
        <v>67969965.819690689</v>
      </c>
      <c r="G112" s="523">
        <f t="shared" si="44"/>
        <v>69076447.115145236</v>
      </c>
      <c r="H112" s="526">
        <f t="shared" si="45"/>
        <v>10814799.723592173</v>
      </c>
      <c r="I112" s="577">
        <f t="shared" si="46"/>
        <v>10814799.723592173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8"/>
        <v/>
      </c>
      <c r="C113" s="507">
        <f>IF(D93="","-",+C112+1)</f>
        <v>2030</v>
      </c>
      <c r="D113" s="374">
        <f>IF(F112+SUM(E$99:E112)=D$92,F112,D$92-SUM(E$99:E112))</f>
        <v>67969965.819690689</v>
      </c>
      <c r="E113" s="522">
        <f>IF(+J96&lt;F112,J96,D113)</f>
        <v>2212962.5909090908</v>
      </c>
      <c r="F113" s="523">
        <f t="shared" si="43"/>
        <v>65757003.228781596</v>
      </c>
      <c r="G113" s="523">
        <f t="shared" si="44"/>
        <v>66863484.524236143</v>
      </c>
      <c r="H113" s="526">
        <f t="shared" si="45"/>
        <v>10539227.591806218</v>
      </c>
      <c r="I113" s="577">
        <f t="shared" si="46"/>
        <v>10539227.591806218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8"/>
        <v/>
      </c>
      <c r="C114" s="507">
        <f>IF(D93="","-",+C113+1)</f>
        <v>2031</v>
      </c>
      <c r="D114" s="374">
        <f>IF(F113+SUM(E$99:E113)=D$92,F113,D$92-SUM(E$99:E113))</f>
        <v>65757003.228781596</v>
      </c>
      <c r="E114" s="522">
        <f>IF(+J96&lt;F113,J96,D114)</f>
        <v>2212962.5909090908</v>
      </c>
      <c r="F114" s="523">
        <f t="shared" si="43"/>
        <v>63544040.637872502</v>
      </c>
      <c r="G114" s="523">
        <f t="shared" si="44"/>
        <v>64650521.933327049</v>
      </c>
      <c r="H114" s="526">
        <f t="shared" si="45"/>
        <v>10263655.460020263</v>
      </c>
      <c r="I114" s="577">
        <f t="shared" si="46"/>
        <v>10263655.460020263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8"/>
        <v/>
      </c>
      <c r="C115" s="507">
        <f>IF(D93="","-",+C114+1)</f>
        <v>2032</v>
      </c>
      <c r="D115" s="374">
        <f>IF(F114+SUM(E$99:E114)=D$92,F114,D$92-SUM(E$99:E114))</f>
        <v>63544040.637872502</v>
      </c>
      <c r="E115" s="522">
        <f>IF(+J96&lt;F114,J96,D115)</f>
        <v>2212962.5909090908</v>
      </c>
      <c r="F115" s="523">
        <f t="shared" si="43"/>
        <v>61331078.046963409</v>
      </c>
      <c r="G115" s="523">
        <f t="shared" si="44"/>
        <v>62437559.342417955</v>
      </c>
      <c r="H115" s="526">
        <f t="shared" si="45"/>
        <v>9988083.3282343056</v>
      </c>
      <c r="I115" s="577">
        <f t="shared" si="46"/>
        <v>9988083.3282343056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8"/>
        <v/>
      </c>
      <c r="C116" s="507">
        <f>IF(D93="","-",+C115+1)</f>
        <v>2033</v>
      </c>
      <c r="D116" s="374">
        <f>IF(F115+SUM(E$99:E115)=D$92,F115,D$92-SUM(E$99:E115))</f>
        <v>61331078.046963409</v>
      </c>
      <c r="E116" s="522">
        <f>IF(+J96&lt;F115,J96,D116)</f>
        <v>2212962.5909090908</v>
      </c>
      <c r="F116" s="523">
        <f t="shared" si="43"/>
        <v>59118115.456054315</v>
      </c>
      <c r="G116" s="523">
        <f t="shared" si="44"/>
        <v>60224596.751508862</v>
      </c>
      <c r="H116" s="526">
        <f t="shared" si="45"/>
        <v>9712511.1964483503</v>
      </c>
      <c r="I116" s="577">
        <f t="shared" si="46"/>
        <v>9712511.1964483503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8"/>
        <v/>
      </c>
      <c r="C117" s="507">
        <f>IF(D93="","-",+C116+1)</f>
        <v>2034</v>
      </c>
      <c r="D117" s="374">
        <f>IF(F116+SUM(E$99:E116)=D$92,F116,D$92-SUM(E$99:E116))</f>
        <v>59118115.456054315</v>
      </c>
      <c r="E117" s="522">
        <f>IF(+J96&lt;F116,J96,D117)</f>
        <v>2212962.5909090908</v>
      </c>
      <c r="F117" s="523">
        <f t="shared" si="43"/>
        <v>56905152.865145221</v>
      </c>
      <c r="G117" s="523">
        <f t="shared" si="44"/>
        <v>58011634.160599768</v>
      </c>
      <c r="H117" s="526">
        <f t="shared" si="45"/>
        <v>9436939.0646623932</v>
      </c>
      <c r="I117" s="577">
        <f t="shared" si="46"/>
        <v>9436939.0646623932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8"/>
        <v/>
      </c>
      <c r="C118" s="507">
        <f>IF(D93="","-",+C117+1)</f>
        <v>2035</v>
      </c>
      <c r="D118" s="374">
        <f>IF(F117+SUM(E$99:E117)=D$92,F117,D$92-SUM(E$99:E117))</f>
        <v>56905152.865145221</v>
      </c>
      <c r="E118" s="522">
        <f>IF(+J96&lt;F117,J96,D118)</f>
        <v>2212962.5909090908</v>
      </c>
      <c r="F118" s="523">
        <f t="shared" si="43"/>
        <v>54692190.274236128</v>
      </c>
      <c r="G118" s="523">
        <f t="shared" si="44"/>
        <v>55798671.569690675</v>
      </c>
      <c r="H118" s="526">
        <f t="shared" si="45"/>
        <v>9161366.9328764379</v>
      </c>
      <c r="I118" s="577">
        <f t="shared" si="46"/>
        <v>9161366.9328764379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8"/>
        <v/>
      </c>
      <c r="C119" s="507">
        <f>IF(D93="","-",+C118+1)</f>
        <v>2036</v>
      </c>
      <c r="D119" s="374">
        <f>IF(F118+SUM(E$99:E118)=D$92,F118,D$92-SUM(E$99:E118))</f>
        <v>54692190.274236128</v>
      </c>
      <c r="E119" s="522">
        <f>IF(+J96&lt;F118,J96,D119)</f>
        <v>2212962.5909090908</v>
      </c>
      <c r="F119" s="523">
        <f t="shared" si="43"/>
        <v>52479227.683327034</v>
      </c>
      <c r="G119" s="523">
        <f t="shared" si="44"/>
        <v>53585708.978781581</v>
      </c>
      <c r="H119" s="526">
        <f t="shared" si="45"/>
        <v>8885794.8010904826</v>
      </c>
      <c r="I119" s="577">
        <f t="shared" si="46"/>
        <v>8885794.8010904826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8"/>
        <v/>
      </c>
      <c r="C120" s="507">
        <f>IF(D93="","-",+C119+1)</f>
        <v>2037</v>
      </c>
      <c r="D120" s="374">
        <f>IF(F119+SUM(E$99:E119)=D$92,F119,D$92-SUM(E$99:E119))</f>
        <v>52479227.683327034</v>
      </c>
      <c r="E120" s="522">
        <f>IF(+J96&lt;F119,J96,D120)</f>
        <v>2212962.5909090908</v>
      </c>
      <c r="F120" s="523">
        <f t="shared" si="43"/>
        <v>50266265.09241794</v>
      </c>
      <c r="G120" s="523">
        <f t="shared" si="44"/>
        <v>51372746.387872487</v>
      </c>
      <c r="H120" s="526">
        <f t="shared" si="45"/>
        <v>8610222.6693045273</v>
      </c>
      <c r="I120" s="577">
        <f t="shared" si="46"/>
        <v>8610222.6693045273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8"/>
        <v/>
      </c>
      <c r="C121" s="507">
        <f>IF(D93="","-",+C120+1)</f>
        <v>2038</v>
      </c>
      <c r="D121" s="374">
        <f>IF(F120+SUM(E$99:E120)=D$92,F120,D$92-SUM(E$99:E120))</f>
        <v>50266265.09241794</v>
      </c>
      <c r="E121" s="522">
        <f>IF(+J96&lt;F120,J96,D121)</f>
        <v>2212962.5909090908</v>
      </c>
      <c r="F121" s="523">
        <f t="shared" si="43"/>
        <v>48053302.501508847</v>
      </c>
      <c r="G121" s="523">
        <f t="shared" si="44"/>
        <v>49159783.796963394</v>
      </c>
      <c r="H121" s="526">
        <f t="shared" si="45"/>
        <v>8334650.5375185721</v>
      </c>
      <c r="I121" s="577">
        <f t="shared" si="46"/>
        <v>8334650.5375185721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8"/>
        <v/>
      </c>
      <c r="C122" s="507">
        <f>IF(D93="","-",+C121+1)</f>
        <v>2039</v>
      </c>
      <c r="D122" s="374">
        <f>IF(F121+SUM(E$99:E121)=D$92,F121,D$92-SUM(E$99:E121))</f>
        <v>48053302.501508847</v>
      </c>
      <c r="E122" s="522">
        <f>IF(+J96&lt;F121,J96,D122)</f>
        <v>2212962.5909090908</v>
      </c>
      <c r="F122" s="523">
        <f t="shared" si="43"/>
        <v>45840339.910599753</v>
      </c>
      <c r="G122" s="523">
        <f t="shared" si="44"/>
        <v>46946821.2060543</v>
      </c>
      <c r="H122" s="526">
        <f t="shared" si="45"/>
        <v>8059078.4057326159</v>
      </c>
      <c r="I122" s="577">
        <f t="shared" si="46"/>
        <v>8059078.4057326159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8"/>
        <v/>
      </c>
      <c r="C123" s="507">
        <f>IF(D93="","-",+C122+1)</f>
        <v>2040</v>
      </c>
      <c r="D123" s="374">
        <f>IF(F122+SUM(E$99:E122)=D$92,F122,D$92-SUM(E$99:E122))</f>
        <v>45840339.910599753</v>
      </c>
      <c r="E123" s="522">
        <f>IF(+J96&lt;F122,J96,D123)</f>
        <v>2212962.5909090908</v>
      </c>
      <c r="F123" s="523">
        <f t="shared" si="43"/>
        <v>43627377.31969066</v>
      </c>
      <c r="G123" s="523">
        <f t="shared" si="44"/>
        <v>44733858.615145206</v>
      </c>
      <c r="H123" s="526">
        <f t="shared" si="45"/>
        <v>7783506.2739466606</v>
      </c>
      <c r="I123" s="577">
        <f t="shared" si="46"/>
        <v>7783506.2739466606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8"/>
        <v/>
      </c>
      <c r="C124" s="507">
        <f>IF(D93="","-",+C123+1)</f>
        <v>2041</v>
      </c>
      <c r="D124" s="374">
        <f>IF(F123+SUM(E$99:E123)=D$92,F123,D$92-SUM(E$99:E123))</f>
        <v>43627377.31969066</v>
      </c>
      <c r="E124" s="522">
        <f>IF(+J96&lt;F123,J96,D124)</f>
        <v>2212962.5909090908</v>
      </c>
      <c r="F124" s="523">
        <f t="shared" si="43"/>
        <v>41414414.728781566</v>
      </c>
      <c r="G124" s="523">
        <f t="shared" si="44"/>
        <v>42520896.024236113</v>
      </c>
      <c r="H124" s="526">
        <f t="shared" si="45"/>
        <v>7507934.1421607044</v>
      </c>
      <c r="I124" s="577">
        <f t="shared" si="46"/>
        <v>7507934.1421607044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8"/>
        <v/>
      </c>
      <c r="C125" s="507">
        <f>IF(D93="","-",+C124+1)</f>
        <v>2042</v>
      </c>
      <c r="D125" s="374">
        <f>IF(F124+SUM(E$99:E124)=D$92,F124,D$92-SUM(E$99:E124))</f>
        <v>41414414.728781566</v>
      </c>
      <c r="E125" s="522">
        <f>IF(+J96&lt;F124,J96,D125)</f>
        <v>2212962.5909090908</v>
      </c>
      <c r="F125" s="523">
        <f t="shared" si="43"/>
        <v>39201452.137872472</v>
      </c>
      <c r="G125" s="523">
        <f t="shared" si="44"/>
        <v>40307933.433327019</v>
      </c>
      <c r="H125" s="526">
        <f t="shared" si="45"/>
        <v>7232362.0103747491</v>
      </c>
      <c r="I125" s="577">
        <f t="shared" si="46"/>
        <v>7232362.0103747491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8"/>
        <v/>
      </c>
      <c r="C126" s="507">
        <f>IF(D93="","-",+C125+1)</f>
        <v>2043</v>
      </c>
      <c r="D126" s="374">
        <f>IF(F125+SUM(E$99:E125)=D$92,F125,D$92-SUM(E$99:E125))</f>
        <v>39201452.137872472</v>
      </c>
      <c r="E126" s="522">
        <f>IF(+J96&lt;F125,J96,D126)</f>
        <v>2212962.5909090908</v>
      </c>
      <c r="F126" s="523">
        <f t="shared" si="43"/>
        <v>36988489.546963379</v>
      </c>
      <c r="G126" s="523">
        <f t="shared" si="44"/>
        <v>38094970.842417926</v>
      </c>
      <c r="H126" s="526">
        <f t="shared" si="45"/>
        <v>6956789.8785887929</v>
      </c>
      <c r="I126" s="577">
        <f t="shared" si="46"/>
        <v>6956789.8785887929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8"/>
        <v/>
      </c>
      <c r="C127" s="507">
        <f>IF(D93="","-",+C126+1)</f>
        <v>2044</v>
      </c>
      <c r="D127" s="374">
        <f>IF(F126+SUM(E$99:E126)=D$92,F126,D$92-SUM(E$99:E126))</f>
        <v>36988489.546963379</v>
      </c>
      <c r="E127" s="522">
        <f>IF(+J96&lt;F126,J96,D127)</f>
        <v>2212962.5909090908</v>
      </c>
      <c r="F127" s="523">
        <f t="shared" si="43"/>
        <v>34775526.956054285</v>
      </c>
      <c r="G127" s="523">
        <f t="shared" si="44"/>
        <v>35882008.251508832</v>
      </c>
      <c r="H127" s="526">
        <f t="shared" si="45"/>
        <v>6681217.7468028376</v>
      </c>
      <c r="I127" s="577">
        <f t="shared" si="46"/>
        <v>6681217.7468028376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8"/>
        <v/>
      </c>
      <c r="C128" s="507">
        <f>IF(D93="","-",+C127+1)</f>
        <v>2045</v>
      </c>
      <c r="D128" s="374">
        <f>IF(F127+SUM(E$99:E127)=D$92,F127,D$92-SUM(E$99:E127))</f>
        <v>34775526.956054285</v>
      </c>
      <c r="E128" s="522">
        <f>IF(+J96&lt;F127,J96,D128)</f>
        <v>2212962.5909090908</v>
      </c>
      <c r="F128" s="523">
        <f t="shared" si="43"/>
        <v>32562564.365145195</v>
      </c>
      <c r="G128" s="523">
        <f t="shared" si="44"/>
        <v>33669045.660599738</v>
      </c>
      <c r="H128" s="526">
        <f t="shared" si="45"/>
        <v>6405645.6150168814</v>
      </c>
      <c r="I128" s="577">
        <f t="shared" si="46"/>
        <v>6405645.6150168814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8"/>
        <v/>
      </c>
      <c r="C129" s="507">
        <f>IF(D93="","-",+C128+1)</f>
        <v>2046</v>
      </c>
      <c r="D129" s="374">
        <f>IF(F128+SUM(E$99:E128)=D$92,F128,D$92-SUM(E$99:E128))</f>
        <v>32562564.365145195</v>
      </c>
      <c r="E129" s="522">
        <f>IF(+J96&lt;F128,J96,D129)</f>
        <v>2212962.5909090908</v>
      </c>
      <c r="F129" s="523">
        <f t="shared" si="43"/>
        <v>30349601.774236105</v>
      </c>
      <c r="G129" s="523">
        <f t="shared" si="44"/>
        <v>31456083.069690652</v>
      </c>
      <c r="H129" s="526">
        <f t="shared" si="45"/>
        <v>6130073.483230927</v>
      </c>
      <c r="I129" s="577">
        <f t="shared" si="46"/>
        <v>6130073.483230927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8"/>
        <v/>
      </c>
      <c r="C130" s="507">
        <f>IF(D93="","-",+C129+1)</f>
        <v>2047</v>
      </c>
      <c r="D130" s="374">
        <f>IF(F129+SUM(E$99:E129)=D$92,F129,D$92-SUM(E$99:E129))</f>
        <v>30349601.774236105</v>
      </c>
      <c r="E130" s="522">
        <f>IF(+J96&lt;F129,J96,D130)</f>
        <v>2212962.5909090908</v>
      </c>
      <c r="F130" s="523">
        <f t="shared" si="43"/>
        <v>28136639.183327015</v>
      </c>
      <c r="G130" s="523">
        <f t="shared" si="44"/>
        <v>29243120.478781559</v>
      </c>
      <c r="H130" s="526">
        <f t="shared" si="45"/>
        <v>5854501.3514449708</v>
      </c>
      <c r="I130" s="577">
        <f t="shared" si="46"/>
        <v>5854501.3514449708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8"/>
        <v/>
      </c>
      <c r="C131" s="507">
        <f>IF(D93="","-",+C130+1)</f>
        <v>2048</v>
      </c>
      <c r="D131" s="374">
        <f>IF(F130+SUM(E$99:E130)=D$92,F130,D$92-SUM(E$99:E130))</f>
        <v>28136639.183327015</v>
      </c>
      <c r="E131" s="522">
        <f>IF(+J96&lt;F130,J96,D131)</f>
        <v>2212962.5909090908</v>
      </c>
      <c r="F131" s="523">
        <f t="shared" ref="F131:F154" si="47">+D131-E131</f>
        <v>25923676.592417926</v>
      </c>
      <c r="G131" s="523">
        <f t="shared" ref="G131:G154" si="48">+(F131+D131)/2</f>
        <v>27030157.887872472</v>
      </c>
      <c r="H131" s="526">
        <f t="shared" si="45"/>
        <v>5578929.2196590165</v>
      </c>
      <c r="I131" s="577">
        <f t="shared" si="46"/>
        <v>5578929.2196590165</v>
      </c>
      <c r="J131" s="514">
        <f t="shared" ref="J131:J154" si="49">+I541-H541</f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</row>
    <row r="132" spans="2:16" ht="12.5">
      <c r="B132" s="195" t="str">
        <f t="shared" si="28"/>
        <v/>
      </c>
      <c r="C132" s="507">
        <f>IF(D93="","-",+C131+1)</f>
        <v>2049</v>
      </c>
      <c r="D132" s="374">
        <f>IF(F131+SUM(E$99:E131)=D$92,F131,D$92-SUM(E$99:E131))</f>
        <v>25923676.592417926</v>
      </c>
      <c r="E132" s="522">
        <f>IF(+J96&lt;F131,J96,D132)</f>
        <v>2212962.5909090908</v>
      </c>
      <c r="F132" s="523">
        <f t="shared" si="47"/>
        <v>23710714.001508836</v>
      </c>
      <c r="G132" s="523">
        <f t="shared" si="48"/>
        <v>24817195.296963379</v>
      </c>
      <c r="H132" s="526">
        <f t="shared" si="45"/>
        <v>5303357.0878730603</v>
      </c>
      <c r="I132" s="577">
        <f t="shared" si="46"/>
        <v>5303357.0878730603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</row>
    <row r="133" spans="2:16" ht="12.5">
      <c r="B133" s="195" t="str">
        <f t="shared" si="28"/>
        <v/>
      </c>
      <c r="C133" s="507">
        <f>IF(D93="","-",+C132+1)</f>
        <v>2050</v>
      </c>
      <c r="D133" s="374">
        <f>IF(F132+SUM(E$99:E132)=D$92,F132,D$92-SUM(E$99:E132))</f>
        <v>23710714.001508836</v>
      </c>
      <c r="E133" s="522">
        <f>IF(+J96&lt;F132,J96,D133)</f>
        <v>2212962.5909090908</v>
      </c>
      <c r="F133" s="523">
        <f t="shared" si="47"/>
        <v>21497751.410599746</v>
      </c>
      <c r="G133" s="523">
        <f t="shared" si="48"/>
        <v>22604232.706054293</v>
      </c>
      <c r="H133" s="526">
        <f t="shared" si="45"/>
        <v>5027784.9560871059</v>
      </c>
      <c r="I133" s="577">
        <f t="shared" si="46"/>
        <v>5027784.9560871059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</row>
    <row r="134" spans="2:16" ht="12.5">
      <c r="B134" s="195" t="str">
        <f t="shared" si="28"/>
        <v/>
      </c>
      <c r="C134" s="507">
        <f>IF(D93="","-",+C133+1)</f>
        <v>2051</v>
      </c>
      <c r="D134" s="374">
        <f>IF(F133+SUM(E$99:E133)=D$92,F133,D$92-SUM(E$99:E133))</f>
        <v>21497751.410599746</v>
      </c>
      <c r="E134" s="522">
        <f>IF(+J96&lt;F133,J96,D134)</f>
        <v>2212962.5909090908</v>
      </c>
      <c r="F134" s="523">
        <f t="shared" si="47"/>
        <v>19284788.819690656</v>
      </c>
      <c r="G134" s="523">
        <f t="shared" si="48"/>
        <v>20391270.115145199</v>
      </c>
      <c r="H134" s="526">
        <f t="shared" si="45"/>
        <v>4752212.8243011497</v>
      </c>
      <c r="I134" s="577">
        <f t="shared" si="46"/>
        <v>4752212.8243011497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</row>
    <row r="135" spans="2:16" ht="12.5">
      <c r="B135" s="195" t="str">
        <f t="shared" si="28"/>
        <v/>
      </c>
      <c r="C135" s="507">
        <f>IF(D93="","-",+C134+1)</f>
        <v>2052</v>
      </c>
      <c r="D135" s="374">
        <f>IF(F134+SUM(E$99:E134)=D$92,F134,D$92-SUM(E$99:E134))</f>
        <v>19284788.819690656</v>
      </c>
      <c r="E135" s="522">
        <f>IF(+J96&lt;F134,J96,D135)</f>
        <v>2212962.5909090908</v>
      </c>
      <c r="F135" s="523">
        <f t="shared" si="47"/>
        <v>17071826.228781566</v>
      </c>
      <c r="G135" s="523">
        <f t="shared" si="48"/>
        <v>18178307.524236113</v>
      </c>
      <c r="H135" s="526">
        <f t="shared" si="45"/>
        <v>4476640.6925151963</v>
      </c>
      <c r="I135" s="577">
        <f t="shared" si="46"/>
        <v>4476640.6925151963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</row>
    <row r="136" spans="2:16" ht="12.5">
      <c r="B136" s="195" t="str">
        <f t="shared" si="28"/>
        <v/>
      </c>
      <c r="C136" s="507">
        <f>IF(D93="","-",+C135+1)</f>
        <v>2053</v>
      </c>
      <c r="D136" s="374">
        <f>IF(F135+SUM(E$99:E135)=D$92,F135,D$92-SUM(E$99:E135))</f>
        <v>17071826.228781566</v>
      </c>
      <c r="E136" s="522">
        <f>IF(+J96&lt;F135,J96,D136)</f>
        <v>2212962.5909090908</v>
      </c>
      <c r="F136" s="523">
        <f t="shared" si="47"/>
        <v>14858863.637872476</v>
      </c>
      <c r="G136" s="523">
        <f t="shared" si="48"/>
        <v>15965344.933327021</v>
      </c>
      <c r="H136" s="526">
        <f t="shared" si="45"/>
        <v>4201068.5607292401</v>
      </c>
      <c r="I136" s="577">
        <f t="shared" si="46"/>
        <v>4201068.5607292401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</row>
    <row r="137" spans="2:16" ht="12.5">
      <c r="B137" s="195" t="str">
        <f t="shared" si="28"/>
        <v/>
      </c>
      <c r="C137" s="507">
        <f>IF(D93="","-",+C136+1)</f>
        <v>2054</v>
      </c>
      <c r="D137" s="374">
        <f>IF(F136+SUM(E$99:E136)=D$92,F136,D$92-SUM(E$99:E136))</f>
        <v>14858863.637872476</v>
      </c>
      <c r="E137" s="522">
        <f>IF(+J96&lt;F136,J96,D137)</f>
        <v>2212962.5909090908</v>
      </c>
      <c r="F137" s="523">
        <f t="shared" si="47"/>
        <v>12645901.046963386</v>
      </c>
      <c r="G137" s="523">
        <f t="shared" si="48"/>
        <v>13752382.342417931</v>
      </c>
      <c r="H137" s="526">
        <f t="shared" si="45"/>
        <v>3925496.4289432848</v>
      </c>
      <c r="I137" s="577">
        <f t="shared" si="46"/>
        <v>3925496.4289432848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</row>
    <row r="138" spans="2:16" ht="12.5">
      <c r="B138" s="195" t="str">
        <f t="shared" si="28"/>
        <v/>
      </c>
      <c r="C138" s="507">
        <f>IF(D93="","-",+C137+1)</f>
        <v>2055</v>
      </c>
      <c r="D138" s="374">
        <f>IF(F137+SUM(E$99:E137)=D$92,F137,D$92-SUM(E$99:E137))</f>
        <v>12645901.046963386</v>
      </c>
      <c r="E138" s="522">
        <f>IF(+J96&lt;F137,J96,D138)</f>
        <v>2212962.5909090908</v>
      </c>
      <c r="F138" s="523">
        <f t="shared" si="47"/>
        <v>10432938.456054296</v>
      </c>
      <c r="G138" s="523">
        <f t="shared" si="48"/>
        <v>11539419.751508841</v>
      </c>
      <c r="H138" s="526">
        <f t="shared" si="45"/>
        <v>3649924.2971573295</v>
      </c>
      <c r="I138" s="577">
        <f t="shared" si="46"/>
        <v>3649924.2971573295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</row>
    <row r="139" spans="2:16" ht="12.5">
      <c r="B139" s="195" t="str">
        <f t="shared" si="28"/>
        <v/>
      </c>
      <c r="C139" s="507">
        <f>IF(D93="","-",+C138+1)</f>
        <v>2056</v>
      </c>
      <c r="D139" s="374">
        <f>IF(F138+SUM(E$99:E138)=D$92,F138,D$92-SUM(E$99:E138))</f>
        <v>10432938.456054296</v>
      </c>
      <c r="E139" s="522">
        <f>IF(+J96&lt;F138,J96,D139)</f>
        <v>2212962.5909090908</v>
      </c>
      <c r="F139" s="523">
        <f t="shared" si="47"/>
        <v>8219975.8651452055</v>
      </c>
      <c r="G139" s="523">
        <f t="shared" si="48"/>
        <v>9326457.1605997514</v>
      </c>
      <c r="H139" s="526">
        <f t="shared" si="45"/>
        <v>3374352.1653713742</v>
      </c>
      <c r="I139" s="577">
        <f t="shared" si="46"/>
        <v>3374352.1653713742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</row>
    <row r="140" spans="2:16" ht="12.5">
      <c r="B140" s="195" t="str">
        <f t="shared" si="28"/>
        <v/>
      </c>
      <c r="C140" s="507">
        <f>IF(D93="","-",+C139+1)</f>
        <v>2057</v>
      </c>
      <c r="D140" s="374">
        <f>IF(F139+SUM(E$99:E139)=D$92,F139,D$92-SUM(E$99:E139))</f>
        <v>8219975.8651452055</v>
      </c>
      <c r="E140" s="522">
        <f>IF(+J96&lt;F139,J96,D140)</f>
        <v>2212962.5909090908</v>
      </c>
      <c r="F140" s="523">
        <f t="shared" si="47"/>
        <v>6007013.2742361147</v>
      </c>
      <c r="G140" s="523">
        <f t="shared" si="48"/>
        <v>7113494.5696906596</v>
      </c>
      <c r="H140" s="526">
        <f t="shared" si="45"/>
        <v>3098780.0335854189</v>
      </c>
      <c r="I140" s="577">
        <f t="shared" si="46"/>
        <v>3098780.0335854189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</row>
    <row r="141" spans="2:16" ht="12.5">
      <c r="B141" s="195" t="str">
        <f t="shared" si="28"/>
        <v/>
      </c>
      <c r="C141" s="507">
        <f>IF(D93="","-",+C140+1)</f>
        <v>2058</v>
      </c>
      <c r="D141" s="374">
        <f>IF(F140+SUM(E$99:E140)=D$92,F140,D$92-SUM(E$99:E140))</f>
        <v>6007013.2742361147</v>
      </c>
      <c r="E141" s="522">
        <f>IF(+J96&lt;F140,J96,D141)</f>
        <v>2212962.5909090908</v>
      </c>
      <c r="F141" s="523">
        <f t="shared" si="47"/>
        <v>3794050.6833270239</v>
      </c>
      <c r="G141" s="523">
        <f t="shared" si="48"/>
        <v>4900531.9787815697</v>
      </c>
      <c r="H141" s="526">
        <f t="shared" si="45"/>
        <v>2823207.9017994637</v>
      </c>
      <c r="I141" s="577">
        <f t="shared" si="46"/>
        <v>2823207.9017994637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</row>
    <row r="142" spans="2:16" ht="12.5">
      <c r="B142" s="195" t="str">
        <f t="shared" si="28"/>
        <v/>
      </c>
      <c r="C142" s="507">
        <f>IF(D93="","-",+C141+1)</f>
        <v>2059</v>
      </c>
      <c r="D142" s="374">
        <f>IF(F141+SUM(E$99:E141)=D$92,F141,D$92-SUM(E$99:E141))</f>
        <v>3794050.6833270239</v>
      </c>
      <c r="E142" s="522">
        <f>IF(+J96&lt;F141,J96,D142)</f>
        <v>2212962.5909090908</v>
      </c>
      <c r="F142" s="523">
        <f t="shared" si="47"/>
        <v>1581088.092417933</v>
      </c>
      <c r="G142" s="523">
        <f t="shared" si="48"/>
        <v>2687569.3878724785</v>
      </c>
      <c r="H142" s="526">
        <f t="shared" si="45"/>
        <v>2547635.7700135084</v>
      </c>
      <c r="I142" s="577">
        <f t="shared" si="46"/>
        <v>2547635.7700135084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</row>
    <row r="143" spans="2:16" ht="12.5">
      <c r="B143" s="195" t="str">
        <f t="shared" si="28"/>
        <v/>
      </c>
      <c r="C143" s="507">
        <f>IF(D93="","-",+C142+1)</f>
        <v>2060</v>
      </c>
      <c r="D143" s="374">
        <f>IF(F142+SUM(E$99:E142)=D$92,F142,D$92-SUM(E$99:E142))</f>
        <v>1581088.092417933</v>
      </c>
      <c r="E143" s="522">
        <f>IF(+J96&lt;F142,J96,D143)</f>
        <v>1581088.092417933</v>
      </c>
      <c r="F143" s="523">
        <f t="shared" si="47"/>
        <v>0</v>
      </c>
      <c r="G143" s="523">
        <f t="shared" si="48"/>
        <v>790544.04620896652</v>
      </c>
      <c r="H143" s="526">
        <f t="shared" si="45"/>
        <v>1679531.649023653</v>
      </c>
      <c r="I143" s="577">
        <f t="shared" si="46"/>
        <v>1679531.649023653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</row>
    <row r="144" spans="2:16" ht="12.5">
      <c r="B144" s="195" t="str">
        <f t="shared" si="28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</row>
    <row r="145" spans="2:16" ht="12.5">
      <c r="B145" s="195" t="str">
        <f t="shared" si="28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</row>
    <row r="146" spans="2:16" ht="12.5">
      <c r="B146" s="195" t="str">
        <f t="shared" si="28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</row>
    <row r="147" spans="2:16" ht="12.5">
      <c r="B147" s="195" t="str">
        <f t="shared" si="28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</row>
    <row r="148" spans="2:16" ht="12.5">
      <c r="B148" s="195" t="str">
        <f t="shared" si="28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</row>
    <row r="149" spans="2:16" ht="12.5">
      <c r="B149" s="195" t="str">
        <f t="shared" si="28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</row>
    <row r="150" spans="2:16" ht="12.5">
      <c r="B150" s="195" t="str">
        <f t="shared" si="28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</row>
    <row r="151" spans="2:16" ht="12.5">
      <c r="B151" s="195" t="str">
        <f t="shared" si="28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</row>
    <row r="152" spans="2:16" ht="12.5">
      <c r="B152" s="195" t="str">
        <f t="shared" si="28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</row>
    <row r="153" spans="2:16" ht="12.5">
      <c r="B153" s="195" t="str">
        <f t="shared" si="28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</row>
    <row r="154" spans="2:16" ht="13" thickBot="1">
      <c r="B154" s="195" t="str">
        <f t="shared" si="28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</row>
    <row r="155" spans="2:16" ht="12.5">
      <c r="C155" s="374" t="s">
        <v>78</v>
      </c>
      <c r="D155" s="375"/>
      <c r="E155" s="375">
        <f>SUM(E99:E154)</f>
        <v>97370354.00000003</v>
      </c>
      <c r="F155" s="375"/>
      <c r="G155" s="375"/>
      <c r="H155" s="375">
        <f>SUM(H99:H154)</f>
        <v>360078843.73848367</v>
      </c>
      <c r="I155" s="375">
        <f>SUM(I99:I154)</f>
        <v>360078843.73848367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topLeftCell="A80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61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6687229.7888809396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6687229.7888809396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384</v>
      </c>
      <c r="E9" s="672" t="s">
        <v>483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24339700.42479435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553175.00965441705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 t="shared" ref="K17:K22" si="1">+G17</f>
        <v>4553761.5622253697</v>
      </c>
      <c r="L17" s="513">
        <f t="shared" ref="L17:L72" si="2">IF(K17&lt;&gt;0,+G17-K17,0)</f>
        <v>0</v>
      </c>
      <c r="M17" s="512">
        <f t="shared" ref="M17:M22" si="3">+H17</f>
        <v>4553761.5622253697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 t="shared" si="1"/>
        <v>7928500.3710052036</v>
      </c>
      <c r="L18" s="514">
        <f t="shared" si="2"/>
        <v>0</v>
      </c>
      <c r="M18" s="655">
        <f t="shared" si="3"/>
        <v>7928500.3710052036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31">
        <v>58611270.860465117</v>
      </c>
      <c r="E19" s="630">
        <v>1452055.6829268292</v>
      </c>
      <c r="F19" s="631">
        <v>57159215.177538291</v>
      </c>
      <c r="G19" s="630">
        <v>8808928.485670168</v>
      </c>
      <c r="H19" s="639">
        <v>8808928.485670168</v>
      </c>
      <c r="I19" s="511">
        <f t="shared" si="0"/>
        <v>0</v>
      </c>
      <c r="J19" s="511"/>
      <c r="K19" s="655">
        <f t="shared" si="1"/>
        <v>8808928.485670168</v>
      </c>
      <c r="L19" s="514">
        <f t="shared" ref="L19" si="6">IF(K19&lt;&gt;0,+G19-K19,0)</f>
        <v>0</v>
      </c>
      <c r="M19" s="655">
        <f t="shared" si="3"/>
        <v>8808928.485670168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57159215.177538291</v>
      </c>
      <c r="E20" s="630">
        <v>1452055.6829268292</v>
      </c>
      <c r="F20" s="631">
        <v>55707159.494611464</v>
      </c>
      <c r="G20" s="630">
        <v>8624380.7770549227</v>
      </c>
      <c r="H20" s="639">
        <v>8624380.7770549227</v>
      </c>
      <c r="I20" s="511">
        <f t="shared" si="0"/>
        <v>0</v>
      </c>
      <c r="J20" s="511"/>
      <c r="K20" s="655">
        <f t="shared" si="1"/>
        <v>8624380.7770549227</v>
      </c>
      <c r="L20" s="514">
        <f t="shared" ref="L20" si="8">IF(K20&lt;&gt;0,+G20-K20,0)</f>
        <v>0</v>
      </c>
      <c r="M20" s="655">
        <f t="shared" si="3"/>
        <v>8624380.7770549227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31">
        <v>53369709.811684631</v>
      </c>
      <c r="E21" s="630">
        <v>1430460.7073170731</v>
      </c>
      <c r="F21" s="631">
        <v>51939249.104367554</v>
      </c>
      <c r="G21" s="630">
        <v>6818880.8355437173</v>
      </c>
      <c r="H21" s="639">
        <v>6818880.8355437173</v>
      </c>
      <c r="I21" s="511">
        <f t="shared" si="0"/>
        <v>0</v>
      </c>
      <c r="J21" s="511"/>
      <c r="K21" s="655">
        <f t="shared" si="1"/>
        <v>6818880.8355437173</v>
      </c>
      <c r="L21" s="514">
        <f t="shared" ref="L21" si="9">IF(K21&lt;&gt;0,+G21-K21,0)</f>
        <v>0</v>
      </c>
      <c r="M21" s="655">
        <f t="shared" si="3"/>
        <v>6818880.8355437173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52007778.577992059</v>
      </c>
      <c r="E22" s="630">
        <v>1396425.7380952381</v>
      </c>
      <c r="F22" s="631">
        <v>50611352.83989682</v>
      </c>
      <c r="G22" s="630">
        <v>6835472.9074064167</v>
      </c>
      <c r="H22" s="639">
        <v>6835472.9074064167</v>
      </c>
      <c r="I22" s="511">
        <f t="shared" si="0"/>
        <v>0</v>
      </c>
      <c r="J22" s="511"/>
      <c r="K22" s="655">
        <f t="shared" si="1"/>
        <v>6835472.9074064167</v>
      </c>
      <c r="L22" s="514">
        <f t="shared" ref="L22" si="10">IF(K22&lt;&gt;0,+G22-K22,0)</f>
        <v>0</v>
      </c>
      <c r="M22" s="655">
        <f t="shared" si="3"/>
        <v>6835472.9074064167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50543815.366272315</v>
      </c>
      <c r="E23" s="630">
        <v>1396425.7380952381</v>
      </c>
      <c r="F23" s="631">
        <v>49147389.628177077</v>
      </c>
      <c r="G23" s="630">
        <v>7001269.4944881881</v>
      </c>
      <c r="H23" s="639">
        <v>7001269.4944881881</v>
      </c>
      <c r="I23" s="511">
        <f t="shared" si="0"/>
        <v>0</v>
      </c>
      <c r="J23" s="511"/>
      <c r="K23" s="655">
        <f t="shared" ref="K23" si="11">+G23</f>
        <v>7001269.4944881881</v>
      </c>
      <c r="L23" s="514">
        <f t="shared" ref="L23" si="12">IF(K23&lt;&gt;0,+G23-K23,0)</f>
        <v>0</v>
      </c>
      <c r="M23" s="655">
        <f t="shared" ref="M23" si="13">+H23</f>
        <v>7001269.4944881881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31">
        <v>49147389.298177078</v>
      </c>
      <c r="E24" s="630">
        <v>1396425.7302380952</v>
      </c>
      <c r="F24" s="631">
        <v>47750963.567938983</v>
      </c>
      <c r="G24" s="630">
        <v>7516854.5692845583</v>
      </c>
      <c r="H24" s="639">
        <v>7516854.5692845583</v>
      </c>
      <c r="I24" s="511">
        <f t="shared" si="0"/>
        <v>0</v>
      </c>
      <c r="J24" s="511"/>
      <c r="K24" s="655">
        <f t="shared" ref="K24" si="14">+G24</f>
        <v>7516854.5692845583</v>
      </c>
      <c r="L24" s="514">
        <f t="shared" ref="L24" si="15">IF(K24&lt;&gt;0,+G24-K24,0)</f>
        <v>0</v>
      </c>
      <c r="M24" s="655">
        <f t="shared" ref="M24" si="16">+H24</f>
        <v>7516854.5692845583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631">
        <v>47750963.567938983</v>
      </c>
      <c r="E25" s="630">
        <v>1396425.7302380952</v>
      </c>
      <c r="F25" s="631">
        <v>46354537.837700889</v>
      </c>
      <c r="G25" s="630">
        <v>6687229.7888809396</v>
      </c>
      <c r="H25" s="639">
        <v>6687229.7888809396</v>
      </c>
      <c r="I25" s="511">
        <f t="shared" si="0"/>
        <v>0</v>
      </c>
      <c r="J25" s="511"/>
      <c r="K25" s="655">
        <f t="shared" ref="K25" si="17">+G25</f>
        <v>6687229.7888809396</v>
      </c>
      <c r="L25" s="514">
        <f t="shared" ref="L25" si="18">IF(K25&lt;&gt;0,+G25-K25,0)</f>
        <v>0</v>
      </c>
      <c r="M25" s="655">
        <f t="shared" ref="M25" si="19">+H25</f>
        <v>6687229.7888809396</v>
      </c>
      <c r="N25" s="514">
        <f t="shared" ref="N25" si="20">IF(M25&lt;&gt;0,+H25-M25,0)</f>
        <v>0</v>
      </c>
      <c r="O25" s="514">
        <f t="shared" ref="O25" si="21">+N25-L25</f>
        <v>0</v>
      </c>
      <c r="P25" s="272"/>
    </row>
    <row r="26" spans="2:16" ht="12.5">
      <c r="B26" s="195" t="str">
        <f t="shared" si="7"/>
        <v>IU</v>
      </c>
      <c r="C26" s="507">
        <f>IF(D11="","-",+C25+1)</f>
        <v>2025</v>
      </c>
      <c r="D26" s="523">
        <f>IF(F25+SUM(E$17:E25)=D$10,F25,D$10-SUM(E$17:E25))</f>
        <v>12044357.59249524</v>
      </c>
      <c r="E26" s="522">
        <f>IF(+I14&lt;F25,I14,D26)</f>
        <v>553175.00965441705</v>
      </c>
      <c r="F26" s="523">
        <f t="shared" ref="F26:F72" si="22">+D26-E26</f>
        <v>11491182.582840823</v>
      </c>
      <c r="G26" s="524">
        <f t="shared" ref="G26:G48" si="23">+I$12*((D26+F26)/2)+E26</f>
        <v>1959742.8141975342</v>
      </c>
      <c r="H26" s="491">
        <f t="shared" ref="H26:H48" si="24">+I$13*((D26+F26)/2)+E26</f>
        <v>1959742.8141975342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11491182.582840823</v>
      </c>
      <c r="E27" s="522">
        <f>IF(+I14&lt;F26,I14,D27)</f>
        <v>553175.00965441705</v>
      </c>
      <c r="F27" s="523">
        <f t="shared" si="22"/>
        <v>10938007.573186405</v>
      </c>
      <c r="G27" s="524">
        <f t="shared" si="23"/>
        <v>1893623.3919908484</v>
      </c>
      <c r="H27" s="491">
        <f t="shared" si="24"/>
        <v>1893623.3919908484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10938007.573186405</v>
      </c>
      <c r="E28" s="522">
        <f>IF(+I14&lt;F27,I14,D28)</f>
        <v>553175.00965441705</v>
      </c>
      <c r="F28" s="523">
        <f t="shared" si="22"/>
        <v>10384832.563531987</v>
      </c>
      <c r="G28" s="524">
        <f t="shared" si="23"/>
        <v>1827503.9697841625</v>
      </c>
      <c r="H28" s="491">
        <f t="shared" si="24"/>
        <v>1827503.9697841625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10384832.563531987</v>
      </c>
      <c r="E29" s="522">
        <f>IF(+I14&lt;F28,I14,D29)</f>
        <v>553175.00965441705</v>
      </c>
      <c r="F29" s="523">
        <f t="shared" si="22"/>
        <v>9831657.5538775697</v>
      </c>
      <c r="G29" s="524">
        <f t="shared" si="23"/>
        <v>1761384.5475774766</v>
      </c>
      <c r="H29" s="491">
        <f t="shared" si="24"/>
        <v>1761384.5475774766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9831657.5538775697</v>
      </c>
      <c r="E30" s="522">
        <f>IF(+I14&lt;F29,I14,D30)</f>
        <v>553175.00965441705</v>
      </c>
      <c r="F30" s="523">
        <f t="shared" si="22"/>
        <v>9278482.5442231521</v>
      </c>
      <c r="G30" s="524">
        <f t="shared" si="23"/>
        <v>1695265.1253707903</v>
      </c>
      <c r="H30" s="491">
        <f t="shared" si="24"/>
        <v>1695265.1253707903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9278482.5442231521</v>
      </c>
      <c r="E31" s="522">
        <f>IF(+I14&lt;F30,I14,D31)</f>
        <v>553175.00965441705</v>
      </c>
      <c r="F31" s="523">
        <f t="shared" si="22"/>
        <v>8725307.5345687345</v>
      </c>
      <c r="G31" s="524">
        <f t="shared" si="23"/>
        <v>1629145.7031641044</v>
      </c>
      <c r="H31" s="491">
        <f t="shared" si="24"/>
        <v>1629145.7031641044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8725307.5345687345</v>
      </c>
      <c r="E32" s="522">
        <f>IF(+I14&lt;F31,I14,D32)</f>
        <v>553175.00965441705</v>
      </c>
      <c r="F32" s="523">
        <f t="shared" si="22"/>
        <v>8172132.5249143178</v>
      </c>
      <c r="G32" s="524">
        <f t="shared" si="23"/>
        <v>1563026.2809574185</v>
      </c>
      <c r="H32" s="491">
        <f t="shared" si="24"/>
        <v>1563026.2809574185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8172132.5249143178</v>
      </c>
      <c r="E33" s="522">
        <f>IF(+I14&lt;F32,I14,D33)</f>
        <v>553175.00965441705</v>
      </c>
      <c r="F33" s="523">
        <f t="shared" si="22"/>
        <v>7618957.5152599011</v>
      </c>
      <c r="G33" s="524">
        <f t="shared" si="23"/>
        <v>1496906.8587507331</v>
      </c>
      <c r="H33" s="491">
        <f t="shared" si="24"/>
        <v>1496906.8587507331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7618957.5152598992</v>
      </c>
      <c r="E34" s="522">
        <f>IF(+I14&lt;F33,I14,D34)</f>
        <v>553175.00965441705</v>
      </c>
      <c r="F34" s="523">
        <f t="shared" si="22"/>
        <v>7065782.5056054825</v>
      </c>
      <c r="G34" s="524">
        <f t="shared" si="23"/>
        <v>1430787.4365440467</v>
      </c>
      <c r="H34" s="491">
        <f t="shared" si="24"/>
        <v>1430787.4365440467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7065782.5056054825</v>
      </c>
      <c r="E35" s="522">
        <f>IF(+I14&lt;F34,I14,D35)</f>
        <v>553175.00965441705</v>
      </c>
      <c r="F35" s="523">
        <f t="shared" si="22"/>
        <v>6512607.4959510658</v>
      </c>
      <c r="G35" s="524">
        <f t="shared" si="23"/>
        <v>1364668.0143373613</v>
      </c>
      <c r="H35" s="491">
        <f t="shared" si="24"/>
        <v>1364668.0143373613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>IU</v>
      </c>
      <c r="C36" s="507">
        <f>IF(D11="","-",+C35+1)</f>
        <v>2035</v>
      </c>
      <c r="D36" s="523">
        <f>IF(F35+SUM(E$17:E35)=D$10,F35,D$10-SUM(E$17:E35))</f>
        <v>6512607.4959510639</v>
      </c>
      <c r="E36" s="522">
        <f>IF(+I14&lt;F35,I14,D36)</f>
        <v>553175.00965441705</v>
      </c>
      <c r="F36" s="523">
        <f t="shared" si="22"/>
        <v>5959432.4862966472</v>
      </c>
      <c r="G36" s="524">
        <f t="shared" si="23"/>
        <v>1298548.592130675</v>
      </c>
      <c r="H36" s="491">
        <f t="shared" si="24"/>
        <v>1298548.592130675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5959432.4862966472</v>
      </c>
      <c r="E37" s="522">
        <f>IF(+I14&lt;F36,I14,D37)</f>
        <v>553175.00965441705</v>
      </c>
      <c r="F37" s="523">
        <f t="shared" si="22"/>
        <v>5406257.4766422305</v>
      </c>
      <c r="G37" s="524">
        <f t="shared" si="23"/>
        <v>1232429.1699239893</v>
      </c>
      <c r="H37" s="491">
        <f t="shared" si="24"/>
        <v>1232429.1699239893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5406257.4766422287</v>
      </c>
      <c r="E38" s="522">
        <f>IF(+I14&lt;F37,I14,D38)</f>
        <v>553175.00965441705</v>
      </c>
      <c r="F38" s="523">
        <f t="shared" si="22"/>
        <v>4853082.466987812</v>
      </c>
      <c r="G38" s="524">
        <f t="shared" si="23"/>
        <v>1166309.7477173032</v>
      </c>
      <c r="H38" s="491">
        <f t="shared" si="24"/>
        <v>1166309.7477173032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4853082.466987812</v>
      </c>
      <c r="E39" s="522">
        <f>IF(+I14&lt;F38,I14,D39)</f>
        <v>553175.00965441705</v>
      </c>
      <c r="F39" s="523">
        <f t="shared" si="22"/>
        <v>4299907.4573333953</v>
      </c>
      <c r="G39" s="524">
        <f t="shared" si="23"/>
        <v>1100190.3255106176</v>
      </c>
      <c r="H39" s="491">
        <f t="shared" si="24"/>
        <v>1100190.3255106176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>IU</v>
      </c>
      <c r="C40" s="507">
        <f>IF(D11="","-",+C39+1)</f>
        <v>2039</v>
      </c>
      <c r="D40" s="523">
        <f>IF(F39+SUM(E$17:E39)=D$10,F39,D$10-SUM(E$17:E39))</f>
        <v>4299907.4573333934</v>
      </c>
      <c r="E40" s="522">
        <f>IF(+I14&lt;F39,I14,D40)</f>
        <v>553175.00965441705</v>
      </c>
      <c r="F40" s="523">
        <f t="shared" si="22"/>
        <v>3746732.4476789762</v>
      </c>
      <c r="G40" s="524">
        <f t="shared" si="23"/>
        <v>1034070.9033039315</v>
      </c>
      <c r="H40" s="491">
        <f t="shared" si="24"/>
        <v>1034070.9033039315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3746732.4476789762</v>
      </c>
      <c r="E41" s="522">
        <f>IF(+I14&lt;F40,I14,D41)</f>
        <v>553175.00965441705</v>
      </c>
      <c r="F41" s="523">
        <f t="shared" si="22"/>
        <v>3193557.4380245591</v>
      </c>
      <c r="G41" s="524">
        <f t="shared" si="23"/>
        <v>967951.48109724559</v>
      </c>
      <c r="H41" s="491">
        <f t="shared" si="24"/>
        <v>967951.48109724559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3193557.4380245591</v>
      </c>
      <c r="E42" s="522">
        <f>IF(+I14&lt;F41,I14,D42)</f>
        <v>553175.00965441705</v>
      </c>
      <c r="F42" s="523">
        <f t="shared" si="22"/>
        <v>2640382.4283701419</v>
      </c>
      <c r="G42" s="524">
        <f t="shared" si="23"/>
        <v>901832.05889055971</v>
      </c>
      <c r="H42" s="491">
        <f t="shared" si="24"/>
        <v>901832.05889055971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2640382.4283701419</v>
      </c>
      <c r="E43" s="522">
        <f>IF(+I14&lt;F42,I14,D43)</f>
        <v>553175.00965441705</v>
      </c>
      <c r="F43" s="523">
        <f t="shared" si="22"/>
        <v>2087207.4187157247</v>
      </c>
      <c r="G43" s="524">
        <f t="shared" si="23"/>
        <v>835712.63668387383</v>
      </c>
      <c r="H43" s="491">
        <f t="shared" si="24"/>
        <v>835712.63668387383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2087207.4187157229</v>
      </c>
      <c r="E44" s="522">
        <f>IF(+I14&lt;F43,I14,D44)</f>
        <v>553175.00965441705</v>
      </c>
      <c r="F44" s="523">
        <f t="shared" si="22"/>
        <v>1534032.4090613057</v>
      </c>
      <c r="G44" s="524">
        <f t="shared" si="23"/>
        <v>769593.21447718784</v>
      </c>
      <c r="H44" s="491">
        <f t="shared" si="24"/>
        <v>769593.21447718784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1534032.4090613057</v>
      </c>
      <c r="E45" s="522">
        <f>IF(+I14&lt;F44,I14,D45)</f>
        <v>553175.00965441705</v>
      </c>
      <c r="F45" s="523">
        <f t="shared" si="22"/>
        <v>980857.39940688864</v>
      </c>
      <c r="G45" s="524">
        <f t="shared" si="23"/>
        <v>703473.79227050196</v>
      </c>
      <c r="H45" s="491">
        <f t="shared" si="24"/>
        <v>703473.79227050196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980857.39940688864</v>
      </c>
      <c r="E46" s="522">
        <f>IF(+I14&lt;F45,I14,D46)</f>
        <v>553175.00965441705</v>
      </c>
      <c r="F46" s="523">
        <f t="shared" si="22"/>
        <v>427682.38975247159</v>
      </c>
      <c r="G46" s="524">
        <f t="shared" si="23"/>
        <v>637354.3700638162</v>
      </c>
      <c r="H46" s="491">
        <f t="shared" si="24"/>
        <v>637354.3700638162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427682.38975247159</v>
      </c>
      <c r="E47" s="522">
        <f>IF(+I14&lt;F46,I14,D47)</f>
        <v>427682.38975247159</v>
      </c>
      <c r="F47" s="523">
        <f t="shared" si="22"/>
        <v>0</v>
      </c>
      <c r="G47" s="524">
        <f t="shared" si="23"/>
        <v>453242.21440549969</v>
      </c>
      <c r="H47" s="491">
        <f t="shared" si="24"/>
        <v>453242.21440549969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22"/>
        <v>0</v>
      </c>
      <c r="G48" s="524">
        <f t="shared" si="23"/>
        <v>0</v>
      </c>
      <c r="H48" s="491">
        <f t="shared" si="24"/>
        <v>0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0</v>
      </c>
      <c r="E49" s="522">
        <f>IF(+I14&lt;F48,I14,D49)</f>
        <v>0</v>
      </c>
      <c r="F49" s="523">
        <f t="shared" si="22"/>
        <v>0</v>
      </c>
      <c r="G49" s="524">
        <f t="shared" ref="G49:G72" si="25">+I$12*((D49+F49)/2)+E49</f>
        <v>0</v>
      </c>
      <c r="H49" s="491">
        <f t="shared" ref="H49:H72" si="26">+I$13*((D49+F49)/2)+E49</f>
        <v>0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22"/>
        <v>0</v>
      </c>
      <c r="G50" s="524">
        <f t="shared" si="25"/>
        <v>0</v>
      </c>
      <c r="H50" s="491">
        <f t="shared" si="26"/>
        <v>0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22"/>
        <v>0</v>
      </c>
      <c r="G51" s="524">
        <f t="shared" si="25"/>
        <v>0</v>
      </c>
      <c r="H51" s="491">
        <f t="shared" si="26"/>
        <v>0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22"/>
        <v>0</v>
      </c>
      <c r="G52" s="524">
        <f t="shared" si="25"/>
        <v>0</v>
      </c>
      <c r="H52" s="491">
        <f t="shared" si="26"/>
        <v>0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22"/>
        <v>0</v>
      </c>
      <c r="G53" s="524">
        <f t="shared" si="25"/>
        <v>0</v>
      </c>
      <c r="H53" s="491">
        <f t="shared" si="26"/>
        <v>0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22"/>
        <v>0</v>
      </c>
      <c r="G54" s="524">
        <f t="shared" si="25"/>
        <v>0</v>
      </c>
      <c r="H54" s="491">
        <f t="shared" si="26"/>
        <v>0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22"/>
        <v>0</v>
      </c>
      <c r="G55" s="524">
        <f t="shared" si="25"/>
        <v>0</v>
      </c>
      <c r="H55" s="491">
        <f t="shared" si="26"/>
        <v>0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22"/>
        <v>0</v>
      </c>
      <c r="G56" s="524">
        <f t="shared" si="25"/>
        <v>0</v>
      </c>
      <c r="H56" s="491">
        <f t="shared" si="26"/>
        <v>0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22"/>
        <v>0</v>
      </c>
      <c r="G57" s="524">
        <f t="shared" si="25"/>
        <v>0</v>
      </c>
      <c r="H57" s="491">
        <f t="shared" si="26"/>
        <v>0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22"/>
        <v>0</v>
      </c>
      <c r="G58" s="524">
        <f t="shared" si="25"/>
        <v>0</v>
      </c>
      <c r="H58" s="491">
        <f t="shared" si="26"/>
        <v>0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22"/>
        <v>0</v>
      </c>
      <c r="G59" s="524">
        <f t="shared" si="25"/>
        <v>0</v>
      </c>
      <c r="H59" s="491">
        <f t="shared" si="26"/>
        <v>0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2"/>
        <v>0</v>
      </c>
      <c r="G60" s="524">
        <f t="shared" si="25"/>
        <v>0</v>
      </c>
      <c r="H60" s="491">
        <f t="shared" si="26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6">
        <f t="shared" si="25"/>
        <v>0</v>
      </c>
      <c r="H61" s="491">
        <f t="shared" si="26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5"/>
        <v>0</v>
      </c>
      <c r="H62" s="491">
        <f t="shared" si="26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5"/>
        <v>0</v>
      </c>
      <c r="H63" s="491">
        <f t="shared" si="26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5"/>
        <v>0</v>
      </c>
      <c r="H64" s="491">
        <f t="shared" si="26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5"/>
        <v>0</v>
      </c>
      <c r="H65" s="491">
        <f t="shared" si="26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5"/>
        <v>0</v>
      </c>
      <c r="H66" s="491">
        <f t="shared" si="26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5"/>
        <v>0</v>
      </c>
      <c r="H67" s="491">
        <f t="shared" si="26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5"/>
        <v>0</v>
      </c>
      <c r="H68" s="491">
        <f t="shared" si="26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5"/>
        <v>0</v>
      </c>
      <c r="H69" s="491">
        <f t="shared" si="26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5"/>
        <v>0</v>
      </c>
      <c r="H70" s="491">
        <f t="shared" si="26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5"/>
        <v>0</v>
      </c>
      <c r="H71" s="491">
        <f t="shared" si="26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5"/>
        <v>0</v>
      </c>
      <c r="H72" s="471">
        <f t="shared" si="26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24339700.42479435</v>
      </c>
      <c r="F73" s="375"/>
      <c r="G73" s="375">
        <f>SUM(G17:G72)</f>
        <v>92498041.440709159</v>
      </c>
      <c r="H73" s="375">
        <f>SUM(H17:H72)</f>
        <v>92498041.440709159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6687229.7888809396</v>
      </c>
      <c r="N87" s="546">
        <f>IF(J92&lt;D11,0,VLOOKUP(J92,C17:O72,11))</f>
        <v>6687229.7888809396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2226792.3675051439</v>
      </c>
      <c r="N88" s="550">
        <f>IF(J92&lt;D11,0,VLOOKUP(J92,C99:P154,7))</f>
        <v>2226792.3675051439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-4460437.4213757962</v>
      </c>
      <c r="N89" s="555">
        <f>+N88-N87</f>
        <v>-4460437.4213757962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 t="str">
        <f>E9</f>
        <v>SPP Project ID = 30495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24339700.42479435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487">
        <f>D11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483">
        <f>D12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553175.00965441705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27">+I99-H99</f>
        <v>0</v>
      </c>
      <c r="K99" s="514"/>
      <c r="L99" s="512">
        <f t="shared" ref="L99:L104" si="28">+H99</f>
        <v>4492330.3044337472</v>
      </c>
      <c r="M99" s="513">
        <f t="shared" ref="M99:M130" si="29">IF(L99&lt;&gt;0,+H99-L99,0)</f>
        <v>0</v>
      </c>
      <c r="N99" s="512">
        <f t="shared" ref="N99:N104" si="30">+I99</f>
        <v>4492330.3044337472</v>
      </c>
      <c r="O99" s="513">
        <f t="shared" ref="O99:O130" si="31">IF(N99&lt;&gt;0,+I99-N99,0)</f>
        <v>0</v>
      </c>
      <c r="P99" s="513">
        <f t="shared" ref="P99:P130" si="32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27"/>
        <v>0</v>
      </c>
      <c r="K100" s="514"/>
      <c r="L100" s="655">
        <f t="shared" si="28"/>
        <v>7416711.841213882</v>
      </c>
      <c r="M100" s="514">
        <f t="shared" si="29"/>
        <v>0</v>
      </c>
      <c r="N100" s="655">
        <f t="shared" si="30"/>
        <v>7416711.841213882</v>
      </c>
      <c r="O100" s="514">
        <f t="shared" si="31"/>
        <v>0</v>
      </c>
      <c r="P100" s="514">
        <f t="shared" si="32"/>
        <v>0</v>
      </c>
    </row>
    <row r="101" spans="1:16" ht="12.5">
      <c r="B101" s="195" t="str">
        <f t="shared" ref="B101:B154" si="33">IF(D101=F100,"","IU")</f>
        <v>IU</v>
      </c>
      <c r="C101" s="507">
        <f>IF(D93="","-",+C100+1)</f>
        <v>2018</v>
      </c>
      <c r="D101" s="629">
        <v>56310824.023809522</v>
      </c>
      <c r="E101" s="630">
        <v>1363950.7209302327</v>
      </c>
      <c r="F101" s="631">
        <v>54946873.302879289</v>
      </c>
      <c r="G101" s="631">
        <v>55628848.663344406</v>
      </c>
      <c r="H101" s="633">
        <v>7318493.0853602551</v>
      </c>
      <c r="I101" s="634">
        <v>7318493.0853602551</v>
      </c>
      <c r="J101" s="514">
        <f t="shared" si="27"/>
        <v>0</v>
      </c>
      <c r="K101" s="514"/>
      <c r="L101" s="655">
        <f t="shared" si="28"/>
        <v>7318493.0853602551</v>
      </c>
      <c r="M101" s="514">
        <f t="shared" ref="M101" si="34">IF(L101&lt;&gt;0,+H101-L101,0)</f>
        <v>0</v>
      </c>
      <c r="N101" s="655">
        <f t="shared" si="30"/>
        <v>7318493.0853602551</v>
      </c>
      <c r="O101" s="514">
        <f t="shared" si="31"/>
        <v>0</v>
      </c>
      <c r="P101" s="514">
        <f t="shared" si="32"/>
        <v>0</v>
      </c>
    </row>
    <row r="102" spans="1:16" ht="12.5">
      <c r="B102" s="195" t="str">
        <f t="shared" si="33"/>
        <v/>
      </c>
      <c r="C102" s="507">
        <f>IF(D93="","-",+C101+1)</f>
        <v>2019</v>
      </c>
      <c r="D102" s="629">
        <v>54946873.302879289</v>
      </c>
      <c r="E102" s="630">
        <v>1363950.7209302327</v>
      </c>
      <c r="F102" s="631">
        <v>53582922.581949055</v>
      </c>
      <c r="G102" s="631">
        <v>54264897.942414172</v>
      </c>
      <c r="H102" s="633">
        <v>7172495.0547354436</v>
      </c>
      <c r="I102" s="634">
        <v>7172495.0547354436</v>
      </c>
      <c r="J102" s="514">
        <f t="shared" si="27"/>
        <v>0</v>
      </c>
      <c r="K102" s="514"/>
      <c r="L102" s="655">
        <f t="shared" si="28"/>
        <v>7172495.0547354436</v>
      </c>
      <c r="M102" s="514">
        <f t="shared" ref="M102" si="35">IF(L102&lt;&gt;0,+H102-L102,0)</f>
        <v>0</v>
      </c>
      <c r="N102" s="655">
        <f t="shared" si="30"/>
        <v>7172495.0547354436</v>
      </c>
      <c r="O102" s="514">
        <f t="shared" si="31"/>
        <v>0</v>
      </c>
      <c r="P102" s="514">
        <f t="shared" si="32"/>
        <v>0</v>
      </c>
    </row>
    <row r="103" spans="1:16" ht="12.5">
      <c r="B103" s="195" t="str">
        <f t="shared" si="33"/>
        <v/>
      </c>
      <c r="C103" s="507">
        <f>IF(D93="","-",+C102+1)</f>
        <v>2020</v>
      </c>
      <c r="D103" s="629">
        <v>53582922.581949055</v>
      </c>
      <c r="E103" s="630">
        <v>1396425.7380952381</v>
      </c>
      <c r="F103" s="631">
        <v>52186496.843853816</v>
      </c>
      <c r="G103" s="631">
        <v>52884709.712901436</v>
      </c>
      <c r="H103" s="633">
        <v>7085436.6426010244</v>
      </c>
      <c r="I103" s="634">
        <v>7085436.6426010244</v>
      </c>
      <c r="J103" s="514">
        <f t="shared" si="27"/>
        <v>0</v>
      </c>
      <c r="K103" s="514"/>
      <c r="L103" s="655">
        <f t="shared" si="28"/>
        <v>7085436.6426010244</v>
      </c>
      <c r="M103" s="514">
        <f t="shared" ref="M103" si="36">IF(L103&lt;&gt;0,+H103-L103,0)</f>
        <v>0</v>
      </c>
      <c r="N103" s="655">
        <f t="shared" si="30"/>
        <v>7085436.6426010244</v>
      </c>
      <c r="O103" s="514">
        <f t="shared" si="31"/>
        <v>0</v>
      </c>
      <c r="P103" s="514">
        <f t="shared" si="32"/>
        <v>0</v>
      </c>
    </row>
    <row r="104" spans="1:16" ht="12.5">
      <c r="B104" s="195" t="str">
        <f t="shared" si="33"/>
        <v/>
      </c>
      <c r="C104" s="507">
        <f>IF(D93="","-",+C103+1)</f>
        <v>2021</v>
      </c>
      <c r="D104" s="629">
        <v>52186496.843853816</v>
      </c>
      <c r="E104" s="630">
        <v>1430484.9024390243</v>
      </c>
      <c r="F104" s="631">
        <v>50756011.941414788</v>
      </c>
      <c r="G104" s="631">
        <v>51471254.392634302</v>
      </c>
      <c r="H104" s="633">
        <v>7273204.5252049714</v>
      </c>
      <c r="I104" s="634">
        <v>7273204.5252049714</v>
      </c>
      <c r="J104" s="514">
        <f t="shared" si="27"/>
        <v>0</v>
      </c>
      <c r="K104" s="514"/>
      <c r="L104" s="655">
        <f t="shared" si="28"/>
        <v>7273204.5252049714</v>
      </c>
      <c r="M104" s="514">
        <f t="shared" ref="M104" si="37">IF(L104&lt;&gt;0,+H104-L104,0)</f>
        <v>0</v>
      </c>
      <c r="N104" s="655">
        <f t="shared" si="30"/>
        <v>7273204.5252049714</v>
      </c>
      <c r="O104" s="514">
        <f t="shared" si="31"/>
        <v>0</v>
      </c>
      <c r="P104" s="514">
        <f t="shared" si="32"/>
        <v>0</v>
      </c>
    </row>
    <row r="105" spans="1:16" ht="12.5">
      <c r="B105" s="195" t="str">
        <f t="shared" si="33"/>
        <v/>
      </c>
      <c r="C105" s="507">
        <f>IF(D93="","-",+C104+1)</f>
        <v>2022</v>
      </c>
      <c r="D105" s="629">
        <v>50756011.941414788</v>
      </c>
      <c r="E105" s="630">
        <v>1396425.7380952381</v>
      </c>
      <c r="F105" s="631">
        <v>49359586.20331955</v>
      </c>
      <c r="G105" s="631">
        <v>50057799.072367169</v>
      </c>
      <c r="H105" s="633">
        <v>7276106.8445858909</v>
      </c>
      <c r="I105" s="634">
        <v>7276106.8445858909</v>
      </c>
      <c r="J105" s="514">
        <f t="shared" si="27"/>
        <v>0</v>
      </c>
      <c r="K105" s="514"/>
      <c r="L105" s="655">
        <f t="shared" ref="L105" si="38">+H105</f>
        <v>7276106.8445858909</v>
      </c>
      <c r="M105" s="514">
        <f t="shared" ref="M105" si="39">IF(L105&lt;&gt;0,+H105-L105,0)</f>
        <v>0</v>
      </c>
      <c r="N105" s="655">
        <f t="shared" ref="N105" si="40">+I105</f>
        <v>7276106.8445858909</v>
      </c>
      <c r="O105" s="514">
        <f t="shared" ref="O105" si="41">IF(N105&lt;&gt;0,+I105-N105,0)</f>
        <v>0</v>
      </c>
      <c r="P105" s="514">
        <f t="shared" ref="P105" si="42">+O105-M105</f>
        <v>0</v>
      </c>
    </row>
    <row r="106" spans="1:16" ht="12.5">
      <c r="B106" s="195" t="str">
        <f t="shared" si="33"/>
        <v>IU</v>
      </c>
      <c r="C106" s="507">
        <f>IF(D93="","-",+C105+1)</f>
        <v>2023</v>
      </c>
      <c r="D106" s="629">
        <v>49359585.873319551</v>
      </c>
      <c r="E106" s="630">
        <v>1332951.8334090908</v>
      </c>
      <c r="F106" s="631">
        <v>48026634.039910458</v>
      </c>
      <c r="G106" s="631">
        <v>48693109.956615001</v>
      </c>
      <c r="H106" s="633">
        <v>7339980.080494266</v>
      </c>
      <c r="I106" s="634">
        <v>7339980.080494266</v>
      </c>
      <c r="J106" s="514">
        <f t="shared" si="27"/>
        <v>0</v>
      </c>
      <c r="K106" s="514"/>
      <c r="L106" s="655">
        <f t="shared" ref="L106" si="43">+H106</f>
        <v>7339980.080494266</v>
      </c>
      <c r="M106" s="514">
        <f t="shared" ref="M106" si="44">IF(L106&lt;&gt;0,+H106-L106,0)</f>
        <v>0</v>
      </c>
      <c r="N106" s="655">
        <f t="shared" ref="N106" si="45">+I106</f>
        <v>7339980.080494266</v>
      </c>
      <c r="O106" s="514">
        <f t="shared" ref="O106" si="46">IF(N106&lt;&gt;0,+I106-N106,0)</f>
        <v>0</v>
      </c>
      <c r="P106" s="514">
        <f t="shared" ref="P106" si="47">+O106-M106</f>
        <v>0</v>
      </c>
    </row>
    <row r="107" spans="1:16" ht="12.5">
      <c r="B107" s="195" t="str">
        <f t="shared" si="33"/>
        <v>IU</v>
      </c>
      <c r="C107" s="507">
        <f>IF(D93="","-",+C106+1)</f>
        <v>2024</v>
      </c>
      <c r="D107" s="374">
        <f>IF(F106+SUM(E$99:E106)=D$92,F106,D$92-SUM(E$99:E106))</f>
        <v>13716453.794704817</v>
      </c>
      <c r="E107" s="522">
        <f>IF(+J96&lt;F106,J96,D107)</f>
        <v>553175.00965441705</v>
      </c>
      <c r="F107" s="523">
        <f t="shared" ref="F107:F130" si="48">+D107-E107</f>
        <v>13163278.7850504</v>
      </c>
      <c r="G107" s="523">
        <f t="shared" ref="G107:G130" si="49">+(F107+D107)/2</f>
        <v>13439866.289877608</v>
      </c>
      <c r="H107" s="526">
        <f t="shared" ref="H107:H154" si="50">+J$94*G107+E107</f>
        <v>2226792.3675051439</v>
      </c>
      <c r="I107" s="577">
        <f t="shared" ref="I107:I154" si="51">+J$95*G107+E107</f>
        <v>2226792.3675051439</v>
      </c>
      <c r="J107" s="514">
        <f t="shared" si="27"/>
        <v>0</v>
      </c>
      <c r="K107" s="514"/>
      <c r="L107" s="525"/>
      <c r="M107" s="514">
        <f t="shared" si="29"/>
        <v>0</v>
      </c>
      <c r="N107" s="525"/>
      <c r="O107" s="514">
        <f t="shared" si="31"/>
        <v>0</v>
      </c>
      <c r="P107" s="514">
        <f t="shared" si="32"/>
        <v>0</v>
      </c>
    </row>
    <row r="108" spans="1:16" ht="12.5">
      <c r="B108" s="195" t="str">
        <f t="shared" si="33"/>
        <v/>
      </c>
      <c r="C108" s="507">
        <f>IF(D93="","-",+C107+1)</f>
        <v>2025</v>
      </c>
      <c r="D108" s="374">
        <f>IF(F107+SUM(E$99:E107)=D$92,F107,D$92-SUM(E$99:E107))</f>
        <v>13163278.7850504</v>
      </c>
      <c r="E108" s="522">
        <f>IF(+J96&lt;F107,J96,D108)</f>
        <v>553175.00965441705</v>
      </c>
      <c r="F108" s="523">
        <f t="shared" si="48"/>
        <v>12610103.775395982</v>
      </c>
      <c r="G108" s="523">
        <f t="shared" si="49"/>
        <v>12886691.280223191</v>
      </c>
      <c r="H108" s="526">
        <f t="shared" si="50"/>
        <v>2157907.5082276259</v>
      </c>
      <c r="I108" s="577">
        <f t="shared" si="51"/>
        <v>2157907.5082276259</v>
      </c>
      <c r="J108" s="514">
        <f t="shared" si="27"/>
        <v>0</v>
      </c>
      <c r="K108" s="514"/>
      <c r="L108" s="525"/>
      <c r="M108" s="514">
        <f t="shared" si="29"/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33"/>
        <v/>
      </c>
      <c r="C109" s="507">
        <f>IF(D93="","-",+C108+1)</f>
        <v>2026</v>
      </c>
      <c r="D109" s="374">
        <f>IF(F108+SUM(E$99:E108)=D$92,F108,D$92-SUM(E$99:E108))</f>
        <v>12610103.775395982</v>
      </c>
      <c r="E109" s="522">
        <f>IF(+J96&lt;F108,J96,D109)</f>
        <v>553175.00965441705</v>
      </c>
      <c r="F109" s="523">
        <f t="shared" si="48"/>
        <v>12056928.765741564</v>
      </c>
      <c r="G109" s="523">
        <f t="shared" si="49"/>
        <v>12333516.270568773</v>
      </c>
      <c r="H109" s="526">
        <f t="shared" si="50"/>
        <v>2089022.6489501079</v>
      </c>
      <c r="I109" s="577">
        <f t="shared" si="51"/>
        <v>2089022.6489501079</v>
      </c>
      <c r="J109" s="514">
        <f t="shared" si="27"/>
        <v>0</v>
      </c>
      <c r="K109" s="514"/>
      <c r="L109" s="525"/>
      <c r="M109" s="514">
        <f t="shared" si="2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33"/>
        <v/>
      </c>
      <c r="C110" s="507">
        <f>IF(D93="","-",+C109+1)</f>
        <v>2027</v>
      </c>
      <c r="D110" s="374">
        <f>IF(F109+SUM(E$99:E109)=D$92,F109,D$92-SUM(E$99:E109))</f>
        <v>12056928.765741564</v>
      </c>
      <c r="E110" s="522">
        <f>IF(+J96&lt;F109,J96,D110)</f>
        <v>553175.00965441705</v>
      </c>
      <c r="F110" s="523">
        <f t="shared" si="48"/>
        <v>11503753.756087147</v>
      </c>
      <c r="G110" s="523">
        <f t="shared" si="49"/>
        <v>11780341.260914356</v>
      </c>
      <c r="H110" s="526">
        <f t="shared" si="50"/>
        <v>2020137.7896725899</v>
      </c>
      <c r="I110" s="577">
        <f t="shared" si="51"/>
        <v>2020137.7896725899</v>
      </c>
      <c r="J110" s="514">
        <f t="shared" si="27"/>
        <v>0</v>
      </c>
      <c r="K110" s="514"/>
      <c r="L110" s="525"/>
      <c r="M110" s="514">
        <f t="shared" si="2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33"/>
        <v/>
      </c>
      <c r="C111" s="507">
        <f>IF(D93="","-",+C110+1)</f>
        <v>2028</v>
      </c>
      <c r="D111" s="374">
        <f>IF(F110+SUM(E$99:E110)=D$92,F110,D$92-SUM(E$99:E110))</f>
        <v>11503753.756087147</v>
      </c>
      <c r="E111" s="522">
        <f>IF(+J96&lt;F110,J96,D111)</f>
        <v>553175.00965441705</v>
      </c>
      <c r="F111" s="523">
        <f t="shared" si="48"/>
        <v>10950578.746432729</v>
      </c>
      <c r="G111" s="523">
        <f t="shared" si="49"/>
        <v>11227166.251259938</v>
      </c>
      <c r="H111" s="526">
        <f t="shared" si="50"/>
        <v>1951252.9303950719</v>
      </c>
      <c r="I111" s="577">
        <f t="shared" si="51"/>
        <v>1951252.9303950719</v>
      </c>
      <c r="J111" s="514">
        <f t="shared" si="27"/>
        <v>0</v>
      </c>
      <c r="K111" s="514"/>
      <c r="L111" s="525"/>
      <c r="M111" s="514">
        <f t="shared" si="2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33"/>
        <v/>
      </c>
      <c r="C112" s="507">
        <f>IF(D93="","-",+C111+1)</f>
        <v>2029</v>
      </c>
      <c r="D112" s="374">
        <f>IF(F111+SUM(E$99:E111)=D$92,F111,D$92-SUM(E$99:E111))</f>
        <v>10950578.746432729</v>
      </c>
      <c r="E112" s="522">
        <f>IF(+J96&lt;F111,J96,D112)</f>
        <v>553175.00965441705</v>
      </c>
      <c r="F112" s="523">
        <f t="shared" si="48"/>
        <v>10397403.736778311</v>
      </c>
      <c r="G112" s="523">
        <f t="shared" si="49"/>
        <v>10673991.24160552</v>
      </c>
      <c r="H112" s="526">
        <f t="shared" si="50"/>
        <v>1882368.0711175539</v>
      </c>
      <c r="I112" s="577">
        <f t="shared" si="51"/>
        <v>1882368.0711175539</v>
      </c>
      <c r="J112" s="514">
        <f t="shared" si="27"/>
        <v>0</v>
      </c>
      <c r="K112" s="514"/>
      <c r="L112" s="525"/>
      <c r="M112" s="514">
        <f t="shared" si="2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33"/>
        <v/>
      </c>
      <c r="C113" s="507">
        <f>IF(D93="","-",+C112+1)</f>
        <v>2030</v>
      </c>
      <c r="D113" s="374">
        <f>IF(F112+SUM(E$99:E112)=D$92,F112,D$92-SUM(E$99:E112))</f>
        <v>10397403.736778311</v>
      </c>
      <c r="E113" s="522">
        <f>IF(+J96&lt;F112,J96,D113)</f>
        <v>553175.00965441705</v>
      </c>
      <c r="F113" s="523">
        <f t="shared" si="48"/>
        <v>9844228.7271238938</v>
      </c>
      <c r="G113" s="523">
        <f t="shared" si="49"/>
        <v>10120816.231951103</v>
      </c>
      <c r="H113" s="526">
        <f t="shared" si="50"/>
        <v>1813483.2118400359</v>
      </c>
      <c r="I113" s="577">
        <f t="shared" si="51"/>
        <v>1813483.2118400359</v>
      </c>
      <c r="J113" s="514">
        <f t="shared" si="27"/>
        <v>0</v>
      </c>
      <c r="K113" s="514"/>
      <c r="L113" s="525"/>
      <c r="M113" s="514">
        <f t="shared" si="2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33"/>
        <v/>
      </c>
      <c r="C114" s="507">
        <f>IF(D93="","-",+C113+1)</f>
        <v>2031</v>
      </c>
      <c r="D114" s="374">
        <f>IF(F113+SUM(E$99:E113)=D$92,F113,D$92-SUM(E$99:E113))</f>
        <v>9844228.7271238938</v>
      </c>
      <c r="E114" s="522">
        <f>IF(+J96&lt;F113,J96,D114)</f>
        <v>553175.00965441705</v>
      </c>
      <c r="F114" s="523">
        <f t="shared" si="48"/>
        <v>9291053.7174694762</v>
      </c>
      <c r="G114" s="523">
        <f t="shared" si="49"/>
        <v>9567641.222296685</v>
      </c>
      <c r="H114" s="526">
        <f t="shared" si="50"/>
        <v>1744598.3525625179</v>
      </c>
      <c r="I114" s="577">
        <f t="shared" si="51"/>
        <v>1744598.3525625179</v>
      </c>
      <c r="J114" s="514">
        <f t="shared" si="27"/>
        <v>0</v>
      </c>
      <c r="K114" s="514"/>
      <c r="L114" s="525"/>
      <c r="M114" s="514">
        <f t="shared" si="2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33"/>
        <v/>
      </c>
      <c r="C115" s="507">
        <f>IF(D93="","-",+C114+1)</f>
        <v>2032</v>
      </c>
      <c r="D115" s="374">
        <f>IF(F114+SUM(E$99:E114)=D$92,F114,D$92-SUM(E$99:E114))</f>
        <v>9291053.7174694762</v>
      </c>
      <c r="E115" s="522">
        <f>IF(+J96&lt;F114,J96,D115)</f>
        <v>553175.00965441705</v>
      </c>
      <c r="F115" s="523">
        <f t="shared" si="48"/>
        <v>8737878.7078150585</v>
      </c>
      <c r="G115" s="523">
        <f t="shared" si="49"/>
        <v>9014466.2126422673</v>
      </c>
      <c r="H115" s="526">
        <f t="shared" si="50"/>
        <v>1675713.4932849999</v>
      </c>
      <c r="I115" s="577">
        <f t="shared" si="51"/>
        <v>1675713.4932849999</v>
      </c>
      <c r="J115" s="514">
        <f t="shared" si="27"/>
        <v>0</v>
      </c>
      <c r="K115" s="514"/>
      <c r="L115" s="525"/>
      <c r="M115" s="514">
        <f t="shared" si="2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33"/>
        <v/>
      </c>
      <c r="C116" s="507">
        <f>IF(D93="","-",+C115+1)</f>
        <v>2033</v>
      </c>
      <c r="D116" s="374">
        <f>IF(F115+SUM(E$99:E115)=D$92,F115,D$92-SUM(E$99:E115))</f>
        <v>8737878.7078150585</v>
      </c>
      <c r="E116" s="522">
        <f>IF(+J96&lt;F115,J96,D116)</f>
        <v>553175.00965441705</v>
      </c>
      <c r="F116" s="523">
        <f t="shared" si="48"/>
        <v>8184703.6981606418</v>
      </c>
      <c r="G116" s="523">
        <f t="shared" si="49"/>
        <v>8461291.2029878497</v>
      </c>
      <c r="H116" s="526">
        <f t="shared" si="50"/>
        <v>1606828.6340074819</v>
      </c>
      <c r="I116" s="577">
        <f t="shared" si="51"/>
        <v>1606828.6340074819</v>
      </c>
      <c r="J116" s="514">
        <f t="shared" si="27"/>
        <v>0</v>
      </c>
      <c r="K116" s="514"/>
      <c r="L116" s="525"/>
      <c r="M116" s="514">
        <f t="shared" si="2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33"/>
        <v/>
      </c>
      <c r="C117" s="507">
        <f>IF(D93="","-",+C116+1)</f>
        <v>2034</v>
      </c>
      <c r="D117" s="374">
        <f>IF(F116+SUM(E$99:E116)=D$92,F116,D$92-SUM(E$99:E116))</f>
        <v>8184703.6981606418</v>
      </c>
      <c r="E117" s="522">
        <f>IF(+J96&lt;F116,J96,D117)</f>
        <v>553175.00965441705</v>
      </c>
      <c r="F117" s="523">
        <f t="shared" si="48"/>
        <v>7631528.6885062251</v>
      </c>
      <c r="G117" s="523">
        <f t="shared" si="49"/>
        <v>7908116.1933334339</v>
      </c>
      <c r="H117" s="526">
        <f t="shared" si="50"/>
        <v>1537943.7747299643</v>
      </c>
      <c r="I117" s="577">
        <f t="shared" si="51"/>
        <v>1537943.7747299643</v>
      </c>
      <c r="J117" s="514">
        <f t="shared" si="27"/>
        <v>0</v>
      </c>
      <c r="K117" s="514"/>
      <c r="L117" s="525"/>
      <c r="M117" s="514">
        <f t="shared" si="2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33"/>
        <v>IU</v>
      </c>
      <c r="C118" s="507">
        <f>IF(D93="","-",+C117+1)</f>
        <v>2035</v>
      </c>
      <c r="D118" s="374">
        <f>IF(F117+SUM(E$99:E117)=D$92,F117,D$92-SUM(E$99:E117))</f>
        <v>7631528.6885062233</v>
      </c>
      <c r="E118" s="522">
        <f>IF(+J96&lt;F117,J96,D118)</f>
        <v>553175.00965441705</v>
      </c>
      <c r="F118" s="523">
        <f t="shared" si="48"/>
        <v>7078353.6788518066</v>
      </c>
      <c r="G118" s="523">
        <f t="shared" si="49"/>
        <v>7354941.1836790144</v>
      </c>
      <c r="H118" s="526">
        <f t="shared" si="50"/>
        <v>1469058.9154524459</v>
      </c>
      <c r="I118" s="577">
        <f t="shared" si="51"/>
        <v>1469058.9154524459</v>
      </c>
      <c r="J118" s="514">
        <f t="shared" si="27"/>
        <v>0</v>
      </c>
      <c r="K118" s="514"/>
      <c r="L118" s="525"/>
      <c r="M118" s="514">
        <f t="shared" si="2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33"/>
        <v/>
      </c>
      <c r="C119" s="507">
        <f>IF(D93="","-",+C118+1)</f>
        <v>2036</v>
      </c>
      <c r="D119" s="374">
        <f>IF(F118+SUM(E$99:E118)=D$92,F118,D$92-SUM(E$99:E118))</f>
        <v>7078353.6788518066</v>
      </c>
      <c r="E119" s="522">
        <f>IF(+J96&lt;F118,J96,D119)</f>
        <v>553175.00965441705</v>
      </c>
      <c r="F119" s="523">
        <f t="shared" si="48"/>
        <v>6525178.6691973899</v>
      </c>
      <c r="G119" s="523">
        <f t="shared" si="49"/>
        <v>6801766.1740245987</v>
      </c>
      <c r="H119" s="526">
        <f t="shared" si="50"/>
        <v>1400174.0561749283</v>
      </c>
      <c r="I119" s="577">
        <f t="shared" si="51"/>
        <v>1400174.0561749283</v>
      </c>
      <c r="J119" s="514">
        <f t="shared" si="27"/>
        <v>0</v>
      </c>
      <c r="K119" s="514"/>
      <c r="L119" s="525"/>
      <c r="M119" s="514">
        <f t="shared" si="2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33"/>
        <v/>
      </c>
      <c r="C120" s="507">
        <f>IF(D93="","-",+C119+1)</f>
        <v>2037</v>
      </c>
      <c r="D120" s="374">
        <f>IF(F119+SUM(E$99:E119)=D$92,F119,D$92-SUM(E$99:E119))</f>
        <v>6525178.669197388</v>
      </c>
      <c r="E120" s="522">
        <f>IF(+J96&lt;F119,J96,D120)</f>
        <v>553175.00965441705</v>
      </c>
      <c r="F120" s="523">
        <f t="shared" si="48"/>
        <v>5972003.6595429713</v>
      </c>
      <c r="G120" s="523">
        <f t="shared" si="49"/>
        <v>6248591.1643701792</v>
      </c>
      <c r="H120" s="526">
        <f t="shared" si="50"/>
        <v>1331289.1968974101</v>
      </c>
      <c r="I120" s="577">
        <f t="shared" si="51"/>
        <v>1331289.1968974101</v>
      </c>
      <c r="J120" s="514">
        <f t="shared" si="27"/>
        <v>0</v>
      </c>
      <c r="K120" s="514"/>
      <c r="L120" s="525"/>
      <c r="M120" s="514">
        <f t="shared" si="2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33"/>
        <v/>
      </c>
      <c r="C121" s="507">
        <f>IF(D93="","-",+C120+1)</f>
        <v>2038</v>
      </c>
      <c r="D121" s="374">
        <f>IF(F120+SUM(E$99:E120)=D$92,F120,D$92-SUM(E$99:E120))</f>
        <v>5972003.6595429713</v>
      </c>
      <c r="E121" s="522">
        <f>IF(+J96&lt;F120,J96,D121)</f>
        <v>553175.00965441705</v>
      </c>
      <c r="F121" s="523">
        <f t="shared" si="48"/>
        <v>5418828.6498885546</v>
      </c>
      <c r="G121" s="523">
        <f t="shared" si="49"/>
        <v>5695416.1547157634</v>
      </c>
      <c r="H121" s="526">
        <f t="shared" si="50"/>
        <v>1262404.3376198923</v>
      </c>
      <c r="I121" s="577">
        <f t="shared" si="51"/>
        <v>1262404.3376198923</v>
      </c>
      <c r="J121" s="514">
        <f t="shared" si="27"/>
        <v>0</v>
      </c>
      <c r="K121" s="514"/>
      <c r="L121" s="525"/>
      <c r="M121" s="514">
        <f t="shared" si="2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33"/>
        <v/>
      </c>
      <c r="C122" s="507">
        <f>IF(D93="","-",+C121+1)</f>
        <v>2039</v>
      </c>
      <c r="D122" s="374">
        <f>IF(F121+SUM(E$99:E121)=D$92,F121,D$92-SUM(E$99:E121))</f>
        <v>5418828.6498885527</v>
      </c>
      <c r="E122" s="522">
        <f>IF(+J96&lt;F121,J96,D122)</f>
        <v>553175.00965441705</v>
      </c>
      <c r="F122" s="523">
        <f t="shared" si="48"/>
        <v>4865653.640234136</v>
      </c>
      <c r="G122" s="523">
        <f t="shared" si="49"/>
        <v>5142241.1450613439</v>
      </c>
      <c r="H122" s="526">
        <f t="shared" si="50"/>
        <v>1193519.4783423741</v>
      </c>
      <c r="I122" s="577">
        <f t="shared" si="51"/>
        <v>1193519.4783423741</v>
      </c>
      <c r="J122" s="514">
        <f t="shared" si="27"/>
        <v>0</v>
      </c>
      <c r="K122" s="514"/>
      <c r="L122" s="525"/>
      <c r="M122" s="514">
        <f t="shared" si="2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33"/>
        <v/>
      </c>
      <c r="C123" s="507">
        <f>IF(D93="","-",+C122+1)</f>
        <v>2040</v>
      </c>
      <c r="D123" s="374">
        <f>IF(F122+SUM(E$99:E122)=D$92,F122,D$92-SUM(E$99:E122))</f>
        <v>4865653.640234136</v>
      </c>
      <c r="E123" s="522">
        <f>IF(+J96&lt;F122,J96,D123)</f>
        <v>553175.00965441705</v>
      </c>
      <c r="F123" s="523">
        <f t="shared" si="48"/>
        <v>4312478.6305797193</v>
      </c>
      <c r="G123" s="523">
        <f t="shared" si="49"/>
        <v>4589066.1354069281</v>
      </c>
      <c r="H123" s="526">
        <f t="shared" si="50"/>
        <v>1124634.6190648563</v>
      </c>
      <c r="I123" s="577">
        <f t="shared" si="51"/>
        <v>1124634.6190648563</v>
      </c>
      <c r="J123" s="514">
        <f t="shared" si="27"/>
        <v>0</v>
      </c>
      <c r="K123" s="514"/>
      <c r="L123" s="525"/>
      <c r="M123" s="514">
        <f t="shared" si="2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33"/>
        <v/>
      </c>
      <c r="C124" s="507">
        <f>IF(D93="","-",+C123+1)</f>
        <v>2041</v>
      </c>
      <c r="D124" s="374">
        <f>IF(F123+SUM(E$99:E123)=D$92,F123,D$92-SUM(E$99:E123))</f>
        <v>4312478.6305797175</v>
      </c>
      <c r="E124" s="522">
        <f>IF(+J96&lt;F123,J96,D124)</f>
        <v>553175.00965441705</v>
      </c>
      <c r="F124" s="523">
        <f t="shared" si="48"/>
        <v>3759303.6209253003</v>
      </c>
      <c r="G124" s="523">
        <f t="shared" si="49"/>
        <v>4035891.1257525086</v>
      </c>
      <c r="H124" s="526">
        <f t="shared" si="50"/>
        <v>1055749.7597873381</v>
      </c>
      <c r="I124" s="577">
        <f t="shared" si="51"/>
        <v>1055749.7597873381</v>
      </c>
      <c r="J124" s="514">
        <f t="shared" si="27"/>
        <v>0</v>
      </c>
      <c r="K124" s="514"/>
      <c r="L124" s="525"/>
      <c r="M124" s="514">
        <f t="shared" si="2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33"/>
        <v/>
      </c>
      <c r="C125" s="507">
        <f>IF(D93="","-",+C124+1)</f>
        <v>2042</v>
      </c>
      <c r="D125" s="374">
        <f>IF(F124+SUM(E$99:E124)=D$92,F124,D$92-SUM(E$99:E124))</f>
        <v>3759303.6209253003</v>
      </c>
      <c r="E125" s="522">
        <f>IF(+J96&lt;F124,J96,D125)</f>
        <v>553175.00965441705</v>
      </c>
      <c r="F125" s="523">
        <f t="shared" si="48"/>
        <v>3206128.6112708831</v>
      </c>
      <c r="G125" s="523">
        <f t="shared" si="49"/>
        <v>3482716.1160980919</v>
      </c>
      <c r="H125" s="526">
        <f t="shared" si="50"/>
        <v>986864.90050982032</v>
      </c>
      <c r="I125" s="577">
        <f t="shared" si="51"/>
        <v>986864.90050982032</v>
      </c>
      <c r="J125" s="514">
        <f t="shared" si="27"/>
        <v>0</v>
      </c>
      <c r="K125" s="514"/>
      <c r="L125" s="525"/>
      <c r="M125" s="514">
        <f t="shared" si="2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33"/>
        <v/>
      </c>
      <c r="C126" s="507">
        <f>IF(D93="","-",+C125+1)</f>
        <v>2043</v>
      </c>
      <c r="D126" s="374">
        <f>IF(F125+SUM(E$99:E125)=D$92,F125,D$92-SUM(E$99:E125))</f>
        <v>3206128.6112708831</v>
      </c>
      <c r="E126" s="522">
        <f>IF(+J96&lt;F125,J96,D126)</f>
        <v>553175.00965441705</v>
      </c>
      <c r="F126" s="523">
        <f t="shared" si="48"/>
        <v>2652953.601616466</v>
      </c>
      <c r="G126" s="523">
        <f t="shared" si="49"/>
        <v>2929541.1064436743</v>
      </c>
      <c r="H126" s="526">
        <f t="shared" si="50"/>
        <v>917980.04123230232</v>
      </c>
      <c r="I126" s="577">
        <f t="shared" si="51"/>
        <v>917980.04123230232</v>
      </c>
      <c r="J126" s="514">
        <f t="shared" si="27"/>
        <v>0</v>
      </c>
      <c r="K126" s="514"/>
      <c r="L126" s="525"/>
      <c r="M126" s="514">
        <f t="shared" si="2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33"/>
        <v/>
      </c>
      <c r="C127" s="507">
        <f>IF(D93="","-",+C126+1)</f>
        <v>2044</v>
      </c>
      <c r="D127" s="374">
        <f>IF(F126+SUM(E$99:E126)=D$92,F126,D$92-SUM(E$99:E126))</f>
        <v>2652953.601616466</v>
      </c>
      <c r="E127" s="522">
        <f>IF(+J96&lt;F126,J96,D127)</f>
        <v>553175.00965441705</v>
      </c>
      <c r="F127" s="523">
        <f t="shared" si="48"/>
        <v>2099778.5919620488</v>
      </c>
      <c r="G127" s="523">
        <f t="shared" si="49"/>
        <v>2376366.0967892576</v>
      </c>
      <c r="H127" s="526">
        <f t="shared" si="50"/>
        <v>849095.18195478444</v>
      </c>
      <c r="I127" s="577">
        <f t="shared" si="51"/>
        <v>849095.18195478444</v>
      </c>
      <c r="J127" s="514">
        <f t="shared" si="27"/>
        <v>0</v>
      </c>
      <c r="K127" s="514"/>
      <c r="L127" s="525"/>
      <c r="M127" s="514">
        <f t="shared" si="2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33"/>
        <v/>
      </c>
      <c r="C128" s="507">
        <f>IF(D93="","-",+C127+1)</f>
        <v>2045</v>
      </c>
      <c r="D128" s="374">
        <f>IF(F127+SUM(E$99:E127)=D$92,F127,D$92-SUM(E$99:E127))</f>
        <v>2099778.5919620469</v>
      </c>
      <c r="E128" s="522">
        <f>IF(+J96&lt;F127,J96,D128)</f>
        <v>553175.00965441705</v>
      </c>
      <c r="F128" s="523">
        <f t="shared" si="48"/>
        <v>1546603.5823076298</v>
      </c>
      <c r="G128" s="523">
        <f t="shared" si="49"/>
        <v>1823191.0871348383</v>
      </c>
      <c r="H128" s="526">
        <f t="shared" si="50"/>
        <v>780210.32267726632</v>
      </c>
      <c r="I128" s="577">
        <f t="shared" si="51"/>
        <v>780210.32267726632</v>
      </c>
      <c r="J128" s="514">
        <f t="shared" si="27"/>
        <v>0</v>
      </c>
      <c r="K128" s="514"/>
      <c r="L128" s="525"/>
      <c r="M128" s="514">
        <f t="shared" si="2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33"/>
        <v/>
      </c>
      <c r="C129" s="507">
        <f>IF(D93="","-",+C128+1)</f>
        <v>2046</v>
      </c>
      <c r="D129" s="374">
        <f>IF(F128+SUM(E$99:E128)=D$92,F128,D$92-SUM(E$99:E128))</f>
        <v>1546603.5823076298</v>
      </c>
      <c r="E129" s="522">
        <f>IF(+J96&lt;F128,J96,D129)</f>
        <v>553175.00965441705</v>
      </c>
      <c r="F129" s="523">
        <f t="shared" si="48"/>
        <v>993428.5726532127</v>
      </c>
      <c r="G129" s="523">
        <f t="shared" si="49"/>
        <v>1270016.0774804212</v>
      </c>
      <c r="H129" s="526">
        <f t="shared" si="50"/>
        <v>711325.46339974832</v>
      </c>
      <c r="I129" s="577">
        <f t="shared" si="51"/>
        <v>711325.46339974832</v>
      </c>
      <c r="J129" s="514">
        <f t="shared" si="27"/>
        <v>0</v>
      </c>
      <c r="K129" s="514"/>
      <c r="L129" s="525"/>
      <c r="M129" s="514">
        <f t="shared" si="2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33"/>
        <v/>
      </c>
      <c r="C130" s="507">
        <f>IF(D93="","-",+C129+1)</f>
        <v>2047</v>
      </c>
      <c r="D130" s="374">
        <f>IF(F129+SUM(E$99:E129)=D$92,F129,D$92-SUM(E$99:E129))</f>
        <v>993428.5726532127</v>
      </c>
      <c r="E130" s="522">
        <f>IF(+J96&lt;F129,J96,D130)</f>
        <v>553175.00965441705</v>
      </c>
      <c r="F130" s="523">
        <f t="shared" si="48"/>
        <v>440253.56299879565</v>
      </c>
      <c r="G130" s="523">
        <f t="shared" si="49"/>
        <v>716841.06782600423</v>
      </c>
      <c r="H130" s="526">
        <f t="shared" si="50"/>
        <v>642440.60412223043</v>
      </c>
      <c r="I130" s="577">
        <f t="shared" si="51"/>
        <v>642440.60412223043</v>
      </c>
      <c r="J130" s="514">
        <f t="shared" si="27"/>
        <v>0</v>
      </c>
      <c r="K130" s="514"/>
      <c r="L130" s="525"/>
      <c r="M130" s="514">
        <f t="shared" si="2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33"/>
        <v/>
      </c>
      <c r="C131" s="507">
        <f>IF(D93="","-",+C130+1)</f>
        <v>2048</v>
      </c>
      <c r="D131" s="374">
        <f>IF(F130+SUM(E$99:E130)=D$92,F130,D$92-SUM(E$99:E130))</f>
        <v>440253.56299879565</v>
      </c>
      <c r="E131" s="522">
        <f>IF(+J96&lt;F130,J96,D131)</f>
        <v>440253.56299879565</v>
      </c>
      <c r="F131" s="523">
        <f t="shared" ref="F131:F154" si="52">+D131-E131</f>
        <v>0</v>
      </c>
      <c r="G131" s="523">
        <f t="shared" ref="G131:G154" si="53">+(F131+D131)/2</f>
        <v>220126.78149939782</v>
      </c>
      <c r="H131" s="526">
        <f t="shared" si="50"/>
        <v>467665.1454133229</v>
      </c>
      <c r="I131" s="577">
        <f t="shared" si="51"/>
        <v>467665.1454133229</v>
      </c>
      <c r="J131" s="514">
        <f t="shared" ref="J131:J154" si="54">+I541-H541</f>
        <v>0</v>
      </c>
      <c r="K131" s="514"/>
      <c r="L131" s="525"/>
      <c r="M131" s="514">
        <f t="shared" ref="M131:M154" si="55">IF(L541&lt;&gt;0,+H541-L541,0)</f>
        <v>0</v>
      </c>
      <c r="N131" s="525"/>
      <c r="O131" s="514">
        <f t="shared" ref="O131:O154" si="56">IF(N541&lt;&gt;0,+I541-N541,0)</f>
        <v>0</v>
      </c>
      <c r="P131" s="514">
        <f t="shared" ref="P131:P154" si="57">+O541-M541</f>
        <v>0</v>
      </c>
    </row>
    <row r="132" spans="2:16" ht="12.5">
      <c r="B132" s="195" t="str">
        <f t="shared" si="33"/>
        <v/>
      </c>
      <c r="C132" s="507">
        <f>IF(D93="","-",+C131+1)</f>
        <v>2049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52"/>
        <v>0</v>
      </c>
      <c r="G132" s="523">
        <f t="shared" si="53"/>
        <v>0</v>
      </c>
      <c r="H132" s="526">
        <f t="shared" si="50"/>
        <v>0</v>
      </c>
      <c r="I132" s="577">
        <f t="shared" si="51"/>
        <v>0</v>
      </c>
      <c r="J132" s="514">
        <f t="shared" si="54"/>
        <v>0</v>
      </c>
      <c r="K132" s="514"/>
      <c r="L132" s="525"/>
      <c r="M132" s="514">
        <f t="shared" si="55"/>
        <v>0</v>
      </c>
      <c r="N132" s="525"/>
      <c r="O132" s="514">
        <f t="shared" si="56"/>
        <v>0</v>
      </c>
      <c r="P132" s="514">
        <f t="shared" si="57"/>
        <v>0</v>
      </c>
    </row>
    <row r="133" spans="2:16" ht="12.5">
      <c r="B133" s="195" t="str">
        <f t="shared" si="33"/>
        <v/>
      </c>
      <c r="C133" s="507">
        <f>IF(D93="","-",+C132+1)</f>
        <v>2050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52"/>
        <v>0</v>
      </c>
      <c r="G133" s="523">
        <f t="shared" si="53"/>
        <v>0</v>
      </c>
      <c r="H133" s="526">
        <f t="shared" si="50"/>
        <v>0</v>
      </c>
      <c r="I133" s="577">
        <f t="shared" si="51"/>
        <v>0</v>
      </c>
      <c r="J133" s="514">
        <f t="shared" si="54"/>
        <v>0</v>
      </c>
      <c r="K133" s="514"/>
      <c r="L133" s="525"/>
      <c r="M133" s="514">
        <f t="shared" si="55"/>
        <v>0</v>
      </c>
      <c r="N133" s="525"/>
      <c r="O133" s="514">
        <f t="shared" si="56"/>
        <v>0</v>
      </c>
      <c r="P133" s="514">
        <f t="shared" si="57"/>
        <v>0</v>
      </c>
    </row>
    <row r="134" spans="2:16" ht="12.5">
      <c r="B134" s="195" t="str">
        <f t="shared" si="33"/>
        <v/>
      </c>
      <c r="C134" s="507">
        <f>IF(D93="","-",+C133+1)</f>
        <v>2051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52"/>
        <v>0</v>
      </c>
      <c r="G134" s="523">
        <f t="shared" si="53"/>
        <v>0</v>
      </c>
      <c r="H134" s="526">
        <f t="shared" si="50"/>
        <v>0</v>
      </c>
      <c r="I134" s="577">
        <f t="shared" si="51"/>
        <v>0</v>
      </c>
      <c r="J134" s="514">
        <f t="shared" si="54"/>
        <v>0</v>
      </c>
      <c r="K134" s="514"/>
      <c r="L134" s="525"/>
      <c r="M134" s="514">
        <f t="shared" si="55"/>
        <v>0</v>
      </c>
      <c r="N134" s="525"/>
      <c r="O134" s="514">
        <f t="shared" si="56"/>
        <v>0</v>
      </c>
      <c r="P134" s="514">
        <f t="shared" si="57"/>
        <v>0</v>
      </c>
    </row>
    <row r="135" spans="2:16" ht="12.5">
      <c r="B135" s="195" t="str">
        <f t="shared" si="33"/>
        <v/>
      </c>
      <c r="C135" s="507">
        <f>IF(D93="","-",+C134+1)</f>
        <v>2052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52"/>
        <v>0</v>
      </c>
      <c r="G135" s="523">
        <f t="shared" si="53"/>
        <v>0</v>
      </c>
      <c r="H135" s="526">
        <f t="shared" si="50"/>
        <v>0</v>
      </c>
      <c r="I135" s="577">
        <f t="shared" si="51"/>
        <v>0</v>
      </c>
      <c r="J135" s="514">
        <f t="shared" si="54"/>
        <v>0</v>
      </c>
      <c r="K135" s="514"/>
      <c r="L135" s="525"/>
      <c r="M135" s="514">
        <f t="shared" si="55"/>
        <v>0</v>
      </c>
      <c r="N135" s="525"/>
      <c r="O135" s="514">
        <f t="shared" si="56"/>
        <v>0</v>
      </c>
      <c r="P135" s="514">
        <f t="shared" si="57"/>
        <v>0</v>
      </c>
    </row>
    <row r="136" spans="2:16" ht="12.5">
      <c r="B136" s="195" t="str">
        <f t="shared" si="33"/>
        <v/>
      </c>
      <c r="C136" s="507">
        <f>IF(D93="","-",+C135+1)</f>
        <v>2053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52"/>
        <v>0</v>
      </c>
      <c r="G136" s="523">
        <f t="shared" si="53"/>
        <v>0</v>
      </c>
      <c r="H136" s="526">
        <f t="shared" si="50"/>
        <v>0</v>
      </c>
      <c r="I136" s="577">
        <f t="shared" si="51"/>
        <v>0</v>
      </c>
      <c r="J136" s="514">
        <f t="shared" si="54"/>
        <v>0</v>
      </c>
      <c r="K136" s="514"/>
      <c r="L136" s="525"/>
      <c r="M136" s="514">
        <f t="shared" si="55"/>
        <v>0</v>
      </c>
      <c r="N136" s="525"/>
      <c r="O136" s="514">
        <f t="shared" si="56"/>
        <v>0</v>
      </c>
      <c r="P136" s="514">
        <f t="shared" si="57"/>
        <v>0</v>
      </c>
    </row>
    <row r="137" spans="2:16" ht="12.5">
      <c r="B137" s="195" t="str">
        <f t="shared" si="33"/>
        <v/>
      </c>
      <c r="C137" s="507">
        <f>IF(D93="","-",+C136+1)</f>
        <v>2054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52"/>
        <v>0</v>
      </c>
      <c r="G137" s="523">
        <f t="shared" si="53"/>
        <v>0</v>
      </c>
      <c r="H137" s="526">
        <f t="shared" si="50"/>
        <v>0</v>
      </c>
      <c r="I137" s="577">
        <f t="shared" si="51"/>
        <v>0</v>
      </c>
      <c r="J137" s="514">
        <f t="shared" si="54"/>
        <v>0</v>
      </c>
      <c r="K137" s="514"/>
      <c r="L137" s="525"/>
      <c r="M137" s="514">
        <f t="shared" si="55"/>
        <v>0</v>
      </c>
      <c r="N137" s="525"/>
      <c r="O137" s="514">
        <f t="shared" si="56"/>
        <v>0</v>
      </c>
      <c r="P137" s="514">
        <f t="shared" si="57"/>
        <v>0</v>
      </c>
    </row>
    <row r="138" spans="2:16" ht="12.5">
      <c r="B138" s="195" t="str">
        <f t="shared" si="33"/>
        <v/>
      </c>
      <c r="C138" s="507">
        <f>IF(D93="","-",+C137+1)</f>
        <v>2055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52"/>
        <v>0</v>
      </c>
      <c r="G138" s="523">
        <f t="shared" si="53"/>
        <v>0</v>
      </c>
      <c r="H138" s="526">
        <f t="shared" si="50"/>
        <v>0</v>
      </c>
      <c r="I138" s="577">
        <f t="shared" si="51"/>
        <v>0</v>
      </c>
      <c r="J138" s="514">
        <f t="shared" si="54"/>
        <v>0</v>
      </c>
      <c r="K138" s="514"/>
      <c r="L138" s="525"/>
      <c r="M138" s="514">
        <f t="shared" si="55"/>
        <v>0</v>
      </c>
      <c r="N138" s="525"/>
      <c r="O138" s="514">
        <f t="shared" si="56"/>
        <v>0</v>
      </c>
      <c r="P138" s="514">
        <f t="shared" si="57"/>
        <v>0</v>
      </c>
    </row>
    <row r="139" spans="2:16" ht="12.5">
      <c r="B139" s="195" t="str">
        <f t="shared" si="33"/>
        <v/>
      </c>
      <c r="C139" s="507">
        <f>IF(D93="","-",+C138+1)</f>
        <v>2056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52"/>
        <v>0</v>
      </c>
      <c r="G139" s="523">
        <f t="shared" si="53"/>
        <v>0</v>
      </c>
      <c r="H139" s="526">
        <f t="shared" si="50"/>
        <v>0</v>
      </c>
      <c r="I139" s="577">
        <f t="shared" si="51"/>
        <v>0</v>
      </c>
      <c r="J139" s="514">
        <f t="shared" si="54"/>
        <v>0</v>
      </c>
      <c r="K139" s="514"/>
      <c r="L139" s="525"/>
      <c r="M139" s="514">
        <f t="shared" si="55"/>
        <v>0</v>
      </c>
      <c r="N139" s="525"/>
      <c r="O139" s="514">
        <f t="shared" si="56"/>
        <v>0</v>
      </c>
      <c r="P139" s="514">
        <f t="shared" si="57"/>
        <v>0</v>
      </c>
    </row>
    <row r="140" spans="2:16" ht="12.5">
      <c r="B140" s="195" t="str">
        <f t="shared" si="33"/>
        <v/>
      </c>
      <c r="C140" s="507">
        <f>IF(D93="","-",+C139+1)</f>
        <v>2057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52"/>
        <v>0</v>
      </c>
      <c r="G140" s="523">
        <f t="shared" si="53"/>
        <v>0</v>
      </c>
      <c r="H140" s="526">
        <f t="shared" si="50"/>
        <v>0</v>
      </c>
      <c r="I140" s="577">
        <f t="shared" si="51"/>
        <v>0</v>
      </c>
      <c r="J140" s="514">
        <f t="shared" si="54"/>
        <v>0</v>
      </c>
      <c r="K140" s="514"/>
      <c r="L140" s="525"/>
      <c r="M140" s="514">
        <f t="shared" si="55"/>
        <v>0</v>
      </c>
      <c r="N140" s="525"/>
      <c r="O140" s="514">
        <f t="shared" si="56"/>
        <v>0</v>
      </c>
      <c r="P140" s="514">
        <f t="shared" si="57"/>
        <v>0</v>
      </c>
    </row>
    <row r="141" spans="2:16" ht="12.5">
      <c r="B141" s="195" t="str">
        <f t="shared" si="33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2"/>
        <v>0</v>
      </c>
      <c r="G141" s="523">
        <f t="shared" si="53"/>
        <v>0</v>
      </c>
      <c r="H141" s="526">
        <f t="shared" si="50"/>
        <v>0</v>
      </c>
      <c r="I141" s="577">
        <f t="shared" si="51"/>
        <v>0</v>
      </c>
      <c r="J141" s="514">
        <f t="shared" si="54"/>
        <v>0</v>
      </c>
      <c r="K141" s="514"/>
      <c r="L141" s="525"/>
      <c r="M141" s="514">
        <f t="shared" si="55"/>
        <v>0</v>
      </c>
      <c r="N141" s="525"/>
      <c r="O141" s="514">
        <f t="shared" si="56"/>
        <v>0</v>
      </c>
      <c r="P141" s="514">
        <f t="shared" si="57"/>
        <v>0</v>
      </c>
    </row>
    <row r="142" spans="2:16" ht="12.5">
      <c r="B142" s="195" t="str">
        <f t="shared" si="33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53"/>
        <v>0</v>
      </c>
      <c r="H142" s="526">
        <f t="shared" si="50"/>
        <v>0</v>
      </c>
      <c r="I142" s="577">
        <f t="shared" si="51"/>
        <v>0</v>
      </c>
      <c r="J142" s="514">
        <f t="shared" si="54"/>
        <v>0</v>
      </c>
      <c r="K142" s="514"/>
      <c r="L142" s="525"/>
      <c r="M142" s="514">
        <f t="shared" si="55"/>
        <v>0</v>
      </c>
      <c r="N142" s="525"/>
      <c r="O142" s="514">
        <f t="shared" si="56"/>
        <v>0</v>
      </c>
      <c r="P142" s="514">
        <f t="shared" si="57"/>
        <v>0</v>
      </c>
    </row>
    <row r="143" spans="2:16" ht="12.5">
      <c r="B143" s="195" t="str">
        <f t="shared" si="33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53"/>
        <v>0</v>
      </c>
      <c r="H143" s="526">
        <f t="shared" si="50"/>
        <v>0</v>
      </c>
      <c r="I143" s="577">
        <f t="shared" si="51"/>
        <v>0</v>
      </c>
      <c r="J143" s="514">
        <f t="shared" si="54"/>
        <v>0</v>
      </c>
      <c r="K143" s="514"/>
      <c r="L143" s="525"/>
      <c r="M143" s="514">
        <f t="shared" si="55"/>
        <v>0</v>
      </c>
      <c r="N143" s="525"/>
      <c r="O143" s="514">
        <f t="shared" si="56"/>
        <v>0</v>
      </c>
      <c r="P143" s="514">
        <f t="shared" si="57"/>
        <v>0</v>
      </c>
    </row>
    <row r="144" spans="2:16" ht="12.5">
      <c r="B144" s="195" t="str">
        <f t="shared" si="33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53"/>
        <v>0</v>
      </c>
      <c r="H144" s="526">
        <f t="shared" si="50"/>
        <v>0</v>
      </c>
      <c r="I144" s="577">
        <f t="shared" si="51"/>
        <v>0</v>
      </c>
      <c r="J144" s="514">
        <f t="shared" si="54"/>
        <v>0</v>
      </c>
      <c r="K144" s="514"/>
      <c r="L144" s="525"/>
      <c r="M144" s="514">
        <f t="shared" si="55"/>
        <v>0</v>
      </c>
      <c r="N144" s="525"/>
      <c r="O144" s="514">
        <f t="shared" si="56"/>
        <v>0</v>
      </c>
      <c r="P144" s="514">
        <f t="shared" si="57"/>
        <v>0</v>
      </c>
    </row>
    <row r="145" spans="2:16" ht="12.5">
      <c r="B145" s="195" t="str">
        <f t="shared" si="33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53"/>
        <v>0</v>
      </c>
      <c r="H145" s="526">
        <f t="shared" si="50"/>
        <v>0</v>
      </c>
      <c r="I145" s="577">
        <f t="shared" si="51"/>
        <v>0</v>
      </c>
      <c r="J145" s="514">
        <f t="shared" si="54"/>
        <v>0</v>
      </c>
      <c r="K145" s="514"/>
      <c r="L145" s="525"/>
      <c r="M145" s="514">
        <f t="shared" si="55"/>
        <v>0</v>
      </c>
      <c r="N145" s="525"/>
      <c r="O145" s="514">
        <f t="shared" si="56"/>
        <v>0</v>
      </c>
      <c r="P145" s="514">
        <f t="shared" si="57"/>
        <v>0</v>
      </c>
    </row>
    <row r="146" spans="2:16" ht="12.5">
      <c r="B146" s="195" t="str">
        <f t="shared" si="33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53"/>
        <v>0</v>
      </c>
      <c r="H146" s="526">
        <f t="shared" si="50"/>
        <v>0</v>
      </c>
      <c r="I146" s="577">
        <f t="shared" si="51"/>
        <v>0</v>
      </c>
      <c r="J146" s="514">
        <f t="shared" si="54"/>
        <v>0</v>
      </c>
      <c r="K146" s="514"/>
      <c r="L146" s="525"/>
      <c r="M146" s="514">
        <f t="shared" si="55"/>
        <v>0</v>
      </c>
      <c r="N146" s="525"/>
      <c r="O146" s="514">
        <f t="shared" si="56"/>
        <v>0</v>
      </c>
      <c r="P146" s="514">
        <f t="shared" si="57"/>
        <v>0</v>
      </c>
    </row>
    <row r="147" spans="2:16" ht="12.5">
      <c r="B147" s="195" t="str">
        <f t="shared" si="33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53"/>
        <v>0</v>
      </c>
      <c r="H147" s="526">
        <f t="shared" si="50"/>
        <v>0</v>
      </c>
      <c r="I147" s="577">
        <f t="shared" si="51"/>
        <v>0</v>
      </c>
      <c r="J147" s="514">
        <f t="shared" si="54"/>
        <v>0</v>
      </c>
      <c r="K147" s="514"/>
      <c r="L147" s="525"/>
      <c r="M147" s="514">
        <f t="shared" si="55"/>
        <v>0</v>
      </c>
      <c r="N147" s="525"/>
      <c r="O147" s="514">
        <f t="shared" si="56"/>
        <v>0</v>
      </c>
      <c r="P147" s="514">
        <f t="shared" si="57"/>
        <v>0</v>
      </c>
    </row>
    <row r="148" spans="2:16" ht="12.5">
      <c r="B148" s="195" t="str">
        <f t="shared" si="33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53"/>
        <v>0</v>
      </c>
      <c r="H148" s="526">
        <f t="shared" si="50"/>
        <v>0</v>
      </c>
      <c r="I148" s="577">
        <f t="shared" si="51"/>
        <v>0</v>
      </c>
      <c r="J148" s="514">
        <f t="shared" si="54"/>
        <v>0</v>
      </c>
      <c r="K148" s="514"/>
      <c r="L148" s="525"/>
      <c r="M148" s="514">
        <f t="shared" si="55"/>
        <v>0</v>
      </c>
      <c r="N148" s="525"/>
      <c r="O148" s="514">
        <f t="shared" si="56"/>
        <v>0</v>
      </c>
      <c r="P148" s="514">
        <f t="shared" si="57"/>
        <v>0</v>
      </c>
    </row>
    <row r="149" spans="2:16" ht="12.5">
      <c r="B149" s="195" t="str">
        <f t="shared" si="33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53"/>
        <v>0</v>
      </c>
      <c r="H149" s="526">
        <f t="shared" si="50"/>
        <v>0</v>
      </c>
      <c r="I149" s="577">
        <f t="shared" si="51"/>
        <v>0</v>
      </c>
      <c r="J149" s="514">
        <f t="shared" si="54"/>
        <v>0</v>
      </c>
      <c r="K149" s="514"/>
      <c r="L149" s="525"/>
      <c r="M149" s="514">
        <f t="shared" si="55"/>
        <v>0</v>
      </c>
      <c r="N149" s="525"/>
      <c r="O149" s="514">
        <f t="shared" si="56"/>
        <v>0</v>
      </c>
      <c r="P149" s="514">
        <f t="shared" si="57"/>
        <v>0</v>
      </c>
    </row>
    <row r="150" spans="2:16" ht="12.5">
      <c r="B150" s="195" t="str">
        <f t="shared" si="33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53"/>
        <v>0</v>
      </c>
      <c r="H150" s="526">
        <f t="shared" si="50"/>
        <v>0</v>
      </c>
      <c r="I150" s="577">
        <f t="shared" si="51"/>
        <v>0</v>
      </c>
      <c r="J150" s="514">
        <f t="shared" si="54"/>
        <v>0</v>
      </c>
      <c r="K150" s="514"/>
      <c r="L150" s="525"/>
      <c r="M150" s="514">
        <f t="shared" si="55"/>
        <v>0</v>
      </c>
      <c r="N150" s="525"/>
      <c r="O150" s="514">
        <f t="shared" si="56"/>
        <v>0</v>
      </c>
      <c r="P150" s="514">
        <f t="shared" si="57"/>
        <v>0</v>
      </c>
    </row>
    <row r="151" spans="2:16" ht="12.5">
      <c r="B151" s="195" t="str">
        <f t="shared" si="33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53"/>
        <v>0</v>
      </c>
      <c r="H151" s="526">
        <f t="shared" si="50"/>
        <v>0</v>
      </c>
      <c r="I151" s="577">
        <f t="shared" si="51"/>
        <v>0</v>
      </c>
      <c r="J151" s="514">
        <f t="shared" si="54"/>
        <v>0</v>
      </c>
      <c r="K151" s="514"/>
      <c r="L151" s="525"/>
      <c r="M151" s="514">
        <f t="shared" si="55"/>
        <v>0</v>
      </c>
      <c r="N151" s="525"/>
      <c r="O151" s="514">
        <f t="shared" si="56"/>
        <v>0</v>
      </c>
      <c r="P151" s="514">
        <f t="shared" si="57"/>
        <v>0</v>
      </c>
    </row>
    <row r="152" spans="2:16" ht="12.5">
      <c r="B152" s="195" t="str">
        <f t="shared" si="33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53"/>
        <v>0</v>
      </c>
      <c r="H152" s="526">
        <f t="shared" si="50"/>
        <v>0</v>
      </c>
      <c r="I152" s="577">
        <f t="shared" si="51"/>
        <v>0</v>
      </c>
      <c r="J152" s="514">
        <f t="shared" si="54"/>
        <v>0</v>
      </c>
      <c r="K152" s="514"/>
      <c r="L152" s="525"/>
      <c r="M152" s="514">
        <f t="shared" si="55"/>
        <v>0</v>
      </c>
      <c r="N152" s="525"/>
      <c r="O152" s="514">
        <f t="shared" si="56"/>
        <v>0</v>
      </c>
      <c r="P152" s="514">
        <f t="shared" si="57"/>
        <v>0</v>
      </c>
    </row>
    <row r="153" spans="2:16" ht="12.5">
      <c r="B153" s="195" t="str">
        <f t="shared" si="33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53"/>
        <v>0</v>
      </c>
      <c r="H153" s="526">
        <f t="shared" si="50"/>
        <v>0</v>
      </c>
      <c r="I153" s="577">
        <f t="shared" si="51"/>
        <v>0</v>
      </c>
      <c r="J153" s="514">
        <f t="shared" si="54"/>
        <v>0</v>
      </c>
      <c r="K153" s="514"/>
      <c r="L153" s="525"/>
      <c r="M153" s="514">
        <f t="shared" si="55"/>
        <v>0</v>
      </c>
      <c r="N153" s="525"/>
      <c r="O153" s="514">
        <f t="shared" si="56"/>
        <v>0</v>
      </c>
      <c r="P153" s="514">
        <f t="shared" si="57"/>
        <v>0</v>
      </c>
    </row>
    <row r="154" spans="2:16" ht="13" thickBot="1">
      <c r="B154" s="195" t="str">
        <f t="shared" si="33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53"/>
        <v>0</v>
      </c>
      <c r="H154" s="530">
        <f t="shared" si="50"/>
        <v>0</v>
      </c>
      <c r="I154" s="579">
        <f t="shared" si="51"/>
        <v>0</v>
      </c>
      <c r="J154" s="533">
        <f t="shared" si="54"/>
        <v>0</v>
      </c>
      <c r="K154" s="514"/>
      <c r="L154" s="532"/>
      <c r="M154" s="533">
        <f t="shared" si="55"/>
        <v>0</v>
      </c>
      <c r="N154" s="532"/>
      <c r="O154" s="533">
        <f t="shared" si="56"/>
        <v>0</v>
      </c>
      <c r="P154" s="533">
        <f t="shared" si="57"/>
        <v>0</v>
      </c>
    </row>
    <row r="155" spans="2:16" ht="12.5">
      <c r="C155" s="374" t="s">
        <v>78</v>
      </c>
      <c r="D155" s="375"/>
      <c r="E155" s="375">
        <f>SUM(E99:E154)</f>
        <v>24339700.42479435</v>
      </c>
      <c r="F155" s="375"/>
      <c r="G155" s="375"/>
      <c r="H155" s="375">
        <f>SUM(H99:H154)</f>
        <v>90273219.183571309</v>
      </c>
      <c r="I155" s="375">
        <f>SUM(I99:I154)</f>
        <v>90273219.183571309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62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146790.5083605503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146790.5083605503</v>
      </c>
      <c r="O6" s="269"/>
      <c r="P6" s="269"/>
    </row>
    <row r="7" spans="1:16" ht="13.5" thickBot="1">
      <c r="C7" s="467" t="s">
        <v>48</v>
      </c>
      <c r="D7" s="624" t="s">
        <v>385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410</v>
      </c>
      <c r="E9" s="637" t="s">
        <v>411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1247291.6099999999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28347.536590909087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 t="shared" ref="K17:K22" si="1">+G17</f>
        <v>86331.834002984833</v>
      </c>
      <c r="L17" s="513">
        <f t="shared" ref="L17:L72" si="2">IF(K17&lt;&gt;0,+G17-K17,0)</f>
        <v>0</v>
      </c>
      <c r="M17" s="512">
        <f>+H17</f>
        <v>86331.834002984833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175921.04307589805</v>
      </c>
      <c r="H18" s="639">
        <v>175921.04307589805</v>
      </c>
      <c r="I18" s="511">
        <f t="shared" si="0"/>
        <v>0</v>
      </c>
      <c r="J18" s="511"/>
      <c r="K18" s="518">
        <f t="shared" si="1"/>
        <v>175921.04307589805</v>
      </c>
      <c r="L18" s="519">
        <f t="shared" si="2"/>
        <v>0</v>
      </c>
      <c r="M18" s="518">
        <f t="shared" ref="M18:M23" si="5">+G18</f>
        <v>175921.04307589805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28902.439024390245</v>
      </c>
      <c r="F19" s="631">
        <v>1113416.0521837778</v>
      </c>
      <c r="G19" s="630">
        <v>172247.71363126423</v>
      </c>
      <c r="H19" s="639">
        <v>172247.71363126423</v>
      </c>
      <c r="I19" s="511">
        <f t="shared" si="0"/>
        <v>0</v>
      </c>
      <c r="J19" s="511"/>
      <c r="K19" s="518">
        <f t="shared" si="1"/>
        <v>172247.71363126423</v>
      </c>
      <c r="L19" s="519">
        <f t="shared" ref="L19" si="6">IF(K19&lt;&gt;0,+G19-K19,0)</f>
        <v>0</v>
      </c>
      <c r="M19" s="518">
        <f t="shared" si="5"/>
        <v>172247.71363126423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149181.76277171262</v>
      </c>
      <c r="H20" s="639">
        <v>149181.76277171262</v>
      </c>
      <c r="I20" s="511">
        <f t="shared" si="0"/>
        <v>0</v>
      </c>
      <c r="J20" s="511"/>
      <c r="K20" s="518">
        <f t="shared" si="1"/>
        <v>149181.76277171262</v>
      </c>
      <c r="L20" s="519">
        <f t="shared" ref="L20" si="8">IF(K20&lt;&gt;0,+G20-K20,0)</f>
        <v>0</v>
      </c>
      <c r="M20" s="518">
        <f t="shared" si="5"/>
        <v>149181.76277171262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1146630.5955757231</v>
      </c>
      <c r="E21" s="630">
        <v>29697.428571428572</v>
      </c>
      <c r="F21" s="631">
        <v>1116933.1670042945</v>
      </c>
      <c r="G21" s="630">
        <v>149671.45198505887</v>
      </c>
      <c r="H21" s="639">
        <v>149671.45198505887</v>
      </c>
      <c r="I21" s="511">
        <f t="shared" si="0"/>
        <v>0</v>
      </c>
      <c r="J21" s="511"/>
      <c r="K21" s="518">
        <f t="shared" si="1"/>
        <v>149671.45198505887</v>
      </c>
      <c r="L21" s="519">
        <f t="shared" ref="L21" si="9">IF(K21&lt;&gt;0,+G21-K21,0)</f>
        <v>0</v>
      </c>
      <c r="M21" s="518">
        <f t="shared" si="5"/>
        <v>149671.45198505887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1115588.8675147882</v>
      </c>
      <c r="E22" s="630">
        <v>29697.428571428572</v>
      </c>
      <c r="F22" s="631">
        <v>1085891.4389433595</v>
      </c>
      <c r="G22" s="630">
        <v>153469.16100420433</v>
      </c>
      <c r="H22" s="639">
        <v>153469.16100420433</v>
      </c>
      <c r="I22" s="511">
        <f t="shared" si="0"/>
        <v>0</v>
      </c>
      <c r="J22" s="511"/>
      <c r="K22" s="518">
        <f t="shared" si="1"/>
        <v>153469.16100420433</v>
      </c>
      <c r="L22" s="519">
        <f t="shared" ref="L22" si="10">IF(K22&lt;&gt;0,+G22-K22,0)</f>
        <v>0</v>
      </c>
      <c r="M22" s="518">
        <f t="shared" si="5"/>
        <v>153469.16100420433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1085891.0489433594</v>
      </c>
      <c r="E23" s="630">
        <v>29697.419285714284</v>
      </c>
      <c r="F23" s="631">
        <v>1056193.629657645</v>
      </c>
      <c r="G23" s="630">
        <v>164998.75779973256</v>
      </c>
      <c r="H23" s="639">
        <v>164998.75779973256</v>
      </c>
      <c r="I23" s="511">
        <f t="shared" si="0"/>
        <v>0</v>
      </c>
      <c r="J23" s="511"/>
      <c r="K23" s="518">
        <f t="shared" ref="K23" si="11">+G23</f>
        <v>164998.75779973256</v>
      </c>
      <c r="L23" s="519">
        <f t="shared" ref="L23" si="12">IF(K23&lt;&gt;0,+G23-K23,0)</f>
        <v>0</v>
      </c>
      <c r="M23" s="518">
        <f t="shared" si="5"/>
        <v>164998.75779973256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631">
        <v>1056193.629657645</v>
      </c>
      <c r="E24" s="630">
        <v>29697.419285714284</v>
      </c>
      <c r="F24" s="631">
        <v>1026496.2103719307</v>
      </c>
      <c r="G24" s="630">
        <v>146790.5083605503</v>
      </c>
      <c r="H24" s="639">
        <v>146790.5083605503</v>
      </c>
      <c r="I24" s="511">
        <f t="shared" si="0"/>
        <v>0</v>
      </c>
      <c r="J24" s="511"/>
      <c r="K24" s="518">
        <f t="shared" ref="K24" si="13">+G24</f>
        <v>146790.5083605503</v>
      </c>
      <c r="L24" s="519">
        <f t="shared" ref="L24" si="14">IF(K24&lt;&gt;0,+G24-K24,0)</f>
        <v>0</v>
      </c>
      <c r="M24" s="518">
        <f t="shared" ref="M24" si="15">+G24</f>
        <v>146790.5083605503</v>
      </c>
      <c r="N24" s="514">
        <f t="shared" ref="N24" si="16">IF(M24&lt;&gt;0,+H24-M24,0)</f>
        <v>0</v>
      </c>
      <c r="O24" s="514">
        <f t="shared" ref="O24" si="17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1026496.2103719307</v>
      </c>
      <c r="E25" s="522">
        <f>IF(+I14&lt;F24,I14,D25)</f>
        <v>28347.536590909087</v>
      </c>
      <c r="F25" s="523">
        <f t="shared" ref="F25:F72" si="18">+D25-E25</f>
        <v>998148.67378102161</v>
      </c>
      <c r="G25" s="524">
        <f t="shared" ref="G25:G48" si="19">+I$12*((D25+F25)/2)+E25</f>
        <v>149347.53440131873</v>
      </c>
      <c r="H25" s="491">
        <f t="shared" ref="H25:H48" si="20">+I$13*((D25+F25)/2)+E25</f>
        <v>149347.53440131873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998148.67378102161</v>
      </c>
      <c r="E26" s="522">
        <f>IF(+I14&lt;F25,I14,D26)</f>
        <v>28347.536590909087</v>
      </c>
      <c r="F26" s="523">
        <f t="shared" si="18"/>
        <v>969801.13719011249</v>
      </c>
      <c r="G26" s="524">
        <f t="shared" si="19"/>
        <v>145959.23466314955</v>
      </c>
      <c r="H26" s="491">
        <f t="shared" si="20"/>
        <v>145959.23466314955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969801.13719011249</v>
      </c>
      <c r="E27" s="522">
        <f>IF(+I14&lt;F26,I14,D27)</f>
        <v>28347.536590909087</v>
      </c>
      <c r="F27" s="523">
        <f t="shared" si="18"/>
        <v>941453.60059920338</v>
      </c>
      <c r="G27" s="524">
        <f t="shared" si="19"/>
        <v>142570.93492498036</v>
      </c>
      <c r="H27" s="491">
        <f t="shared" si="20"/>
        <v>142570.93492498036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941453.60059920338</v>
      </c>
      <c r="E28" s="522">
        <f>IF(+I14&lt;F27,I14,D28)</f>
        <v>28347.536590909087</v>
      </c>
      <c r="F28" s="523">
        <f t="shared" si="18"/>
        <v>913106.06400829426</v>
      </c>
      <c r="G28" s="524">
        <f t="shared" si="19"/>
        <v>139182.63518681118</v>
      </c>
      <c r="H28" s="491">
        <f t="shared" si="20"/>
        <v>139182.63518681118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913106.06400829426</v>
      </c>
      <c r="E29" s="522">
        <f>IF(+I14&lt;F28,I14,D29)</f>
        <v>28347.536590909087</v>
      </c>
      <c r="F29" s="523">
        <f t="shared" si="18"/>
        <v>884758.52741738514</v>
      </c>
      <c r="G29" s="524">
        <f t="shared" si="19"/>
        <v>135794.335448642</v>
      </c>
      <c r="H29" s="491">
        <f t="shared" si="20"/>
        <v>135794.335448642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884758.52741738514</v>
      </c>
      <c r="E30" s="522">
        <f>IF(+I14&lt;F29,I14,D30)</f>
        <v>28347.536590909087</v>
      </c>
      <c r="F30" s="523">
        <f t="shared" si="18"/>
        <v>856410.99082647602</v>
      </c>
      <c r="G30" s="524">
        <f t="shared" si="19"/>
        <v>132406.03571047282</v>
      </c>
      <c r="H30" s="491">
        <f t="shared" si="20"/>
        <v>132406.03571047282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856410.99082647602</v>
      </c>
      <c r="E31" s="522">
        <f>IF(+I14&lt;F30,I14,D31)</f>
        <v>28347.536590909087</v>
      </c>
      <c r="F31" s="523">
        <f t="shared" si="18"/>
        <v>828063.4542355669</v>
      </c>
      <c r="G31" s="524">
        <f t="shared" si="19"/>
        <v>129017.73597230364</v>
      </c>
      <c r="H31" s="491">
        <f t="shared" si="20"/>
        <v>129017.73597230364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828063.4542355669</v>
      </c>
      <c r="E32" s="522">
        <f>IF(+I14&lt;F31,I14,D32)</f>
        <v>28347.536590909087</v>
      </c>
      <c r="F32" s="523">
        <f t="shared" si="18"/>
        <v>799715.91764465778</v>
      </c>
      <c r="G32" s="524">
        <f t="shared" si="19"/>
        <v>125629.43623413445</v>
      </c>
      <c r="H32" s="491">
        <f t="shared" si="20"/>
        <v>125629.43623413445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799715.91764465778</v>
      </c>
      <c r="E33" s="522">
        <f>IF(+I14&lt;F32,I14,D33)</f>
        <v>28347.536590909087</v>
      </c>
      <c r="F33" s="523">
        <f t="shared" si="18"/>
        <v>771368.38105374866</v>
      </c>
      <c r="G33" s="524">
        <f t="shared" si="19"/>
        <v>122241.13649596527</v>
      </c>
      <c r="H33" s="491">
        <f t="shared" si="20"/>
        <v>122241.13649596527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771368.38105374866</v>
      </c>
      <c r="E34" s="522">
        <f>IF(+I14&lt;F33,I14,D34)</f>
        <v>28347.536590909087</v>
      </c>
      <c r="F34" s="523">
        <f t="shared" si="18"/>
        <v>743020.84446283954</v>
      </c>
      <c r="G34" s="524">
        <f t="shared" si="19"/>
        <v>118852.8367577961</v>
      </c>
      <c r="H34" s="491">
        <f t="shared" si="20"/>
        <v>118852.8367577961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743020.84446283954</v>
      </c>
      <c r="E35" s="522">
        <f>IF(+I14&lt;F34,I14,D35)</f>
        <v>28347.536590909087</v>
      </c>
      <c r="F35" s="523">
        <f t="shared" si="18"/>
        <v>714673.30787193042</v>
      </c>
      <c r="G35" s="524">
        <f t="shared" si="19"/>
        <v>115464.53701962692</v>
      </c>
      <c r="H35" s="491">
        <f t="shared" si="20"/>
        <v>115464.53701962692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714673.30787193042</v>
      </c>
      <c r="E36" s="522">
        <f>IF(+I14&lt;F35,I14,D36)</f>
        <v>28347.536590909087</v>
      </c>
      <c r="F36" s="523">
        <f t="shared" si="18"/>
        <v>686325.7712810213</v>
      </c>
      <c r="G36" s="524">
        <f t="shared" si="19"/>
        <v>112076.23728145774</v>
      </c>
      <c r="H36" s="491">
        <f t="shared" si="20"/>
        <v>112076.23728145774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686325.7712810213</v>
      </c>
      <c r="E37" s="522">
        <f>IF(+I14&lt;F36,I14,D37)</f>
        <v>28347.536590909087</v>
      </c>
      <c r="F37" s="523">
        <f t="shared" si="18"/>
        <v>657978.23469011218</v>
      </c>
      <c r="G37" s="524">
        <f t="shared" si="19"/>
        <v>108687.93754328856</v>
      </c>
      <c r="H37" s="491">
        <f t="shared" si="20"/>
        <v>108687.93754328856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657978.23469011218</v>
      </c>
      <c r="E38" s="522">
        <f>IF(+I14&lt;F37,I14,D38)</f>
        <v>28347.536590909087</v>
      </c>
      <c r="F38" s="523">
        <f t="shared" si="18"/>
        <v>629630.69809920306</v>
      </c>
      <c r="G38" s="524">
        <f t="shared" si="19"/>
        <v>105299.63780511938</v>
      </c>
      <c r="H38" s="491">
        <f t="shared" si="20"/>
        <v>105299.63780511938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629630.69809920306</v>
      </c>
      <c r="E39" s="522">
        <f>IF(+I14&lt;F38,I14,D39)</f>
        <v>28347.536590909087</v>
      </c>
      <c r="F39" s="523">
        <f t="shared" si="18"/>
        <v>601283.16150829394</v>
      </c>
      <c r="G39" s="524">
        <f t="shared" si="19"/>
        <v>101911.33806695019</v>
      </c>
      <c r="H39" s="491">
        <f t="shared" si="20"/>
        <v>101911.33806695019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601283.16150829394</v>
      </c>
      <c r="E40" s="522">
        <f>IF(+I14&lt;F39,I14,D40)</f>
        <v>28347.536590909087</v>
      </c>
      <c r="F40" s="523">
        <f t="shared" si="18"/>
        <v>572935.62491738482</v>
      </c>
      <c r="G40" s="524">
        <f t="shared" si="19"/>
        <v>98523.038328781011</v>
      </c>
      <c r="H40" s="491">
        <f t="shared" si="20"/>
        <v>98523.038328781011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572935.62491738482</v>
      </c>
      <c r="E41" s="522">
        <f>IF(+I14&lt;F40,I14,D41)</f>
        <v>28347.536590909087</v>
      </c>
      <c r="F41" s="523">
        <f t="shared" si="18"/>
        <v>544588.0883264757</v>
      </c>
      <c r="G41" s="524">
        <f t="shared" si="19"/>
        <v>95134.738590611829</v>
      </c>
      <c r="H41" s="491">
        <f t="shared" si="20"/>
        <v>95134.738590611829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544588.0883264757</v>
      </c>
      <c r="E42" s="522">
        <f>IF(+I14&lt;F41,I14,D42)</f>
        <v>28347.536590909087</v>
      </c>
      <c r="F42" s="523">
        <f t="shared" si="18"/>
        <v>516240.55173556664</v>
      </c>
      <c r="G42" s="524">
        <f t="shared" si="19"/>
        <v>91746.438852442647</v>
      </c>
      <c r="H42" s="491">
        <f t="shared" si="20"/>
        <v>91746.438852442647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516240.55173556664</v>
      </c>
      <c r="E43" s="522">
        <f>IF(+I14&lt;F42,I14,D43)</f>
        <v>28347.536590909087</v>
      </c>
      <c r="F43" s="523">
        <f t="shared" si="18"/>
        <v>487893.01514465758</v>
      </c>
      <c r="G43" s="524">
        <f t="shared" si="19"/>
        <v>88358.139114273479</v>
      </c>
      <c r="H43" s="491">
        <f t="shared" si="20"/>
        <v>88358.139114273479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487893.01514465758</v>
      </c>
      <c r="E44" s="522">
        <f>IF(+I14&lt;F43,I14,D44)</f>
        <v>28347.536590909087</v>
      </c>
      <c r="F44" s="523">
        <f t="shared" si="18"/>
        <v>459545.47855374851</v>
      </c>
      <c r="G44" s="524">
        <f t="shared" si="19"/>
        <v>84969.839376104297</v>
      </c>
      <c r="H44" s="491">
        <f t="shared" si="20"/>
        <v>84969.839376104297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459545.47855374851</v>
      </c>
      <c r="E45" s="522">
        <f>IF(+I14&lt;F44,I14,D45)</f>
        <v>28347.536590909087</v>
      </c>
      <c r="F45" s="523">
        <f t="shared" si="18"/>
        <v>431197.94196283945</v>
      </c>
      <c r="G45" s="524">
        <f t="shared" si="19"/>
        <v>81581.53963793513</v>
      </c>
      <c r="H45" s="491">
        <f t="shared" si="20"/>
        <v>81581.53963793513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431197.94196283945</v>
      </c>
      <c r="E46" s="522">
        <f>IF(+I14&lt;F45,I14,D46)</f>
        <v>28347.536590909087</v>
      </c>
      <c r="F46" s="523">
        <f t="shared" si="18"/>
        <v>402850.40537193039</v>
      </c>
      <c r="G46" s="524">
        <f t="shared" si="19"/>
        <v>78193.239899765947</v>
      </c>
      <c r="H46" s="491">
        <f t="shared" si="20"/>
        <v>78193.239899765947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402850.40537193039</v>
      </c>
      <c r="E47" s="522">
        <f>IF(+I14&lt;F46,I14,D47)</f>
        <v>28347.536590909087</v>
      </c>
      <c r="F47" s="523">
        <f t="shared" si="18"/>
        <v>374502.86878102133</v>
      </c>
      <c r="G47" s="524">
        <f t="shared" si="19"/>
        <v>74804.94016159678</v>
      </c>
      <c r="H47" s="491">
        <f t="shared" si="20"/>
        <v>74804.94016159678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374502.86878102133</v>
      </c>
      <c r="E48" s="522">
        <f>IF(+I14&lt;F47,I14,D48)</f>
        <v>28347.536590909087</v>
      </c>
      <c r="F48" s="523">
        <f t="shared" si="18"/>
        <v>346155.33219011227</v>
      </c>
      <c r="G48" s="524">
        <f t="shared" si="19"/>
        <v>71416.640423427598</v>
      </c>
      <c r="H48" s="491">
        <f t="shared" si="20"/>
        <v>71416.640423427598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346155.33219011227</v>
      </c>
      <c r="E49" s="522">
        <f>IF(+I14&lt;F48,I14,D49)</f>
        <v>28347.536590909087</v>
      </c>
      <c r="F49" s="523">
        <f t="shared" si="18"/>
        <v>317807.79559920321</v>
      </c>
      <c r="G49" s="524">
        <f t="shared" ref="G49:G72" si="21">+I$12*((D49+F49)/2)+E49</f>
        <v>68028.34068525843</v>
      </c>
      <c r="H49" s="491">
        <f t="shared" ref="H49:H72" si="22">+I$13*((D49+F49)/2)+E49</f>
        <v>68028.34068525843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317807.79559920321</v>
      </c>
      <c r="E50" s="522">
        <f>IF(+I14&lt;F49,I14,D50)</f>
        <v>28347.536590909087</v>
      </c>
      <c r="F50" s="523">
        <f t="shared" si="18"/>
        <v>289460.25900829415</v>
      </c>
      <c r="G50" s="524">
        <f t="shared" si="21"/>
        <v>64640.040947089248</v>
      </c>
      <c r="H50" s="491">
        <f t="shared" si="22"/>
        <v>64640.040947089248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289460.25900829415</v>
      </c>
      <c r="E51" s="522">
        <f>IF(+I14&lt;F50,I14,D51)</f>
        <v>28347.536590909087</v>
      </c>
      <c r="F51" s="523">
        <f t="shared" si="18"/>
        <v>261112.72241738506</v>
      </c>
      <c r="G51" s="524">
        <f t="shared" si="21"/>
        <v>61251.741208920066</v>
      </c>
      <c r="H51" s="491">
        <f t="shared" si="22"/>
        <v>61251.741208920066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261112.72241738506</v>
      </c>
      <c r="E52" s="522">
        <f>IF(+I14&lt;F51,I14,D52)</f>
        <v>28347.536590909087</v>
      </c>
      <c r="F52" s="523">
        <f t="shared" si="18"/>
        <v>232765.18582647596</v>
      </c>
      <c r="G52" s="524">
        <f t="shared" si="21"/>
        <v>57863.441470750899</v>
      </c>
      <c r="H52" s="491">
        <f t="shared" si="22"/>
        <v>57863.441470750899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232765.18582647596</v>
      </c>
      <c r="E53" s="522">
        <f>IF(+I14&lt;F52,I14,D53)</f>
        <v>28347.536590909087</v>
      </c>
      <c r="F53" s="523">
        <f t="shared" si="18"/>
        <v>204417.64923556687</v>
      </c>
      <c r="G53" s="524">
        <f t="shared" si="21"/>
        <v>54475.141732581716</v>
      </c>
      <c r="H53" s="491">
        <f t="shared" si="22"/>
        <v>54475.141732581716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204417.64923556687</v>
      </c>
      <c r="E54" s="522">
        <f>IF(+I14&lt;F53,I14,D54)</f>
        <v>28347.536590909087</v>
      </c>
      <c r="F54" s="523">
        <f t="shared" si="18"/>
        <v>176070.11264465778</v>
      </c>
      <c r="G54" s="524">
        <f t="shared" si="21"/>
        <v>51086.841994412534</v>
      </c>
      <c r="H54" s="491">
        <f t="shared" si="22"/>
        <v>51086.841994412534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176070.11264465778</v>
      </c>
      <c r="E55" s="522">
        <f>IF(+I14&lt;F54,I14,D55)</f>
        <v>28347.536590909087</v>
      </c>
      <c r="F55" s="523">
        <f t="shared" si="18"/>
        <v>147722.57605374869</v>
      </c>
      <c r="G55" s="524">
        <f t="shared" si="21"/>
        <v>47698.54225624336</v>
      </c>
      <c r="H55" s="491">
        <f t="shared" si="22"/>
        <v>47698.54225624336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147722.57605374869</v>
      </c>
      <c r="E56" s="522">
        <f>IF(+I14&lt;F55,I14,D56)</f>
        <v>28347.536590909087</v>
      </c>
      <c r="F56" s="523">
        <f t="shared" si="18"/>
        <v>119375.0394628396</v>
      </c>
      <c r="G56" s="524">
        <f t="shared" si="21"/>
        <v>44310.242518074185</v>
      </c>
      <c r="H56" s="491">
        <f t="shared" si="22"/>
        <v>44310.242518074185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119375.0394628396</v>
      </c>
      <c r="E57" s="522">
        <f>IF(+I14&lt;F56,I14,D57)</f>
        <v>28347.536590909087</v>
      </c>
      <c r="F57" s="523">
        <f t="shared" si="18"/>
        <v>91027.502871930512</v>
      </c>
      <c r="G57" s="524">
        <f t="shared" si="21"/>
        <v>40921.942779905003</v>
      </c>
      <c r="H57" s="491">
        <f t="shared" si="22"/>
        <v>40921.942779905003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91027.502871930512</v>
      </c>
      <c r="E58" s="522">
        <f>IF(+I14&lt;F57,I14,D58)</f>
        <v>28347.536590909087</v>
      </c>
      <c r="F58" s="523">
        <f t="shared" si="18"/>
        <v>62679.966281021421</v>
      </c>
      <c r="G58" s="524">
        <f t="shared" si="21"/>
        <v>37533.643041735828</v>
      </c>
      <c r="H58" s="491">
        <f t="shared" si="22"/>
        <v>37533.643041735828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62679.966281021421</v>
      </c>
      <c r="E59" s="522">
        <f>IF(+I14&lt;F58,I14,D59)</f>
        <v>28347.536590909087</v>
      </c>
      <c r="F59" s="523">
        <f t="shared" si="18"/>
        <v>34332.429690112331</v>
      </c>
      <c r="G59" s="524">
        <f t="shared" si="21"/>
        <v>34145.343303566646</v>
      </c>
      <c r="H59" s="491">
        <f t="shared" si="22"/>
        <v>34145.343303566646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34332.429690112331</v>
      </c>
      <c r="E60" s="522">
        <f>IF(+I14&lt;F59,I14,D60)</f>
        <v>28347.536590909087</v>
      </c>
      <c r="F60" s="523">
        <f t="shared" si="18"/>
        <v>5984.8930992032438</v>
      </c>
      <c r="G60" s="524">
        <f t="shared" si="21"/>
        <v>30757.043565397471</v>
      </c>
      <c r="H60" s="491">
        <f t="shared" si="22"/>
        <v>30757.043565397471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5984.8930992032438</v>
      </c>
      <c r="E61" s="522">
        <f>IF(+I14&lt;F60,I14,D61)</f>
        <v>5984.8930992032438</v>
      </c>
      <c r="F61" s="523">
        <f t="shared" si="18"/>
        <v>0</v>
      </c>
      <c r="G61" s="526">
        <f t="shared" si="21"/>
        <v>6342.5716519051412</v>
      </c>
      <c r="H61" s="491">
        <f t="shared" si="22"/>
        <v>6342.5716519051412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1"/>
        <v>0</v>
      </c>
      <c r="H62" s="491">
        <f t="shared" si="22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1"/>
        <v>0</v>
      </c>
      <c r="H63" s="491">
        <f t="shared" si="22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1"/>
        <v>0</v>
      </c>
      <c r="H64" s="491">
        <f t="shared" si="22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1"/>
        <v>0</v>
      </c>
      <c r="H65" s="491">
        <f t="shared" si="22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1"/>
        <v>0</v>
      </c>
      <c r="H66" s="491">
        <f t="shared" si="22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1"/>
        <v>0</v>
      </c>
      <c r="H67" s="491">
        <f t="shared" si="22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1"/>
        <v>0</v>
      </c>
      <c r="H68" s="491">
        <f t="shared" si="22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1"/>
        <v>0</v>
      </c>
      <c r="H69" s="491">
        <f t="shared" si="22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1"/>
        <v>0</v>
      </c>
      <c r="H70" s="491">
        <f t="shared" si="22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1"/>
        <v>0</v>
      </c>
      <c r="H71" s="491">
        <f t="shared" si="22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1"/>
        <v>0</v>
      </c>
      <c r="H72" s="471">
        <f t="shared" si="22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 ht="12.5">
      <c r="C73" s="374" t="s">
        <v>78</v>
      </c>
      <c r="D73" s="375"/>
      <c r="E73" s="375">
        <f>SUM(E17:E72)</f>
        <v>1247291.6099999999</v>
      </c>
      <c r="F73" s="375"/>
      <c r="G73" s="375">
        <f>SUM(G17:G72)</f>
        <v>4446837.2076842003</v>
      </c>
      <c r="H73" s="375">
        <f>SUM(H17:H72)</f>
        <v>4446837.2076842003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146790.5083605503</v>
      </c>
      <c r="N87" s="546">
        <f>IF(J92&lt;D11,0,VLOOKUP(J92,C17:O72,11))</f>
        <v>146790.5083605503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158034.00889636643</v>
      </c>
      <c r="N88" s="550">
        <f>IF(J92&lt;D11,0,VLOOKUP(J92,C99:P154,7))</f>
        <v>158034.00889636643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11243.500535816129</v>
      </c>
      <c r="N89" s="555">
        <f>+N88-N87</f>
        <v>11243.500535816129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 t="str">
        <f>E9</f>
        <v xml:space="preserve">  SPP Project ID = 30598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1247291.6099999999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28347.536590909087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23">+I99-H99</f>
        <v>0</v>
      </c>
      <c r="K99" s="514"/>
      <c r="L99" s="512">
        <f t="shared" ref="L99:L104" si="24">+H99</f>
        <v>89476.594305664243</v>
      </c>
      <c r="M99" s="513">
        <f t="shared" ref="M99:M130" si="25">IF(L99&lt;&gt;0,+H99-L99,0)</f>
        <v>0</v>
      </c>
      <c r="N99" s="512">
        <f t="shared" ref="N99:N104" si="26">+I99</f>
        <v>89476.594305664243</v>
      </c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23"/>
        <v>0</v>
      </c>
      <c r="K100" s="514"/>
      <c r="L100" s="655">
        <f t="shared" si="24"/>
        <v>158284.94029757322</v>
      </c>
      <c r="M100" s="514">
        <f t="shared" si="25"/>
        <v>0</v>
      </c>
      <c r="N100" s="655">
        <f t="shared" si="26"/>
        <v>158284.94029757322</v>
      </c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2019</v>
      </c>
      <c r="D101" s="629">
        <v>1202783.1785714284</v>
      </c>
      <c r="E101" s="630">
        <v>29006.79069767442</v>
      </c>
      <c r="F101" s="631">
        <v>1173776.3878737539</v>
      </c>
      <c r="G101" s="631">
        <v>1188279.783222591</v>
      </c>
      <c r="H101" s="633">
        <v>156200.90813870312</v>
      </c>
      <c r="I101" s="634">
        <v>156200.90813870312</v>
      </c>
      <c r="J101" s="514">
        <f t="shared" si="23"/>
        <v>0</v>
      </c>
      <c r="K101" s="514"/>
      <c r="L101" s="655">
        <f t="shared" si="24"/>
        <v>156200.90813870312</v>
      </c>
      <c r="M101" s="514">
        <f t="shared" ref="M101" si="30">IF(L101&lt;&gt;0,+H101-L101,0)</f>
        <v>0</v>
      </c>
      <c r="N101" s="655">
        <f t="shared" si="26"/>
        <v>156200.90813870312</v>
      </c>
      <c r="O101" s="514">
        <f t="shared" si="27"/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2020</v>
      </c>
      <c r="D102" s="629">
        <v>1173776.3878737539</v>
      </c>
      <c r="E102" s="630">
        <v>29697.428571428572</v>
      </c>
      <c r="F102" s="631">
        <v>1144078.9593023253</v>
      </c>
      <c r="G102" s="631">
        <v>1158927.6735880396</v>
      </c>
      <c r="H102" s="633">
        <v>154367.72001045776</v>
      </c>
      <c r="I102" s="634">
        <v>154367.72001045776</v>
      </c>
      <c r="J102" s="514">
        <f t="shared" si="23"/>
        <v>0</v>
      </c>
      <c r="K102" s="514"/>
      <c r="L102" s="655">
        <f t="shared" si="24"/>
        <v>154367.72001045776</v>
      </c>
      <c r="M102" s="514">
        <f t="shared" ref="M102" si="31">IF(L102&lt;&gt;0,+H102-L102,0)</f>
        <v>0</v>
      </c>
      <c r="N102" s="655">
        <f t="shared" si="26"/>
        <v>154367.72001045776</v>
      </c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2021</v>
      </c>
      <c r="D103" s="629">
        <v>1144078.9593023253</v>
      </c>
      <c r="E103" s="630">
        <v>30421.756097560974</v>
      </c>
      <c r="F103" s="631">
        <v>1113657.2032047643</v>
      </c>
      <c r="G103" s="631">
        <v>1128868.0812535449</v>
      </c>
      <c r="H103" s="633">
        <v>158564.34301687434</v>
      </c>
      <c r="I103" s="634">
        <v>158564.34301687434</v>
      </c>
      <c r="J103" s="514">
        <f t="shared" si="23"/>
        <v>0</v>
      </c>
      <c r="K103" s="514"/>
      <c r="L103" s="655">
        <f t="shared" si="24"/>
        <v>158564.34301687434</v>
      </c>
      <c r="M103" s="514">
        <f t="shared" ref="M103" si="32">IF(L103&lt;&gt;0,+H103-L103,0)</f>
        <v>0</v>
      </c>
      <c r="N103" s="655">
        <f t="shared" si="26"/>
        <v>158564.34301687434</v>
      </c>
      <c r="O103" s="514">
        <f t="shared" si="27"/>
        <v>0</v>
      </c>
      <c r="P103" s="514">
        <f t="shared" si="28"/>
        <v>0</v>
      </c>
    </row>
    <row r="104" spans="1:16" ht="12.5">
      <c r="B104" s="195" t="str">
        <f t="shared" si="29"/>
        <v/>
      </c>
      <c r="C104" s="507">
        <f>IF(D93="","-",+C103+1)</f>
        <v>2022</v>
      </c>
      <c r="D104" s="629">
        <v>1113657.2032047643</v>
      </c>
      <c r="E104" s="630">
        <v>29697.428571428572</v>
      </c>
      <c r="F104" s="631">
        <v>1083959.7746333356</v>
      </c>
      <c r="G104" s="631">
        <v>1098808.48891905</v>
      </c>
      <c r="H104" s="633">
        <v>158761.1035965512</v>
      </c>
      <c r="I104" s="634">
        <v>158761.1035965512</v>
      </c>
      <c r="J104" s="514">
        <f t="shared" si="23"/>
        <v>0</v>
      </c>
      <c r="K104" s="514"/>
      <c r="L104" s="655">
        <f t="shared" si="24"/>
        <v>158761.1035965512</v>
      </c>
      <c r="M104" s="514">
        <f t="shared" ref="M104" si="33">IF(L104&lt;&gt;0,+H104-L104,0)</f>
        <v>0</v>
      </c>
      <c r="N104" s="655">
        <f t="shared" si="26"/>
        <v>158761.1035965512</v>
      </c>
      <c r="O104" s="514">
        <f t="shared" ref="O104" si="34">IF(N104&lt;&gt;0,+I104-N104,0)</f>
        <v>0</v>
      </c>
      <c r="P104" s="514">
        <f t="shared" ref="P104" si="35">+O104-M104</f>
        <v>0</v>
      </c>
    </row>
    <row r="105" spans="1:16" ht="12.5">
      <c r="B105" s="195" t="str">
        <f t="shared" si="29"/>
        <v>IU</v>
      </c>
      <c r="C105" s="507">
        <f>IF(D93="","-",+C104+1)</f>
        <v>2023</v>
      </c>
      <c r="D105" s="629">
        <v>1083959.384633336</v>
      </c>
      <c r="E105" s="630">
        <v>28347.536590909087</v>
      </c>
      <c r="F105" s="631">
        <v>1055611.8480424269</v>
      </c>
      <c r="G105" s="631">
        <v>1069785.6163378814</v>
      </c>
      <c r="H105" s="633">
        <v>160321.6992885223</v>
      </c>
      <c r="I105" s="634">
        <v>160321.6992885223</v>
      </c>
      <c r="J105" s="514">
        <f t="shared" si="23"/>
        <v>0</v>
      </c>
      <c r="K105" s="514"/>
      <c r="L105" s="655">
        <f t="shared" ref="L105" si="36">+H105</f>
        <v>160321.6992885223</v>
      </c>
      <c r="M105" s="514">
        <f t="shared" ref="M105" si="37">IF(L105&lt;&gt;0,+H105-L105,0)</f>
        <v>0</v>
      </c>
      <c r="N105" s="655">
        <f t="shared" ref="N105" si="38">+I105</f>
        <v>160321.6992885223</v>
      </c>
      <c r="O105" s="514">
        <f t="shared" ref="O105" si="39">IF(N105&lt;&gt;0,+I105-N105,0)</f>
        <v>0</v>
      </c>
      <c r="P105" s="514">
        <f t="shared" ref="P105" si="40">+O105-M105</f>
        <v>0</v>
      </c>
    </row>
    <row r="106" spans="1:16" ht="12.5">
      <c r="B106" s="195" t="str">
        <f t="shared" si="29"/>
        <v/>
      </c>
      <c r="C106" s="507">
        <f>IF(D93="","-",+C105+1)</f>
        <v>2024</v>
      </c>
      <c r="D106" s="374">
        <f>IF(F105+SUM(E$99:E105)=D$92,F105,D$92-SUM(E$99:E105))</f>
        <v>1055611.8480424269</v>
      </c>
      <c r="E106" s="522">
        <f>IF(+J96&lt;F105,J96,D106)</f>
        <v>28347.536590909087</v>
      </c>
      <c r="F106" s="523">
        <f t="shared" ref="F106:F130" si="41">+D106-E106</f>
        <v>1027264.3114515177</v>
      </c>
      <c r="G106" s="523">
        <f t="shared" ref="G106:G130" si="42">+(F106+D106)/2</f>
        <v>1041438.0797469723</v>
      </c>
      <c r="H106" s="526">
        <f t="shared" ref="H106:H154" si="43">+J$94*G106+E106</f>
        <v>158034.00889636643</v>
      </c>
      <c r="I106" s="577">
        <f t="shared" ref="I106:I154" si="44">+J$95*G106+E106</f>
        <v>158034.00889636643</v>
      </c>
      <c r="J106" s="514">
        <f t="shared" si="23"/>
        <v>0</v>
      </c>
      <c r="K106" s="514"/>
      <c r="L106" s="525"/>
      <c r="M106" s="514">
        <f t="shared" si="25"/>
        <v>0</v>
      </c>
      <c r="N106" s="525"/>
      <c r="O106" s="514">
        <f t="shared" si="27"/>
        <v>0</v>
      </c>
      <c r="P106" s="514">
        <f t="shared" si="28"/>
        <v>0</v>
      </c>
    </row>
    <row r="107" spans="1:16" ht="12.5">
      <c r="B107" s="195" t="str">
        <f t="shared" si="29"/>
        <v/>
      </c>
      <c r="C107" s="507">
        <f>IF(D93="","-",+C106+1)</f>
        <v>2025</v>
      </c>
      <c r="D107" s="374">
        <f>IF(F106+SUM(E$99:E106)=D$92,F106,D$92-SUM(E$99:E106))</f>
        <v>1027264.3114515177</v>
      </c>
      <c r="E107" s="522">
        <f>IF(+J96&lt;F106,J96,D107)</f>
        <v>28347.536590909087</v>
      </c>
      <c r="F107" s="523">
        <f t="shared" si="41"/>
        <v>998916.77486060862</v>
      </c>
      <c r="G107" s="523">
        <f t="shared" si="42"/>
        <v>1013090.5431560632</v>
      </c>
      <c r="H107" s="526">
        <f t="shared" si="43"/>
        <v>154503.99391946249</v>
      </c>
      <c r="I107" s="577">
        <f t="shared" si="44"/>
        <v>154503.99391946249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2026</v>
      </c>
      <c r="D108" s="374">
        <f>IF(F107+SUM(E$99:E107)=D$92,F107,D$92-SUM(E$99:E107))</f>
        <v>998916.77486060862</v>
      </c>
      <c r="E108" s="522">
        <f>IF(+J96&lt;F107,J96,D108)</f>
        <v>28347.536590909087</v>
      </c>
      <c r="F108" s="523">
        <f t="shared" si="41"/>
        <v>970569.2382696995</v>
      </c>
      <c r="G108" s="523">
        <f t="shared" si="42"/>
        <v>984743.00656515406</v>
      </c>
      <c r="H108" s="526">
        <f t="shared" si="43"/>
        <v>150973.97894255858</v>
      </c>
      <c r="I108" s="577">
        <f t="shared" si="44"/>
        <v>150973.97894255858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2027</v>
      </c>
      <c r="D109" s="374">
        <f>IF(F108+SUM(E$99:E108)=D$92,F108,D$92-SUM(E$99:E108))</f>
        <v>970569.2382696995</v>
      </c>
      <c r="E109" s="522">
        <f>IF(+J96&lt;F108,J96,D109)</f>
        <v>28347.536590909087</v>
      </c>
      <c r="F109" s="523">
        <f t="shared" si="41"/>
        <v>942221.70167879038</v>
      </c>
      <c r="G109" s="523">
        <f t="shared" si="42"/>
        <v>956395.46997424494</v>
      </c>
      <c r="H109" s="526">
        <f t="shared" si="43"/>
        <v>147443.96396565466</v>
      </c>
      <c r="I109" s="577">
        <f t="shared" si="44"/>
        <v>147443.96396565466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2028</v>
      </c>
      <c r="D110" s="374">
        <f>IF(F109+SUM(E$99:E109)=D$92,F109,D$92-SUM(E$99:E109))</f>
        <v>942221.70167879038</v>
      </c>
      <c r="E110" s="522">
        <f>IF(+J96&lt;F109,J96,D110)</f>
        <v>28347.536590909087</v>
      </c>
      <c r="F110" s="523">
        <f t="shared" si="41"/>
        <v>913874.16508788127</v>
      </c>
      <c r="G110" s="523">
        <f t="shared" si="42"/>
        <v>928047.93338333583</v>
      </c>
      <c r="H110" s="526">
        <f t="shared" si="43"/>
        <v>143913.94898875072</v>
      </c>
      <c r="I110" s="577">
        <f t="shared" si="44"/>
        <v>143913.94898875072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2029</v>
      </c>
      <c r="D111" s="374">
        <f>IF(F110+SUM(E$99:E110)=D$92,F110,D$92-SUM(E$99:E110))</f>
        <v>913874.16508788127</v>
      </c>
      <c r="E111" s="522">
        <f>IF(+J96&lt;F110,J96,D111)</f>
        <v>28347.536590909087</v>
      </c>
      <c r="F111" s="523">
        <f t="shared" si="41"/>
        <v>885526.62849697215</v>
      </c>
      <c r="G111" s="523">
        <f t="shared" si="42"/>
        <v>899700.39679242671</v>
      </c>
      <c r="H111" s="526">
        <f t="shared" si="43"/>
        <v>140383.93401184681</v>
      </c>
      <c r="I111" s="577">
        <f t="shared" si="44"/>
        <v>140383.93401184681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9"/>
        <v/>
      </c>
      <c r="C112" s="507">
        <f>IF(D93="","-",+C111+1)</f>
        <v>2030</v>
      </c>
      <c r="D112" s="374">
        <f>IF(F111+SUM(E$99:E111)=D$92,F111,D$92-SUM(E$99:E111))</f>
        <v>885526.62849697215</v>
      </c>
      <c r="E112" s="522">
        <f>IF(+J96&lt;F111,J96,D112)</f>
        <v>28347.536590909087</v>
      </c>
      <c r="F112" s="523">
        <f t="shared" si="41"/>
        <v>857179.09190606303</v>
      </c>
      <c r="G112" s="523">
        <f t="shared" si="42"/>
        <v>871352.86020151759</v>
      </c>
      <c r="H112" s="526">
        <f t="shared" si="43"/>
        <v>136853.9190349429</v>
      </c>
      <c r="I112" s="577">
        <f t="shared" si="44"/>
        <v>136853.9190349429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2031</v>
      </c>
      <c r="D113" s="374">
        <f>IF(F112+SUM(E$99:E112)=D$92,F112,D$92-SUM(E$99:E112))</f>
        <v>857179.09190606303</v>
      </c>
      <c r="E113" s="522">
        <f>IF(+J96&lt;F112,J96,D113)</f>
        <v>28347.536590909087</v>
      </c>
      <c r="F113" s="523">
        <f t="shared" si="41"/>
        <v>828831.55531515391</v>
      </c>
      <c r="G113" s="523">
        <f t="shared" si="42"/>
        <v>843005.32361060847</v>
      </c>
      <c r="H113" s="526">
        <f t="shared" si="43"/>
        <v>133323.90405803896</v>
      </c>
      <c r="I113" s="577">
        <f t="shared" si="44"/>
        <v>133323.90405803896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2032</v>
      </c>
      <c r="D114" s="374">
        <f>IF(F113+SUM(E$99:E113)=D$92,F113,D$92-SUM(E$99:E113))</f>
        <v>828831.55531515391</v>
      </c>
      <c r="E114" s="522">
        <f>IF(+J96&lt;F113,J96,D114)</f>
        <v>28347.536590909087</v>
      </c>
      <c r="F114" s="523">
        <f t="shared" si="41"/>
        <v>800484.01872424479</v>
      </c>
      <c r="G114" s="523">
        <f t="shared" si="42"/>
        <v>814657.78701969935</v>
      </c>
      <c r="H114" s="526">
        <f t="shared" si="43"/>
        <v>129793.88908113504</v>
      </c>
      <c r="I114" s="577">
        <f t="shared" si="44"/>
        <v>129793.88908113504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2033</v>
      </c>
      <c r="D115" s="374">
        <f>IF(F114+SUM(E$99:E114)=D$92,F114,D$92-SUM(E$99:E114))</f>
        <v>800484.01872424479</v>
      </c>
      <c r="E115" s="522">
        <f>IF(+J96&lt;F114,J96,D115)</f>
        <v>28347.536590909087</v>
      </c>
      <c r="F115" s="523">
        <f t="shared" si="41"/>
        <v>772136.48213333567</v>
      </c>
      <c r="G115" s="523">
        <f t="shared" si="42"/>
        <v>786310.25042879023</v>
      </c>
      <c r="H115" s="526">
        <f t="shared" si="43"/>
        <v>126263.87410423113</v>
      </c>
      <c r="I115" s="577">
        <f t="shared" si="44"/>
        <v>126263.87410423113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2034</v>
      </c>
      <c r="D116" s="374">
        <f>IF(F115+SUM(E$99:E115)=D$92,F115,D$92-SUM(E$99:E115))</f>
        <v>772136.48213333567</v>
      </c>
      <c r="E116" s="522">
        <f>IF(+J96&lt;F115,J96,D116)</f>
        <v>28347.536590909087</v>
      </c>
      <c r="F116" s="523">
        <f t="shared" si="41"/>
        <v>743788.94554242655</v>
      </c>
      <c r="G116" s="523">
        <f t="shared" si="42"/>
        <v>757962.71383788111</v>
      </c>
      <c r="H116" s="526">
        <f t="shared" si="43"/>
        <v>122733.8591273272</v>
      </c>
      <c r="I116" s="577">
        <f t="shared" si="44"/>
        <v>122733.8591273272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2035</v>
      </c>
      <c r="D117" s="374">
        <f>IF(F116+SUM(E$99:E116)=D$92,F116,D$92-SUM(E$99:E116))</f>
        <v>743788.94554242655</v>
      </c>
      <c r="E117" s="522">
        <f>IF(+J96&lt;F116,J96,D117)</f>
        <v>28347.536590909087</v>
      </c>
      <c r="F117" s="523">
        <f t="shared" si="41"/>
        <v>715441.40895151743</v>
      </c>
      <c r="G117" s="523">
        <f t="shared" si="42"/>
        <v>729615.17724697199</v>
      </c>
      <c r="H117" s="526">
        <f t="shared" si="43"/>
        <v>119203.84415042328</v>
      </c>
      <c r="I117" s="577">
        <f t="shared" si="44"/>
        <v>119203.84415042328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2036</v>
      </c>
      <c r="D118" s="374">
        <f>IF(F117+SUM(E$99:E117)=D$92,F117,D$92-SUM(E$99:E117))</f>
        <v>715441.40895151743</v>
      </c>
      <c r="E118" s="522">
        <f>IF(+J96&lt;F117,J96,D118)</f>
        <v>28347.536590909087</v>
      </c>
      <c r="F118" s="523">
        <f t="shared" si="41"/>
        <v>687093.87236060831</v>
      </c>
      <c r="G118" s="523">
        <f t="shared" si="42"/>
        <v>701267.64065606287</v>
      </c>
      <c r="H118" s="526">
        <f t="shared" si="43"/>
        <v>115673.82917351936</v>
      </c>
      <c r="I118" s="577">
        <f t="shared" si="44"/>
        <v>115673.82917351936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2037</v>
      </c>
      <c r="D119" s="374">
        <f>IF(F118+SUM(E$99:E118)=D$92,F118,D$92-SUM(E$99:E118))</f>
        <v>687093.87236060831</v>
      </c>
      <c r="E119" s="522">
        <f>IF(+J96&lt;F118,J96,D119)</f>
        <v>28347.536590909087</v>
      </c>
      <c r="F119" s="523">
        <f t="shared" si="41"/>
        <v>658746.33576969919</v>
      </c>
      <c r="G119" s="523">
        <f t="shared" si="42"/>
        <v>672920.10406515375</v>
      </c>
      <c r="H119" s="526">
        <f t="shared" si="43"/>
        <v>112143.81419661544</v>
      </c>
      <c r="I119" s="577">
        <f t="shared" si="44"/>
        <v>112143.81419661544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2038</v>
      </c>
      <c r="D120" s="374">
        <f>IF(F119+SUM(E$99:E119)=D$92,F119,D$92-SUM(E$99:E119))</f>
        <v>658746.33576969919</v>
      </c>
      <c r="E120" s="522">
        <f>IF(+J96&lt;F119,J96,D120)</f>
        <v>28347.536590909087</v>
      </c>
      <c r="F120" s="523">
        <f t="shared" si="41"/>
        <v>630398.79917879007</v>
      </c>
      <c r="G120" s="523">
        <f t="shared" si="42"/>
        <v>644572.56747424463</v>
      </c>
      <c r="H120" s="526">
        <f t="shared" si="43"/>
        <v>108613.79921971151</v>
      </c>
      <c r="I120" s="577">
        <f t="shared" si="44"/>
        <v>108613.79921971151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2039</v>
      </c>
      <c r="D121" s="374">
        <f>IF(F120+SUM(E$99:E120)=D$92,F120,D$92-SUM(E$99:E120))</f>
        <v>630398.79917879007</v>
      </c>
      <c r="E121" s="522">
        <f>IF(+J96&lt;F120,J96,D121)</f>
        <v>28347.536590909087</v>
      </c>
      <c r="F121" s="523">
        <f t="shared" si="41"/>
        <v>602051.26258788095</v>
      </c>
      <c r="G121" s="523">
        <f t="shared" si="42"/>
        <v>616225.03088333551</v>
      </c>
      <c r="H121" s="526">
        <f t="shared" si="43"/>
        <v>105083.78424280758</v>
      </c>
      <c r="I121" s="577">
        <f t="shared" si="44"/>
        <v>105083.78424280758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2040</v>
      </c>
      <c r="D122" s="374">
        <f>IF(F121+SUM(E$99:E121)=D$92,F121,D$92-SUM(E$99:E121))</f>
        <v>602051.26258788095</v>
      </c>
      <c r="E122" s="522">
        <f>IF(+J96&lt;F121,J96,D122)</f>
        <v>28347.536590909087</v>
      </c>
      <c r="F122" s="523">
        <f t="shared" si="41"/>
        <v>573703.72599697183</v>
      </c>
      <c r="G122" s="523">
        <f t="shared" si="42"/>
        <v>587877.49429242639</v>
      </c>
      <c r="H122" s="526">
        <f t="shared" si="43"/>
        <v>101553.76926590367</v>
      </c>
      <c r="I122" s="577">
        <f t="shared" si="44"/>
        <v>101553.76926590367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2041</v>
      </c>
      <c r="D123" s="374">
        <f>IF(F122+SUM(E$99:E122)=D$92,F122,D$92-SUM(E$99:E122))</f>
        <v>573703.72599697183</v>
      </c>
      <c r="E123" s="522">
        <f>IF(+J96&lt;F122,J96,D123)</f>
        <v>28347.536590909087</v>
      </c>
      <c r="F123" s="523">
        <f t="shared" si="41"/>
        <v>545356.18940606271</v>
      </c>
      <c r="G123" s="523">
        <f t="shared" si="42"/>
        <v>559529.95770151727</v>
      </c>
      <c r="H123" s="526">
        <f t="shared" si="43"/>
        <v>98023.754288999742</v>
      </c>
      <c r="I123" s="577">
        <f t="shared" si="44"/>
        <v>98023.754288999742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2042</v>
      </c>
      <c r="D124" s="374">
        <f>IF(F123+SUM(E$99:E123)=D$92,F123,D$92-SUM(E$99:E123))</f>
        <v>545356.18940606271</v>
      </c>
      <c r="E124" s="522">
        <f>IF(+J96&lt;F123,J96,D124)</f>
        <v>28347.536590909087</v>
      </c>
      <c r="F124" s="523">
        <f t="shared" si="41"/>
        <v>517008.65281515365</v>
      </c>
      <c r="G124" s="523">
        <f t="shared" si="42"/>
        <v>531182.42111060815</v>
      </c>
      <c r="H124" s="526">
        <f t="shared" si="43"/>
        <v>94493.739312095815</v>
      </c>
      <c r="I124" s="577">
        <f t="shared" si="44"/>
        <v>94493.739312095815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2043</v>
      </c>
      <c r="D125" s="374">
        <f>IF(F124+SUM(E$99:E124)=D$92,F124,D$92-SUM(E$99:E124))</f>
        <v>517008.65281515365</v>
      </c>
      <c r="E125" s="522">
        <f>IF(+J96&lt;F124,J96,D125)</f>
        <v>28347.536590909087</v>
      </c>
      <c r="F125" s="523">
        <f t="shared" si="41"/>
        <v>488661.11622424459</v>
      </c>
      <c r="G125" s="523">
        <f t="shared" si="42"/>
        <v>502834.88451969915</v>
      </c>
      <c r="H125" s="526">
        <f t="shared" si="43"/>
        <v>90963.724335191902</v>
      </c>
      <c r="I125" s="577">
        <f t="shared" si="44"/>
        <v>90963.724335191902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2044</v>
      </c>
      <c r="D126" s="374">
        <f>IF(F125+SUM(E$99:E125)=D$92,F125,D$92-SUM(E$99:E125))</f>
        <v>488661.11622424459</v>
      </c>
      <c r="E126" s="522">
        <f>IF(+J96&lt;F125,J96,D126)</f>
        <v>28347.536590909087</v>
      </c>
      <c r="F126" s="523">
        <f t="shared" si="41"/>
        <v>460313.57963333552</v>
      </c>
      <c r="G126" s="523">
        <f t="shared" si="42"/>
        <v>474487.34792879003</v>
      </c>
      <c r="H126" s="526">
        <f t="shared" si="43"/>
        <v>87433.70935828799</v>
      </c>
      <c r="I126" s="577">
        <f t="shared" si="44"/>
        <v>87433.70935828799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2045</v>
      </c>
      <c r="D127" s="374">
        <f>IF(F126+SUM(E$99:E126)=D$92,F126,D$92-SUM(E$99:E126))</f>
        <v>460313.57963333552</v>
      </c>
      <c r="E127" s="522">
        <f>IF(+J96&lt;F126,J96,D127)</f>
        <v>28347.536590909087</v>
      </c>
      <c r="F127" s="523">
        <f t="shared" si="41"/>
        <v>431966.04304242646</v>
      </c>
      <c r="G127" s="523">
        <f t="shared" si="42"/>
        <v>446139.81133788102</v>
      </c>
      <c r="H127" s="526">
        <f t="shared" si="43"/>
        <v>83903.694381384077</v>
      </c>
      <c r="I127" s="577">
        <f t="shared" si="44"/>
        <v>83903.694381384077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2046</v>
      </c>
      <c r="D128" s="374">
        <f>IF(F127+SUM(E$99:E127)=D$92,F127,D$92-SUM(E$99:E127))</f>
        <v>431966.04304242646</v>
      </c>
      <c r="E128" s="522">
        <f>IF(+J96&lt;F127,J96,D128)</f>
        <v>28347.536590909087</v>
      </c>
      <c r="F128" s="523">
        <f t="shared" si="41"/>
        <v>403618.5064515174</v>
      </c>
      <c r="G128" s="523">
        <f t="shared" si="42"/>
        <v>417792.2747469719</v>
      </c>
      <c r="H128" s="526">
        <f t="shared" si="43"/>
        <v>80373.67940448015</v>
      </c>
      <c r="I128" s="577">
        <f t="shared" si="44"/>
        <v>80373.67940448015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2047</v>
      </c>
      <c r="D129" s="374">
        <f>IF(F128+SUM(E$99:E128)=D$92,F128,D$92-SUM(E$99:E128))</f>
        <v>403618.5064515174</v>
      </c>
      <c r="E129" s="522">
        <f>IF(+J96&lt;F128,J96,D129)</f>
        <v>28347.536590909087</v>
      </c>
      <c r="F129" s="523">
        <f t="shared" si="41"/>
        <v>375270.96986060834</v>
      </c>
      <c r="G129" s="523">
        <f t="shared" si="42"/>
        <v>389444.7381560629</v>
      </c>
      <c r="H129" s="526">
        <f t="shared" si="43"/>
        <v>76843.664427576252</v>
      </c>
      <c r="I129" s="577">
        <f t="shared" si="44"/>
        <v>76843.664427576252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2048</v>
      </c>
      <c r="D130" s="374">
        <f>IF(F129+SUM(E$99:E129)=D$92,F129,D$92-SUM(E$99:E129))</f>
        <v>375270.96986060834</v>
      </c>
      <c r="E130" s="522">
        <f>IF(+J96&lt;F129,J96,D130)</f>
        <v>28347.536590909087</v>
      </c>
      <c r="F130" s="523">
        <f t="shared" si="41"/>
        <v>346923.43326969928</v>
      </c>
      <c r="G130" s="523">
        <f t="shared" si="42"/>
        <v>361097.20156515378</v>
      </c>
      <c r="H130" s="526">
        <f t="shared" si="43"/>
        <v>73313.649450672325</v>
      </c>
      <c r="I130" s="577">
        <f t="shared" si="44"/>
        <v>73313.649450672325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2049</v>
      </c>
      <c r="D131" s="374">
        <f>IF(F130+SUM(E$99:E130)=D$92,F130,D$92-SUM(E$99:E130))</f>
        <v>346923.43326969928</v>
      </c>
      <c r="E131" s="522">
        <f>IF(+J96&lt;F130,J96,D131)</f>
        <v>28347.536590909087</v>
      </c>
      <c r="F131" s="523">
        <f t="shared" ref="F131:F154" si="45">+D131-E131</f>
        <v>318575.89667879022</v>
      </c>
      <c r="G131" s="523">
        <f t="shared" ref="G131:G154" si="46">+(F131+D131)/2</f>
        <v>332749.66497424478</v>
      </c>
      <c r="H131" s="526">
        <f t="shared" si="43"/>
        <v>69783.634473768412</v>
      </c>
      <c r="I131" s="577">
        <f t="shared" si="44"/>
        <v>69783.634473768412</v>
      </c>
      <c r="J131" s="514">
        <f t="shared" ref="J131:J154" si="47">+I541-H541</f>
        <v>0</v>
      </c>
      <c r="K131" s="514"/>
      <c r="L131" s="525"/>
      <c r="M131" s="514">
        <f t="shared" ref="M131:M154" si="48">IF(L541&lt;&gt;0,+H541-L541,0)</f>
        <v>0</v>
      </c>
      <c r="N131" s="525"/>
      <c r="O131" s="514">
        <f t="shared" ref="O131:O154" si="49">IF(N541&lt;&gt;0,+I541-N541,0)</f>
        <v>0</v>
      </c>
      <c r="P131" s="514">
        <f t="shared" ref="P131:P154" si="50">+O541-M541</f>
        <v>0</v>
      </c>
    </row>
    <row r="132" spans="2:16" ht="12.5">
      <c r="B132" s="195" t="str">
        <f t="shared" si="29"/>
        <v/>
      </c>
      <c r="C132" s="507">
        <f>IF(D93="","-",+C131+1)</f>
        <v>2050</v>
      </c>
      <c r="D132" s="374">
        <f>IF(F131+SUM(E$99:E131)=D$92,F131,D$92-SUM(E$99:E131))</f>
        <v>318575.89667879022</v>
      </c>
      <c r="E132" s="522">
        <f>IF(+J96&lt;F131,J96,D132)</f>
        <v>28347.536590909087</v>
      </c>
      <c r="F132" s="523">
        <f t="shared" si="45"/>
        <v>290228.36008788116</v>
      </c>
      <c r="G132" s="523">
        <f t="shared" si="46"/>
        <v>304402.12838333566</v>
      </c>
      <c r="H132" s="526">
        <f t="shared" si="43"/>
        <v>66253.6194968645</v>
      </c>
      <c r="I132" s="577">
        <f t="shared" si="44"/>
        <v>66253.6194968645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</row>
    <row r="133" spans="2:16" ht="12.5">
      <c r="B133" s="195" t="str">
        <f t="shared" si="29"/>
        <v/>
      </c>
      <c r="C133" s="507">
        <f>IF(D93="","-",+C132+1)</f>
        <v>2051</v>
      </c>
      <c r="D133" s="374">
        <f>IF(F132+SUM(E$99:E132)=D$92,F132,D$92-SUM(E$99:E132))</f>
        <v>290228.36008788116</v>
      </c>
      <c r="E133" s="522">
        <f>IF(+J96&lt;F132,J96,D133)</f>
        <v>28347.536590909087</v>
      </c>
      <c r="F133" s="523">
        <f t="shared" si="45"/>
        <v>261880.82349697207</v>
      </c>
      <c r="G133" s="523">
        <f t="shared" si="46"/>
        <v>276054.5917924266</v>
      </c>
      <c r="H133" s="526">
        <f t="shared" si="43"/>
        <v>62723.604519960572</v>
      </c>
      <c r="I133" s="577">
        <f t="shared" si="44"/>
        <v>62723.604519960572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</row>
    <row r="134" spans="2:16" ht="12.5">
      <c r="B134" s="195" t="str">
        <f t="shared" si="29"/>
        <v/>
      </c>
      <c r="C134" s="507">
        <f>IF(D93="","-",+C133+1)</f>
        <v>2052</v>
      </c>
      <c r="D134" s="374">
        <f>IF(F133+SUM(E$99:E133)=D$92,F133,D$92-SUM(E$99:E133))</f>
        <v>261880.82349697207</v>
      </c>
      <c r="E134" s="522">
        <f>IF(+J96&lt;F133,J96,D134)</f>
        <v>28347.536590909087</v>
      </c>
      <c r="F134" s="523">
        <f t="shared" si="45"/>
        <v>233533.28690606297</v>
      </c>
      <c r="G134" s="523">
        <f t="shared" si="46"/>
        <v>247707.05520151753</v>
      </c>
      <c r="H134" s="526">
        <f t="shared" si="43"/>
        <v>59193.58954305666</v>
      </c>
      <c r="I134" s="577">
        <f t="shared" si="44"/>
        <v>59193.58954305666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</row>
    <row r="135" spans="2:16" ht="12.5">
      <c r="B135" s="195" t="str">
        <f t="shared" si="29"/>
        <v/>
      </c>
      <c r="C135" s="507">
        <f>IF(D93="","-",+C134+1)</f>
        <v>2053</v>
      </c>
      <c r="D135" s="374">
        <f>IF(F134+SUM(E$99:E134)=D$92,F134,D$92-SUM(E$99:E134))</f>
        <v>233533.28690606297</v>
      </c>
      <c r="E135" s="522">
        <f>IF(+J96&lt;F134,J96,D135)</f>
        <v>28347.536590909087</v>
      </c>
      <c r="F135" s="523">
        <f t="shared" si="45"/>
        <v>205185.75031515388</v>
      </c>
      <c r="G135" s="523">
        <f t="shared" si="46"/>
        <v>219359.51861060841</v>
      </c>
      <c r="H135" s="526">
        <f t="shared" si="43"/>
        <v>55663.57456615274</v>
      </c>
      <c r="I135" s="577">
        <f t="shared" si="44"/>
        <v>55663.57456615274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</row>
    <row r="136" spans="2:16" ht="12.5">
      <c r="B136" s="195" t="str">
        <f t="shared" si="29"/>
        <v/>
      </c>
      <c r="C136" s="507">
        <f>IF(D93="","-",+C135+1)</f>
        <v>2054</v>
      </c>
      <c r="D136" s="374">
        <f>IF(F135+SUM(E$99:E135)=D$92,F135,D$92-SUM(E$99:E135))</f>
        <v>205185.75031515388</v>
      </c>
      <c r="E136" s="522">
        <f>IF(+J96&lt;F135,J96,D136)</f>
        <v>28347.536590909087</v>
      </c>
      <c r="F136" s="523">
        <f t="shared" si="45"/>
        <v>176838.21372424479</v>
      </c>
      <c r="G136" s="523">
        <f t="shared" si="46"/>
        <v>191011.98201969935</v>
      </c>
      <c r="H136" s="526">
        <f t="shared" si="43"/>
        <v>52133.55958924882</v>
      </c>
      <c r="I136" s="577">
        <f t="shared" si="44"/>
        <v>52133.55958924882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</row>
    <row r="137" spans="2:16" ht="12.5">
      <c r="B137" s="195" t="str">
        <f t="shared" si="29"/>
        <v/>
      </c>
      <c r="C137" s="507">
        <f>IF(D93="","-",+C136+1)</f>
        <v>2055</v>
      </c>
      <c r="D137" s="374">
        <f>IF(F136+SUM(E$99:E136)=D$92,F136,D$92-SUM(E$99:E136))</f>
        <v>176838.21372424479</v>
      </c>
      <c r="E137" s="522">
        <f>IF(+J96&lt;F136,J96,D137)</f>
        <v>28347.536590909087</v>
      </c>
      <c r="F137" s="523">
        <f t="shared" si="45"/>
        <v>148490.6771333357</v>
      </c>
      <c r="G137" s="523">
        <f t="shared" si="46"/>
        <v>162664.44542879023</v>
      </c>
      <c r="H137" s="526">
        <f t="shared" si="43"/>
        <v>48603.5446123449</v>
      </c>
      <c r="I137" s="577">
        <f t="shared" si="44"/>
        <v>48603.5446123449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</row>
    <row r="138" spans="2:16" ht="12.5">
      <c r="B138" s="195" t="str">
        <f t="shared" si="29"/>
        <v/>
      </c>
      <c r="C138" s="507">
        <f>IF(D93="","-",+C137+1)</f>
        <v>2056</v>
      </c>
      <c r="D138" s="374">
        <f>IF(F137+SUM(E$99:E137)=D$92,F137,D$92-SUM(E$99:E137))</f>
        <v>148490.6771333357</v>
      </c>
      <c r="E138" s="522">
        <f>IF(+J96&lt;F137,J96,D138)</f>
        <v>28347.536590909087</v>
      </c>
      <c r="F138" s="523">
        <f t="shared" si="45"/>
        <v>120143.14054242661</v>
      </c>
      <c r="G138" s="523">
        <f t="shared" si="46"/>
        <v>134316.90883788117</v>
      </c>
      <c r="H138" s="526">
        <f t="shared" si="43"/>
        <v>45073.52963544098</v>
      </c>
      <c r="I138" s="577">
        <f t="shared" si="44"/>
        <v>45073.52963544098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</row>
    <row r="139" spans="2:16" ht="12.5">
      <c r="B139" s="195" t="str">
        <f t="shared" si="29"/>
        <v/>
      </c>
      <c r="C139" s="507">
        <f>IF(D93="","-",+C138+1)</f>
        <v>2057</v>
      </c>
      <c r="D139" s="374">
        <f>IF(F138+SUM(E$99:E138)=D$92,F138,D$92-SUM(E$99:E138))</f>
        <v>120143.14054242661</v>
      </c>
      <c r="E139" s="522">
        <f>IF(+J96&lt;F138,J96,D139)</f>
        <v>28347.536590909087</v>
      </c>
      <c r="F139" s="523">
        <f t="shared" si="45"/>
        <v>91795.603951517522</v>
      </c>
      <c r="G139" s="523">
        <f t="shared" si="46"/>
        <v>105969.37224697207</v>
      </c>
      <c r="H139" s="526">
        <f t="shared" si="43"/>
        <v>41543.514658537068</v>
      </c>
      <c r="I139" s="577">
        <f t="shared" si="44"/>
        <v>41543.514658537068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</row>
    <row r="140" spans="2:16" ht="12.5">
      <c r="B140" s="195" t="str">
        <f t="shared" si="29"/>
        <v/>
      </c>
      <c r="C140" s="507">
        <f>IF(D93="","-",+C139+1)</f>
        <v>2058</v>
      </c>
      <c r="D140" s="374">
        <f>IF(F139+SUM(E$99:E139)=D$92,F139,D$92-SUM(E$99:E139))</f>
        <v>91795.603951517522</v>
      </c>
      <c r="E140" s="522">
        <f>IF(+J96&lt;F139,J96,D140)</f>
        <v>28347.536590909087</v>
      </c>
      <c r="F140" s="523">
        <f t="shared" si="45"/>
        <v>63448.067360608431</v>
      </c>
      <c r="G140" s="523">
        <f t="shared" si="46"/>
        <v>77621.835656062976</v>
      </c>
      <c r="H140" s="526">
        <f t="shared" si="43"/>
        <v>38013.49968163314</v>
      </c>
      <c r="I140" s="577">
        <f t="shared" si="44"/>
        <v>38013.49968163314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</row>
    <row r="141" spans="2:16" ht="12.5">
      <c r="B141" s="195" t="str">
        <f t="shared" si="29"/>
        <v/>
      </c>
      <c r="C141" s="507">
        <f>IF(D93="","-",+C140+1)</f>
        <v>2059</v>
      </c>
      <c r="D141" s="374">
        <f>IF(F140+SUM(E$99:E140)=D$92,F140,D$92-SUM(E$99:E140))</f>
        <v>63448.067360608431</v>
      </c>
      <c r="E141" s="522">
        <f>IF(+J96&lt;F140,J96,D141)</f>
        <v>28347.536590909087</v>
      </c>
      <c r="F141" s="523">
        <f t="shared" si="45"/>
        <v>35100.53076969934</v>
      </c>
      <c r="G141" s="523">
        <f t="shared" si="46"/>
        <v>49274.299065153886</v>
      </c>
      <c r="H141" s="526">
        <f t="shared" si="43"/>
        <v>34483.484704729228</v>
      </c>
      <c r="I141" s="577">
        <f t="shared" si="44"/>
        <v>34483.484704729228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</row>
    <row r="142" spans="2:16" ht="12.5">
      <c r="B142" s="195" t="str">
        <f t="shared" si="29"/>
        <v/>
      </c>
      <c r="C142" s="507">
        <f>IF(D93="","-",+C141+1)</f>
        <v>2060</v>
      </c>
      <c r="D142" s="374">
        <f>IF(F141+SUM(E$99:E141)=D$92,F141,D$92-SUM(E$99:E141))</f>
        <v>35100.53076969934</v>
      </c>
      <c r="E142" s="522">
        <f>IF(+J96&lt;F141,J96,D142)</f>
        <v>28347.536590909087</v>
      </c>
      <c r="F142" s="523">
        <f t="shared" si="45"/>
        <v>6752.9941787902535</v>
      </c>
      <c r="G142" s="523">
        <f t="shared" si="46"/>
        <v>20926.762474244795</v>
      </c>
      <c r="H142" s="526">
        <f t="shared" si="43"/>
        <v>30953.469727825308</v>
      </c>
      <c r="I142" s="577">
        <f t="shared" si="44"/>
        <v>30953.469727825308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</row>
    <row r="143" spans="2:16" ht="12.5">
      <c r="B143" s="195" t="str">
        <f t="shared" si="29"/>
        <v/>
      </c>
      <c r="C143" s="507">
        <f>IF(D93="","-",+C142+1)</f>
        <v>2061</v>
      </c>
      <c r="D143" s="374">
        <f>IF(F142+SUM(E$99:E142)=D$92,F142,D$92-SUM(E$99:E142))</f>
        <v>6752.9941787902535</v>
      </c>
      <c r="E143" s="522">
        <f>IF(+J96&lt;F142,J96,D143)</f>
        <v>6752.9941787902535</v>
      </c>
      <c r="F143" s="523">
        <f t="shared" si="45"/>
        <v>0</v>
      </c>
      <c r="G143" s="523">
        <f t="shared" si="46"/>
        <v>3376.4970893951267</v>
      </c>
      <c r="H143" s="526">
        <f t="shared" si="43"/>
        <v>7173.457003022384</v>
      </c>
      <c r="I143" s="577">
        <f t="shared" si="44"/>
        <v>7173.457003022384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</row>
    <row r="144" spans="2:16" ht="12.5">
      <c r="B144" s="195" t="str">
        <f t="shared" si="29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46"/>
        <v>0</v>
      </c>
      <c r="H144" s="526">
        <f t="shared" si="43"/>
        <v>0</v>
      </c>
      <c r="I144" s="577">
        <f t="shared" si="44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</row>
    <row r="145" spans="2:16" ht="12.5">
      <c r="B145" s="195" t="str">
        <f t="shared" si="29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46"/>
        <v>0</v>
      </c>
      <c r="H145" s="526">
        <f t="shared" si="43"/>
        <v>0</v>
      </c>
      <c r="I145" s="577">
        <f t="shared" si="44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</row>
    <row r="146" spans="2:16" ht="12.5">
      <c r="B146" s="195" t="str">
        <f t="shared" si="29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46"/>
        <v>0</v>
      </c>
      <c r="H146" s="526">
        <f t="shared" si="43"/>
        <v>0</v>
      </c>
      <c r="I146" s="577">
        <f t="shared" si="44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</row>
    <row r="147" spans="2:16" ht="12.5">
      <c r="B147" s="195" t="str">
        <f t="shared" si="29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46"/>
        <v>0</v>
      </c>
      <c r="H147" s="526">
        <f t="shared" si="43"/>
        <v>0</v>
      </c>
      <c r="I147" s="577">
        <f t="shared" si="44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</row>
    <row r="148" spans="2:16" ht="12.5">
      <c r="B148" s="195" t="str">
        <f t="shared" si="29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46"/>
        <v>0</v>
      </c>
      <c r="H148" s="526">
        <f t="shared" si="43"/>
        <v>0</v>
      </c>
      <c r="I148" s="577">
        <f t="shared" si="44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</row>
    <row r="149" spans="2:16" ht="12.5">
      <c r="B149" s="195" t="str">
        <f t="shared" si="29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46"/>
        <v>0</v>
      </c>
      <c r="H149" s="526">
        <f t="shared" si="43"/>
        <v>0</v>
      </c>
      <c r="I149" s="577">
        <f t="shared" si="44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</row>
    <row r="150" spans="2:16" ht="12.5">
      <c r="B150" s="195" t="str">
        <f t="shared" si="29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46"/>
        <v>0</v>
      </c>
      <c r="H150" s="526">
        <f t="shared" si="43"/>
        <v>0</v>
      </c>
      <c r="I150" s="577">
        <f t="shared" si="44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</row>
    <row r="151" spans="2:16" ht="12.5">
      <c r="B151" s="195" t="str">
        <f t="shared" si="29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46"/>
        <v>0</v>
      </c>
      <c r="H151" s="526">
        <f t="shared" si="43"/>
        <v>0</v>
      </c>
      <c r="I151" s="577">
        <f t="shared" si="44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</row>
    <row r="152" spans="2:16" ht="12.5">
      <c r="B152" s="195" t="str">
        <f t="shared" si="29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46"/>
        <v>0</v>
      </c>
      <c r="H152" s="526">
        <f t="shared" si="43"/>
        <v>0</v>
      </c>
      <c r="I152" s="577">
        <f t="shared" si="44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</row>
    <row r="153" spans="2:16" ht="12.5">
      <c r="B153" s="195" t="str">
        <f t="shared" si="29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46"/>
        <v>0</v>
      </c>
      <c r="H153" s="526">
        <f t="shared" si="43"/>
        <v>0</v>
      </c>
      <c r="I153" s="577">
        <f t="shared" si="44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</row>
    <row r="154" spans="2:16" ht="13" thickBot="1">
      <c r="B154" s="195" t="str">
        <f t="shared" si="29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46"/>
        <v>0</v>
      </c>
      <c r="H154" s="530">
        <f t="shared" si="43"/>
        <v>0</v>
      </c>
      <c r="I154" s="579">
        <f t="shared" si="44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</row>
    <row r="155" spans="2:16" ht="12.5">
      <c r="C155" s="374" t="s">
        <v>78</v>
      </c>
      <c r="D155" s="375"/>
      <c r="E155" s="375">
        <f>SUM(E99:E154)</f>
        <v>1247291.6100000001</v>
      </c>
      <c r="F155" s="375"/>
      <c r="G155" s="375"/>
      <c r="H155" s="375">
        <f>SUM(H99:H154)</f>
        <v>4539419.1202049153</v>
      </c>
      <c r="I155" s="375">
        <f>SUM(I99:I154)</f>
        <v>4539419.1202049153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3" priority="1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63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546888.00485002738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546888.00485002738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412</v>
      </c>
      <c r="E9" s="637" t="s">
        <v>413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4648771.29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105653.89295454546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 t="shared" ref="K17:K22" si="1">+G17</f>
        <v>341200.03757960664</v>
      </c>
      <c r="L17" s="513">
        <f t="shared" ref="L17:L72" si="2">IF(K17&lt;&gt;0,+G17-K17,0)</f>
        <v>0</v>
      </c>
      <c r="M17" s="512">
        <f t="shared" ref="M17:M22" si="3">+H17</f>
        <v>341200.03757960664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825838.75669079332</v>
      </c>
      <c r="H18" s="639">
        <v>825838.75669079332</v>
      </c>
      <c r="I18" s="511">
        <f t="shared" si="0"/>
        <v>0</v>
      </c>
      <c r="J18" s="511"/>
      <c r="K18" s="518">
        <f t="shared" si="1"/>
        <v>825838.75669079332</v>
      </c>
      <c r="L18" s="519">
        <f t="shared" si="2"/>
        <v>0</v>
      </c>
      <c r="M18" s="518">
        <f t="shared" si="3"/>
        <v>825838.75669079332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134341.46341463414</v>
      </c>
      <c r="F19" s="631">
        <v>5239317.0731707308</v>
      </c>
      <c r="G19" s="630">
        <v>808764.74944940675</v>
      </c>
      <c r="H19" s="639">
        <v>808764.74944940675</v>
      </c>
      <c r="I19" s="511">
        <f t="shared" si="0"/>
        <v>0</v>
      </c>
      <c r="J19" s="511"/>
      <c r="K19" s="518">
        <f t="shared" si="1"/>
        <v>808764.74944940675</v>
      </c>
      <c r="L19" s="519">
        <f t="shared" ref="L19" si="6">IF(K19&lt;&gt;0,+G19-K19,0)</f>
        <v>0</v>
      </c>
      <c r="M19" s="518">
        <f t="shared" si="3"/>
        <v>808764.74944940675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555917.3208188233</v>
      </c>
      <c r="H20" s="639">
        <v>555917.3208188233</v>
      </c>
      <c r="I20" s="511">
        <f t="shared" si="0"/>
        <v>0</v>
      </c>
      <c r="J20" s="511"/>
      <c r="K20" s="518">
        <f t="shared" si="1"/>
        <v>555917.3208188233</v>
      </c>
      <c r="L20" s="519">
        <f t="shared" ref="L20" si="8">IF(K20&lt;&gt;0,+G20-K20,0)</f>
        <v>0</v>
      </c>
      <c r="M20" s="518">
        <f t="shared" si="3"/>
        <v>555917.3208188233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4272933.1962563815</v>
      </c>
      <c r="E21" s="630">
        <v>110685.02380952382</v>
      </c>
      <c r="F21" s="631">
        <v>4162248.1724468577</v>
      </c>
      <c r="G21" s="630">
        <v>557768.80548021838</v>
      </c>
      <c r="H21" s="639">
        <v>557768.80548021838</v>
      </c>
      <c r="I21" s="511">
        <f t="shared" si="0"/>
        <v>0</v>
      </c>
      <c r="J21" s="511"/>
      <c r="K21" s="518">
        <f t="shared" si="1"/>
        <v>557768.80548021838</v>
      </c>
      <c r="L21" s="519">
        <f t="shared" ref="L21" si="9">IF(K21&lt;&gt;0,+G21-K21,0)</f>
        <v>0</v>
      </c>
      <c r="M21" s="518">
        <f t="shared" si="3"/>
        <v>557768.80548021838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4155999.7322880374</v>
      </c>
      <c r="E22" s="630">
        <v>110685.02380952382</v>
      </c>
      <c r="F22" s="631">
        <v>4045314.7084785136</v>
      </c>
      <c r="G22" s="630">
        <v>571779.72158256301</v>
      </c>
      <c r="H22" s="639">
        <v>571779.72158256301</v>
      </c>
      <c r="I22" s="511">
        <f t="shared" si="0"/>
        <v>0</v>
      </c>
      <c r="J22" s="511"/>
      <c r="K22" s="518">
        <f t="shared" si="1"/>
        <v>571779.72158256301</v>
      </c>
      <c r="L22" s="519">
        <f t="shared" ref="L22" si="10">IF(K22&lt;&gt;0,+G22-K22,0)</f>
        <v>0</v>
      </c>
      <c r="M22" s="518">
        <f t="shared" si="3"/>
        <v>571779.72158256301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4045314.9984785132</v>
      </c>
      <c r="E23" s="630">
        <v>110685.03071428572</v>
      </c>
      <c r="F23" s="631">
        <v>3934629.9677642277</v>
      </c>
      <c r="G23" s="630">
        <v>614725.43863410503</v>
      </c>
      <c r="H23" s="639">
        <v>614725.43863410503</v>
      </c>
      <c r="I23" s="511">
        <f t="shared" si="0"/>
        <v>0</v>
      </c>
      <c r="J23" s="511"/>
      <c r="K23" s="518">
        <f t="shared" ref="K23" si="11">+G23</f>
        <v>614725.43863410503</v>
      </c>
      <c r="L23" s="519">
        <f t="shared" ref="L23" si="12">IF(K23&lt;&gt;0,+G23-K23,0)</f>
        <v>0</v>
      </c>
      <c r="M23" s="518">
        <f t="shared" ref="M23" si="13">+H23</f>
        <v>614725.43863410503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631">
        <v>3934629.9677642277</v>
      </c>
      <c r="E24" s="630">
        <v>110685.03071428572</v>
      </c>
      <c r="F24" s="631">
        <v>3823944.9370499421</v>
      </c>
      <c r="G24" s="630">
        <v>546888.00485002738</v>
      </c>
      <c r="H24" s="639">
        <v>546888.00485002738</v>
      </c>
      <c r="I24" s="511">
        <f t="shared" si="0"/>
        <v>0</v>
      </c>
      <c r="J24" s="511"/>
      <c r="K24" s="518">
        <f t="shared" ref="K24" si="14">+G24</f>
        <v>546888.00485002738</v>
      </c>
      <c r="L24" s="519">
        <f t="shared" ref="L24" si="15">IF(K24&lt;&gt;0,+G24-K24,0)</f>
        <v>0</v>
      </c>
      <c r="M24" s="518">
        <f t="shared" ref="M24" si="16">+H24</f>
        <v>546888.00485002738</v>
      </c>
      <c r="N24" s="514">
        <f t="shared" ref="N24" si="17">IF(M24&lt;&gt;0,+H24-M24,0)</f>
        <v>0</v>
      </c>
      <c r="O24" s="514">
        <f t="shared" ref="O24" si="18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3823944.9370499421</v>
      </c>
      <c r="E25" s="522">
        <f>IF(+I14&lt;F24,I14,D25)</f>
        <v>105653.89295454546</v>
      </c>
      <c r="F25" s="523">
        <f t="shared" ref="F25:F72" si="19">+D25-E25</f>
        <v>3718291.0440953965</v>
      </c>
      <c r="G25" s="524">
        <f t="shared" ref="G25:G48" si="20">+I$12*((D25+F25)/2)+E25</f>
        <v>556404.80949662649</v>
      </c>
      <c r="H25" s="491">
        <f t="shared" ref="H25:H48" si="21">+I$13*((D25+F25)/2)+E25</f>
        <v>556404.80949662649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3718291.0440953965</v>
      </c>
      <c r="E26" s="522">
        <f>IF(+I14&lt;F25,I14,D26)</f>
        <v>105653.89295454546</v>
      </c>
      <c r="F26" s="523">
        <f t="shared" si="19"/>
        <v>3612637.151140851</v>
      </c>
      <c r="G26" s="524">
        <f t="shared" si="20"/>
        <v>543776.30272368714</v>
      </c>
      <c r="H26" s="491">
        <f t="shared" si="21"/>
        <v>543776.30272368714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3612637.151140851</v>
      </c>
      <c r="E27" s="522">
        <f>IF(+I14&lt;F26,I14,D27)</f>
        <v>105653.89295454546</v>
      </c>
      <c r="F27" s="523">
        <f t="shared" si="19"/>
        <v>3506983.2581863054</v>
      </c>
      <c r="G27" s="524">
        <f t="shared" si="20"/>
        <v>531147.79595074791</v>
      </c>
      <c r="H27" s="491">
        <f t="shared" si="21"/>
        <v>531147.79595074791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3506983.2581863054</v>
      </c>
      <c r="E28" s="522">
        <f>IF(+I14&lt;F27,I14,D28)</f>
        <v>105653.89295454546</v>
      </c>
      <c r="F28" s="523">
        <f t="shared" si="19"/>
        <v>3401329.3652317598</v>
      </c>
      <c r="G28" s="524">
        <f t="shared" si="20"/>
        <v>518519.28917780844</v>
      </c>
      <c r="H28" s="491">
        <f t="shared" si="21"/>
        <v>518519.28917780844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3401329.3652317598</v>
      </c>
      <c r="E29" s="522">
        <f>IF(+I14&lt;F28,I14,D29)</f>
        <v>105653.89295454546</v>
      </c>
      <c r="F29" s="523">
        <f t="shared" si="19"/>
        <v>3295675.4722772143</v>
      </c>
      <c r="G29" s="524">
        <f t="shared" si="20"/>
        <v>505890.78240486915</v>
      </c>
      <c r="H29" s="491">
        <f t="shared" si="21"/>
        <v>505890.78240486915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3295675.4722772143</v>
      </c>
      <c r="E30" s="522">
        <f>IF(+I14&lt;F29,I14,D30)</f>
        <v>105653.89295454546</v>
      </c>
      <c r="F30" s="523">
        <f t="shared" si="19"/>
        <v>3190021.5793226687</v>
      </c>
      <c r="G30" s="524">
        <f t="shared" si="20"/>
        <v>493262.27563192981</v>
      </c>
      <c r="H30" s="491">
        <f t="shared" si="21"/>
        <v>493262.27563192981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3190021.5793226687</v>
      </c>
      <c r="E31" s="522">
        <f>IF(+I14&lt;F30,I14,D31)</f>
        <v>105653.89295454546</v>
      </c>
      <c r="F31" s="523">
        <f t="shared" si="19"/>
        <v>3084367.6863681232</v>
      </c>
      <c r="G31" s="524">
        <f t="shared" si="20"/>
        <v>480633.76885899052</v>
      </c>
      <c r="H31" s="491">
        <f t="shared" si="21"/>
        <v>480633.76885899052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3084367.6863681232</v>
      </c>
      <c r="E32" s="522">
        <f>IF(+I14&lt;F31,I14,D32)</f>
        <v>105653.89295454546</v>
      </c>
      <c r="F32" s="523">
        <f t="shared" si="19"/>
        <v>2978713.7934135776</v>
      </c>
      <c r="G32" s="524">
        <f t="shared" si="20"/>
        <v>468005.26208605111</v>
      </c>
      <c r="H32" s="491">
        <f t="shared" si="21"/>
        <v>468005.26208605111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2978713.7934135776</v>
      </c>
      <c r="E33" s="522">
        <f>IF(+I14&lt;F32,I14,D33)</f>
        <v>105653.89295454546</v>
      </c>
      <c r="F33" s="523">
        <f t="shared" si="19"/>
        <v>2873059.900459032</v>
      </c>
      <c r="G33" s="524">
        <f t="shared" si="20"/>
        <v>455376.75531311182</v>
      </c>
      <c r="H33" s="491">
        <f t="shared" si="21"/>
        <v>455376.75531311182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2873059.900459032</v>
      </c>
      <c r="E34" s="522">
        <f>IF(+I14&lt;F33,I14,D34)</f>
        <v>105653.89295454546</v>
      </c>
      <c r="F34" s="523">
        <f t="shared" si="19"/>
        <v>2767406.0075044865</v>
      </c>
      <c r="G34" s="524">
        <f t="shared" si="20"/>
        <v>442748.24854017247</v>
      </c>
      <c r="H34" s="491">
        <f t="shared" si="21"/>
        <v>442748.24854017247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2767406.0075044865</v>
      </c>
      <c r="E35" s="522">
        <f>IF(+I14&lt;F34,I14,D35)</f>
        <v>105653.89295454546</v>
      </c>
      <c r="F35" s="523">
        <f t="shared" si="19"/>
        <v>2661752.1145499409</v>
      </c>
      <c r="G35" s="524">
        <f t="shared" si="20"/>
        <v>430119.74176723318</v>
      </c>
      <c r="H35" s="491">
        <f t="shared" si="21"/>
        <v>430119.74176723318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2661752.1145499409</v>
      </c>
      <c r="E36" s="522">
        <f>IF(+I14&lt;F35,I14,D36)</f>
        <v>105653.89295454546</v>
      </c>
      <c r="F36" s="523">
        <f t="shared" si="19"/>
        <v>2556098.2215953954</v>
      </c>
      <c r="G36" s="524">
        <f t="shared" si="20"/>
        <v>417491.23499429377</v>
      </c>
      <c r="H36" s="491">
        <f t="shared" si="21"/>
        <v>417491.23499429377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2556098.2215953954</v>
      </c>
      <c r="E37" s="522">
        <f>IF(+I14&lt;F36,I14,D37)</f>
        <v>105653.89295454546</v>
      </c>
      <c r="F37" s="523">
        <f t="shared" si="19"/>
        <v>2450444.3286408498</v>
      </c>
      <c r="G37" s="524">
        <f t="shared" si="20"/>
        <v>404862.72822135448</v>
      </c>
      <c r="H37" s="491">
        <f t="shared" si="21"/>
        <v>404862.72822135448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2450444.3286408498</v>
      </c>
      <c r="E38" s="522">
        <f>IF(+I14&lt;F37,I14,D38)</f>
        <v>105653.89295454546</v>
      </c>
      <c r="F38" s="523">
        <f t="shared" si="19"/>
        <v>2344790.4356863042</v>
      </c>
      <c r="G38" s="524">
        <f t="shared" si="20"/>
        <v>392234.22144841508</v>
      </c>
      <c r="H38" s="491">
        <f t="shared" si="21"/>
        <v>392234.22144841508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2344790.4356863042</v>
      </c>
      <c r="E39" s="522">
        <f>IF(+I14&lt;F38,I14,D39)</f>
        <v>105653.89295454546</v>
      </c>
      <c r="F39" s="523">
        <f t="shared" si="19"/>
        <v>2239136.5427317587</v>
      </c>
      <c r="G39" s="524">
        <f t="shared" si="20"/>
        <v>379605.71467547584</v>
      </c>
      <c r="H39" s="491">
        <f t="shared" si="21"/>
        <v>379605.71467547584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2239136.5427317587</v>
      </c>
      <c r="E40" s="522">
        <f>IF(+I14&lt;F39,I14,D40)</f>
        <v>105653.89295454546</v>
      </c>
      <c r="F40" s="523">
        <f t="shared" si="19"/>
        <v>2133482.6497772131</v>
      </c>
      <c r="G40" s="524">
        <f t="shared" si="20"/>
        <v>366977.20790253644</v>
      </c>
      <c r="H40" s="491">
        <f t="shared" si="21"/>
        <v>366977.20790253644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2133482.6497772131</v>
      </c>
      <c r="E41" s="522">
        <f>IF(+I14&lt;F40,I14,D41)</f>
        <v>105653.89295454546</v>
      </c>
      <c r="F41" s="523">
        <f t="shared" si="19"/>
        <v>2027828.7568226676</v>
      </c>
      <c r="G41" s="524">
        <f t="shared" si="20"/>
        <v>354348.70112959715</v>
      </c>
      <c r="H41" s="491">
        <f t="shared" si="21"/>
        <v>354348.70112959715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2027828.7568226676</v>
      </c>
      <c r="E42" s="522">
        <f>IF(+I14&lt;F41,I14,D42)</f>
        <v>105653.89295454546</v>
      </c>
      <c r="F42" s="523">
        <f t="shared" si="19"/>
        <v>1922174.863868122</v>
      </c>
      <c r="G42" s="524">
        <f t="shared" si="20"/>
        <v>341720.1943566578</v>
      </c>
      <c r="H42" s="491">
        <f t="shared" si="21"/>
        <v>341720.1943566578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1922174.863868122</v>
      </c>
      <c r="E43" s="522">
        <f>IF(+I14&lt;F42,I14,D43)</f>
        <v>105653.89295454546</v>
      </c>
      <c r="F43" s="523">
        <f t="shared" si="19"/>
        <v>1816520.9709135764</v>
      </c>
      <c r="G43" s="524">
        <f t="shared" si="20"/>
        <v>329091.68758371845</v>
      </c>
      <c r="H43" s="491">
        <f t="shared" si="21"/>
        <v>329091.68758371845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1816520.9709135764</v>
      </c>
      <c r="E44" s="522">
        <f>IF(+I14&lt;F43,I14,D44)</f>
        <v>105653.89295454546</v>
      </c>
      <c r="F44" s="523">
        <f t="shared" si="19"/>
        <v>1710867.0779590309</v>
      </c>
      <c r="G44" s="524">
        <f t="shared" si="20"/>
        <v>316463.18081077916</v>
      </c>
      <c r="H44" s="491">
        <f t="shared" si="21"/>
        <v>316463.18081077916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1710867.0779590309</v>
      </c>
      <c r="E45" s="522">
        <f>IF(+I14&lt;F44,I14,D45)</f>
        <v>105653.89295454546</v>
      </c>
      <c r="F45" s="523">
        <f t="shared" si="19"/>
        <v>1605213.1850044853</v>
      </c>
      <c r="G45" s="524">
        <f t="shared" si="20"/>
        <v>303834.67403783981</v>
      </c>
      <c r="H45" s="491">
        <f t="shared" si="21"/>
        <v>303834.67403783981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1605213.1850044853</v>
      </c>
      <c r="E46" s="522">
        <f>IF(+I14&lt;F45,I14,D46)</f>
        <v>105653.89295454546</v>
      </c>
      <c r="F46" s="523">
        <f t="shared" si="19"/>
        <v>1499559.2920499397</v>
      </c>
      <c r="G46" s="524">
        <f t="shared" si="20"/>
        <v>291206.16726490046</v>
      </c>
      <c r="H46" s="491">
        <f t="shared" si="21"/>
        <v>291206.16726490046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1499559.2920499397</v>
      </c>
      <c r="E47" s="522">
        <f>IF(+I14&lt;F46,I14,D47)</f>
        <v>105653.89295454546</v>
      </c>
      <c r="F47" s="523">
        <f t="shared" si="19"/>
        <v>1393905.3990953942</v>
      </c>
      <c r="G47" s="524">
        <f t="shared" si="20"/>
        <v>278577.66049196111</v>
      </c>
      <c r="H47" s="491">
        <f t="shared" si="21"/>
        <v>278577.66049196111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1393905.3990953942</v>
      </c>
      <c r="E48" s="522">
        <f>IF(+I14&lt;F47,I14,D48)</f>
        <v>105653.89295454546</v>
      </c>
      <c r="F48" s="523">
        <f t="shared" si="19"/>
        <v>1288251.5061408486</v>
      </c>
      <c r="G48" s="524">
        <f t="shared" si="20"/>
        <v>265949.15371902176</v>
      </c>
      <c r="H48" s="491">
        <f t="shared" si="21"/>
        <v>265949.15371902176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1288251.5061408486</v>
      </c>
      <c r="E49" s="522">
        <f>IF(+I14&lt;F48,I14,D49)</f>
        <v>105653.89295454546</v>
      </c>
      <c r="F49" s="523">
        <f t="shared" si="19"/>
        <v>1182597.6131863031</v>
      </c>
      <c r="G49" s="524">
        <f t="shared" ref="G49:G72" si="22">+I$12*((D49+F49)/2)+E49</f>
        <v>253320.64694608247</v>
      </c>
      <c r="H49" s="491">
        <f t="shared" ref="H49:H72" si="23">+I$13*((D49+F49)/2)+E49</f>
        <v>253320.64694608247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1182597.6131863031</v>
      </c>
      <c r="E50" s="522">
        <f>IF(+I14&lt;F49,I14,D50)</f>
        <v>105653.89295454546</v>
      </c>
      <c r="F50" s="523">
        <f t="shared" si="19"/>
        <v>1076943.7202317575</v>
      </c>
      <c r="G50" s="524">
        <f t="shared" si="22"/>
        <v>240692.14017314313</v>
      </c>
      <c r="H50" s="491">
        <f t="shared" si="23"/>
        <v>240692.14017314313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1076943.7202317575</v>
      </c>
      <c r="E51" s="522">
        <f>IF(+I14&lt;F50,I14,D51)</f>
        <v>105653.89295454546</v>
      </c>
      <c r="F51" s="523">
        <f t="shared" si="19"/>
        <v>971289.82727721205</v>
      </c>
      <c r="G51" s="524">
        <f t="shared" si="22"/>
        <v>228063.63340020378</v>
      </c>
      <c r="H51" s="491">
        <f t="shared" si="23"/>
        <v>228063.63340020378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971289.82727721205</v>
      </c>
      <c r="E52" s="522">
        <f>IF(+I14&lt;F51,I14,D52)</f>
        <v>105653.89295454546</v>
      </c>
      <c r="F52" s="523">
        <f t="shared" si="19"/>
        <v>865635.93432266661</v>
      </c>
      <c r="G52" s="524">
        <f t="shared" si="22"/>
        <v>215435.12662726449</v>
      </c>
      <c r="H52" s="491">
        <f t="shared" si="23"/>
        <v>215435.12662726449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865635.93432266661</v>
      </c>
      <c r="E53" s="522">
        <f>IF(+I14&lt;F52,I14,D53)</f>
        <v>105653.89295454546</v>
      </c>
      <c r="F53" s="523">
        <f t="shared" si="19"/>
        <v>759982.04136812116</v>
      </c>
      <c r="G53" s="524">
        <f t="shared" si="22"/>
        <v>202806.61985432514</v>
      </c>
      <c r="H53" s="491">
        <f t="shared" si="23"/>
        <v>202806.61985432514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759982.04136812116</v>
      </c>
      <c r="E54" s="522">
        <f>IF(+I14&lt;F53,I14,D54)</f>
        <v>105653.89295454546</v>
      </c>
      <c r="F54" s="523">
        <f t="shared" si="19"/>
        <v>654328.14841357572</v>
      </c>
      <c r="G54" s="524">
        <f t="shared" si="22"/>
        <v>190178.11308138585</v>
      </c>
      <c r="H54" s="491">
        <f t="shared" si="23"/>
        <v>190178.11308138585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654328.14841357572</v>
      </c>
      <c r="E55" s="522">
        <f>IF(+I14&lt;F54,I14,D55)</f>
        <v>105653.89295454546</v>
      </c>
      <c r="F55" s="523">
        <f t="shared" si="19"/>
        <v>548674.25545903028</v>
      </c>
      <c r="G55" s="524">
        <f t="shared" si="22"/>
        <v>177549.6063084465</v>
      </c>
      <c r="H55" s="491">
        <f t="shared" si="23"/>
        <v>177549.6063084465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548674.25545903028</v>
      </c>
      <c r="E56" s="522">
        <f>IF(+I14&lt;F55,I14,D56)</f>
        <v>105653.89295454546</v>
      </c>
      <c r="F56" s="523">
        <f t="shared" si="19"/>
        <v>443020.36250448483</v>
      </c>
      <c r="G56" s="524">
        <f t="shared" si="22"/>
        <v>164921.09953550718</v>
      </c>
      <c r="H56" s="491">
        <f t="shared" si="23"/>
        <v>164921.09953550718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443020.36250448483</v>
      </c>
      <c r="E57" s="522">
        <f>IF(+I14&lt;F56,I14,D57)</f>
        <v>105653.89295454546</v>
      </c>
      <c r="F57" s="523">
        <f t="shared" si="19"/>
        <v>337366.46954993939</v>
      </c>
      <c r="G57" s="524">
        <f t="shared" si="22"/>
        <v>152292.59276256786</v>
      </c>
      <c r="H57" s="491">
        <f t="shared" si="23"/>
        <v>152292.59276256786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337366.46954993939</v>
      </c>
      <c r="E58" s="522">
        <f>IF(+I14&lt;F57,I14,D58)</f>
        <v>105653.89295454546</v>
      </c>
      <c r="F58" s="523">
        <f t="shared" si="19"/>
        <v>231712.57659539394</v>
      </c>
      <c r="G58" s="524">
        <f t="shared" si="22"/>
        <v>139664.08598962854</v>
      </c>
      <c r="H58" s="491">
        <f t="shared" si="23"/>
        <v>139664.08598962854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231712.57659539394</v>
      </c>
      <c r="E59" s="522">
        <f>IF(+I14&lt;F58,I14,D59)</f>
        <v>105653.89295454546</v>
      </c>
      <c r="F59" s="523">
        <f t="shared" si="19"/>
        <v>126058.68364084848</v>
      </c>
      <c r="G59" s="524">
        <f t="shared" si="22"/>
        <v>127035.57921668922</v>
      </c>
      <c r="H59" s="491">
        <f t="shared" si="23"/>
        <v>127035.57921668922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126058.68364084848</v>
      </c>
      <c r="E60" s="522">
        <f>IF(+I14&lt;F59,I14,D60)</f>
        <v>105653.89295454546</v>
      </c>
      <c r="F60" s="523">
        <f t="shared" si="19"/>
        <v>20404.790686303022</v>
      </c>
      <c r="G60" s="524">
        <f t="shared" si="22"/>
        <v>114407.0724437499</v>
      </c>
      <c r="H60" s="491">
        <f t="shared" si="23"/>
        <v>114407.0724437499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20404.790686303022</v>
      </c>
      <c r="E61" s="522">
        <f>IF(+I14&lt;F60,I14,D61)</f>
        <v>20404.790686303022</v>
      </c>
      <c r="F61" s="523">
        <f t="shared" si="19"/>
        <v>0</v>
      </c>
      <c r="G61" s="526">
        <f t="shared" si="22"/>
        <v>21624.253737670409</v>
      </c>
      <c r="H61" s="491">
        <f t="shared" si="23"/>
        <v>21624.253737670409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2"/>
        <v>0</v>
      </c>
      <c r="H62" s="491">
        <f t="shared" si="2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2"/>
        <v>0</v>
      </c>
      <c r="H63" s="491">
        <f t="shared" si="2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2"/>
        <v>0</v>
      </c>
      <c r="H64" s="491">
        <f t="shared" si="2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2"/>
        <v>0</v>
      </c>
      <c r="H65" s="491">
        <f t="shared" si="2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2"/>
        <v>0</v>
      </c>
      <c r="H66" s="491">
        <f t="shared" si="2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2"/>
        <v>0</v>
      </c>
      <c r="H67" s="491">
        <f t="shared" si="2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2"/>
        <v>0</v>
      </c>
      <c r="H68" s="491">
        <f t="shared" si="2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2"/>
        <v>0</v>
      </c>
      <c r="H69" s="491">
        <f t="shared" si="2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2"/>
        <v>0</v>
      </c>
      <c r="H70" s="491">
        <f t="shared" si="2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2"/>
        <v>0</v>
      </c>
      <c r="H71" s="491">
        <f t="shared" si="2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2"/>
        <v>0</v>
      </c>
      <c r="H72" s="471">
        <f t="shared" si="2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4648771.2899999982</v>
      </c>
      <c r="F73" s="375"/>
      <c r="G73" s="375">
        <f>SUM(G17:G72)</f>
        <v>16919120.963749986</v>
      </c>
      <c r="H73" s="375">
        <f>SUM(H17:H72)</f>
        <v>16919120.963749986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546888.00485002738</v>
      </c>
      <c r="N87" s="546">
        <f>IF(J92&lt;D11,0,VLOOKUP(J92,C17:O72,11))</f>
        <v>546888.00485002738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595879.41914164997</v>
      </c>
      <c r="N88" s="550">
        <f>IF(J92&lt;D11,0,VLOOKUP(J92,C99:P154,7))</f>
        <v>595879.41914164997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48991.414291622583</v>
      </c>
      <c r="N89" s="555">
        <f>+N88-N87</f>
        <v>48991.414291622583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 t="str">
        <f>E9</f>
        <v xml:space="preserve">  SPP Project ID = 30895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4648771.29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105653.89295454546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24">+I99-H99</f>
        <v>0</v>
      </c>
      <c r="K99" s="514"/>
      <c r="L99" s="512">
        <f t="shared" ref="L99:L104" si="25">+H99</f>
        <v>231808.65934946379</v>
      </c>
      <c r="M99" s="513">
        <f t="shared" ref="M99:M130" si="26">IF(L99&lt;&gt;0,+H99-L99,0)</f>
        <v>0</v>
      </c>
      <c r="N99" s="512">
        <f t="shared" ref="N99:N104" si="27">+I99</f>
        <v>231808.65934946379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24"/>
        <v>0</v>
      </c>
      <c r="K100" s="514"/>
      <c r="L100" s="655">
        <f t="shared" si="25"/>
        <v>595870.17682545946</v>
      </c>
      <c r="M100" s="514">
        <f t="shared" si="26"/>
        <v>0</v>
      </c>
      <c r="N100" s="655">
        <f t="shared" si="27"/>
        <v>595870.17682545946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>IU</v>
      </c>
      <c r="C101" s="507">
        <f>IF(D93="","-",+C100+1)</f>
        <v>2019</v>
      </c>
      <c r="D101" s="629">
        <v>4538067.7619047621</v>
      </c>
      <c r="E101" s="630">
        <v>108110.95348837209</v>
      </c>
      <c r="F101" s="631">
        <v>4429956.8084163899</v>
      </c>
      <c r="G101" s="631">
        <v>4484012.285160576</v>
      </c>
      <c r="H101" s="633">
        <v>588082.07919327903</v>
      </c>
      <c r="I101" s="634">
        <v>588082.07919327903</v>
      </c>
      <c r="J101" s="514">
        <f t="shared" si="24"/>
        <v>0</v>
      </c>
      <c r="K101" s="514"/>
      <c r="L101" s="655">
        <f t="shared" si="25"/>
        <v>588082.07919327903</v>
      </c>
      <c r="M101" s="514">
        <f t="shared" ref="M101" si="31">IF(L101&lt;&gt;0,+H101-L101,0)</f>
        <v>0</v>
      </c>
      <c r="N101" s="655">
        <f t="shared" si="27"/>
        <v>588082.07919327903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4429956.8084163899</v>
      </c>
      <c r="E102" s="630">
        <v>110685.02380952382</v>
      </c>
      <c r="F102" s="631">
        <v>4319271.7846068656</v>
      </c>
      <c r="G102" s="631">
        <v>4374614.2965116277</v>
      </c>
      <c r="H102" s="633">
        <v>581279.04939779744</v>
      </c>
      <c r="I102" s="634">
        <v>581279.04939779744</v>
      </c>
      <c r="J102" s="514">
        <f t="shared" si="24"/>
        <v>0</v>
      </c>
      <c r="K102" s="514"/>
      <c r="L102" s="655">
        <f t="shared" si="25"/>
        <v>581279.04939779744</v>
      </c>
      <c r="M102" s="514">
        <f t="shared" ref="M102" si="32">IF(L102&lt;&gt;0,+H102-L102,0)</f>
        <v>0</v>
      </c>
      <c r="N102" s="655">
        <f t="shared" si="27"/>
        <v>581279.04939779744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4319271.7846068656</v>
      </c>
      <c r="E103" s="630">
        <v>113384.65853658537</v>
      </c>
      <c r="F103" s="631">
        <v>4205887.1260702806</v>
      </c>
      <c r="G103" s="631">
        <v>4262579.4553385731</v>
      </c>
      <c r="H103" s="633">
        <v>597248.06775766809</v>
      </c>
      <c r="I103" s="634">
        <v>597248.06775766809</v>
      </c>
      <c r="J103" s="514">
        <f t="shared" si="24"/>
        <v>0</v>
      </c>
      <c r="K103" s="514"/>
      <c r="L103" s="655">
        <f t="shared" si="25"/>
        <v>597248.06775766809</v>
      </c>
      <c r="M103" s="514">
        <f t="shared" ref="M103" si="33">IF(L103&lt;&gt;0,+H103-L103,0)</f>
        <v>0</v>
      </c>
      <c r="N103" s="655">
        <f t="shared" si="27"/>
        <v>597248.06775766809</v>
      </c>
      <c r="O103" s="514">
        <f t="shared" si="28"/>
        <v>0</v>
      </c>
      <c r="P103" s="514">
        <f t="shared" si="29"/>
        <v>0</v>
      </c>
    </row>
    <row r="104" spans="1:16" ht="12.5">
      <c r="B104" s="195" t="str">
        <f t="shared" si="30"/>
        <v/>
      </c>
      <c r="C104" s="507">
        <f>IF(D93="","-",+C103+1)</f>
        <v>2022</v>
      </c>
      <c r="D104" s="629">
        <v>4205887.1260702806</v>
      </c>
      <c r="E104" s="630">
        <v>110685.02380952382</v>
      </c>
      <c r="F104" s="631">
        <v>4095202.1022607568</v>
      </c>
      <c r="G104" s="631">
        <v>4150544.6141655184</v>
      </c>
      <c r="H104" s="633">
        <v>598199.04164070182</v>
      </c>
      <c r="I104" s="634">
        <v>598199.04164070182</v>
      </c>
      <c r="J104" s="514">
        <f t="shared" si="24"/>
        <v>0</v>
      </c>
      <c r="K104" s="514"/>
      <c r="L104" s="655">
        <f t="shared" si="25"/>
        <v>598199.04164070182</v>
      </c>
      <c r="M104" s="514">
        <f t="shared" ref="M104" si="34">IF(L104&lt;&gt;0,+H104-L104,0)</f>
        <v>0</v>
      </c>
      <c r="N104" s="655">
        <f t="shared" si="27"/>
        <v>598199.04164070182</v>
      </c>
      <c r="O104" s="514">
        <f t="shared" ref="O104" si="35">IF(N104&lt;&gt;0,+I104-N104,0)</f>
        <v>0</v>
      </c>
      <c r="P104" s="514">
        <f t="shared" ref="P104" si="36">+O104-M104</f>
        <v>0</v>
      </c>
    </row>
    <row r="105" spans="1:16" ht="12.5">
      <c r="B105" s="195" t="str">
        <f t="shared" si="30"/>
        <v>IU</v>
      </c>
      <c r="C105" s="507">
        <f>IF(D93="","-",+C104+1)</f>
        <v>2023</v>
      </c>
      <c r="D105" s="629">
        <v>4095202.3922607568</v>
      </c>
      <c r="E105" s="630">
        <v>105653.89295454546</v>
      </c>
      <c r="F105" s="631">
        <v>3989548.4993062112</v>
      </c>
      <c r="G105" s="631">
        <v>4042375.4457834838</v>
      </c>
      <c r="H105" s="633">
        <v>604341.76706610853</v>
      </c>
      <c r="I105" s="634">
        <v>604341.76706610853</v>
      </c>
      <c r="J105" s="514">
        <f t="shared" si="24"/>
        <v>0</v>
      </c>
      <c r="K105" s="514"/>
      <c r="L105" s="655">
        <f t="shared" ref="L105" si="37">+H105</f>
        <v>604341.76706610853</v>
      </c>
      <c r="M105" s="514">
        <f t="shared" ref="M105" si="38">IF(L105&lt;&gt;0,+H105-L105,0)</f>
        <v>0</v>
      </c>
      <c r="N105" s="655">
        <f t="shared" ref="N105" si="39">+I105</f>
        <v>604341.76706610853</v>
      </c>
      <c r="O105" s="514">
        <f t="shared" ref="O105" si="40">IF(N105&lt;&gt;0,+I105-N105,0)</f>
        <v>0</v>
      </c>
      <c r="P105" s="514">
        <f t="shared" ref="P105" si="41">+O105-M105</f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3989548.4993062112</v>
      </c>
      <c r="E106" s="522">
        <f>IF(+J96&lt;F105,J96,D106)</f>
        <v>105653.89295454546</v>
      </c>
      <c r="F106" s="523">
        <f t="shared" ref="F106:F130" si="42">+D106-E106</f>
        <v>3883894.6063516657</v>
      </c>
      <c r="G106" s="523">
        <f t="shared" ref="G106:G130" si="43">+(F106+D106)/2</f>
        <v>3936721.5528289387</v>
      </c>
      <c r="H106" s="526">
        <f t="shared" ref="H106:H154" si="44">+J$94*G106+E106</f>
        <v>595879.41914164997</v>
      </c>
      <c r="I106" s="577">
        <f t="shared" ref="I106:I154" si="45">+J$95*G106+E106</f>
        <v>595879.41914164997</v>
      </c>
      <c r="J106" s="514">
        <f t="shared" si="24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3883894.6063516657</v>
      </c>
      <c r="E107" s="522">
        <f>IF(+J96&lt;F106,J96,D107)</f>
        <v>105653.89295454546</v>
      </c>
      <c r="F107" s="523">
        <f t="shared" si="42"/>
        <v>3778240.7133971201</v>
      </c>
      <c r="G107" s="523">
        <f t="shared" si="43"/>
        <v>3831067.6598743927</v>
      </c>
      <c r="H107" s="526">
        <f t="shared" si="44"/>
        <v>582722.72655562265</v>
      </c>
      <c r="I107" s="577">
        <f t="shared" si="45"/>
        <v>582722.72655562265</v>
      </c>
      <c r="J107" s="514">
        <f t="shared" si="24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3778240.7133971201</v>
      </c>
      <c r="E108" s="522">
        <f>IF(+J96&lt;F107,J96,D108)</f>
        <v>105653.89295454546</v>
      </c>
      <c r="F108" s="523">
        <f t="shared" si="42"/>
        <v>3672586.8204425746</v>
      </c>
      <c r="G108" s="523">
        <f t="shared" si="43"/>
        <v>3725413.7669198476</v>
      </c>
      <c r="H108" s="526">
        <f t="shared" si="44"/>
        <v>569566.03396959545</v>
      </c>
      <c r="I108" s="577">
        <f t="shared" si="45"/>
        <v>569566.03396959545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3672586.8204425746</v>
      </c>
      <c r="E109" s="522">
        <f>IF(+J96&lt;F108,J96,D109)</f>
        <v>105653.89295454546</v>
      </c>
      <c r="F109" s="523">
        <f t="shared" si="42"/>
        <v>3566932.927488029</v>
      </c>
      <c r="G109" s="523">
        <f t="shared" si="43"/>
        <v>3619759.8739653016</v>
      </c>
      <c r="H109" s="526">
        <f t="shared" si="44"/>
        <v>556409.34138356824</v>
      </c>
      <c r="I109" s="577">
        <f t="shared" si="45"/>
        <v>556409.34138356824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3566932.927488029</v>
      </c>
      <c r="E110" s="522">
        <f>IF(+J96&lt;F109,J96,D110)</f>
        <v>105653.89295454546</v>
      </c>
      <c r="F110" s="523">
        <f t="shared" si="42"/>
        <v>3461279.0345334834</v>
      </c>
      <c r="G110" s="523">
        <f t="shared" si="43"/>
        <v>3514105.9810107565</v>
      </c>
      <c r="H110" s="526">
        <f t="shared" si="44"/>
        <v>543252.64879754104</v>
      </c>
      <c r="I110" s="577">
        <f t="shared" si="45"/>
        <v>543252.64879754104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3461279.0345334834</v>
      </c>
      <c r="E111" s="522">
        <f>IF(+J96&lt;F110,J96,D111)</f>
        <v>105653.89295454546</v>
      </c>
      <c r="F111" s="523">
        <f t="shared" si="42"/>
        <v>3355625.1415789379</v>
      </c>
      <c r="G111" s="523">
        <f t="shared" si="43"/>
        <v>3408452.0880562104</v>
      </c>
      <c r="H111" s="526">
        <f t="shared" si="44"/>
        <v>530095.95621151372</v>
      </c>
      <c r="I111" s="577">
        <f t="shared" si="45"/>
        <v>530095.95621151372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3355625.1415789379</v>
      </c>
      <c r="E112" s="522">
        <f>IF(+J96&lt;F111,J96,D112)</f>
        <v>105653.89295454546</v>
      </c>
      <c r="F112" s="523">
        <f t="shared" si="42"/>
        <v>3249971.2486243923</v>
      </c>
      <c r="G112" s="523">
        <f t="shared" si="43"/>
        <v>3302798.1951016653</v>
      </c>
      <c r="H112" s="526">
        <f t="shared" si="44"/>
        <v>516939.26362548652</v>
      </c>
      <c r="I112" s="577">
        <f t="shared" si="45"/>
        <v>516939.26362548652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3249971.2486243923</v>
      </c>
      <c r="E113" s="522">
        <f>IF(+J96&lt;F112,J96,D113)</f>
        <v>105653.89295454546</v>
      </c>
      <c r="F113" s="523">
        <f t="shared" si="42"/>
        <v>3144317.3556698468</v>
      </c>
      <c r="G113" s="523">
        <f t="shared" si="43"/>
        <v>3197144.3021471193</v>
      </c>
      <c r="H113" s="526">
        <f t="shared" si="44"/>
        <v>503782.57103945926</v>
      </c>
      <c r="I113" s="577">
        <f t="shared" si="45"/>
        <v>503782.57103945926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3144317.3556698468</v>
      </c>
      <c r="E114" s="522">
        <f>IF(+J96&lt;F113,J96,D114)</f>
        <v>105653.89295454546</v>
      </c>
      <c r="F114" s="523">
        <f t="shared" si="42"/>
        <v>3038663.4627153012</v>
      </c>
      <c r="G114" s="523">
        <f t="shared" si="43"/>
        <v>3091490.4091925742</v>
      </c>
      <c r="H114" s="526">
        <f t="shared" si="44"/>
        <v>490625.87845343206</v>
      </c>
      <c r="I114" s="577">
        <f t="shared" si="45"/>
        <v>490625.87845343206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3038663.4627153012</v>
      </c>
      <c r="E115" s="522">
        <f>IF(+J96&lt;F114,J96,D115)</f>
        <v>105653.89295454546</v>
      </c>
      <c r="F115" s="523">
        <f t="shared" si="42"/>
        <v>2933009.5697607556</v>
      </c>
      <c r="G115" s="523">
        <f t="shared" si="43"/>
        <v>2985836.5162380282</v>
      </c>
      <c r="H115" s="526">
        <f t="shared" si="44"/>
        <v>477469.1858674048</v>
      </c>
      <c r="I115" s="577">
        <f t="shared" si="45"/>
        <v>477469.1858674048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2933009.5697607556</v>
      </c>
      <c r="E116" s="522">
        <f>IF(+J96&lt;F115,J96,D116)</f>
        <v>105653.89295454546</v>
      </c>
      <c r="F116" s="523">
        <f t="shared" si="42"/>
        <v>2827355.6768062101</v>
      </c>
      <c r="G116" s="523">
        <f t="shared" si="43"/>
        <v>2880182.6232834831</v>
      </c>
      <c r="H116" s="526">
        <f t="shared" si="44"/>
        <v>464312.4932813776</v>
      </c>
      <c r="I116" s="577">
        <f t="shared" si="45"/>
        <v>464312.4932813776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2827355.6768062101</v>
      </c>
      <c r="E117" s="522">
        <f>IF(+J96&lt;F116,J96,D117)</f>
        <v>105653.89295454546</v>
      </c>
      <c r="F117" s="523">
        <f t="shared" si="42"/>
        <v>2721701.7838516645</v>
      </c>
      <c r="G117" s="523">
        <f t="shared" si="43"/>
        <v>2774528.7303289371</v>
      </c>
      <c r="H117" s="526">
        <f t="shared" si="44"/>
        <v>451155.80069535034</v>
      </c>
      <c r="I117" s="577">
        <f t="shared" si="45"/>
        <v>451155.80069535034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2721701.7838516645</v>
      </c>
      <c r="E118" s="522">
        <f>IF(+J96&lt;F117,J96,D118)</f>
        <v>105653.89295454546</v>
      </c>
      <c r="F118" s="523">
        <f t="shared" si="42"/>
        <v>2616047.890897119</v>
      </c>
      <c r="G118" s="523">
        <f t="shared" si="43"/>
        <v>2668874.837374392</v>
      </c>
      <c r="H118" s="526">
        <f t="shared" si="44"/>
        <v>437999.10810932313</v>
      </c>
      <c r="I118" s="577">
        <f t="shared" si="45"/>
        <v>437999.10810932313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2616047.890897119</v>
      </c>
      <c r="E119" s="522">
        <f>IF(+J96&lt;F118,J96,D119)</f>
        <v>105653.89295454546</v>
      </c>
      <c r="F119" s="523">
        <f t="shared" si="42"/>
        <v>2510393.9979425734</v>
      </c>
      <c r="G119" s="523">
        <f t="shared" si="43"/>
        <v>2563220.9444198459</v>
      </c>
      <c r="H119" s="526">
        <f t="shared" si="44"/>
        <v>424842.41552329587</v>
      </c>
      <c r="I119" s="577">
        <f t="shared" si="45"/>
        <v>424842.41552329587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2510393.9979425734</v>
      </c>
      <c r="E120" s="522">
        <f>IF(+J96&lt;F119,J96,D120)</f>
        <v>105653.89295454546</v>
      </c>
      <c r="F120" s="523">
        <f t="shared" si="42"/>
        <v>2404740.1049880278</v>
      </c>
      <c r="G120" s="523">
        <f t="shared" si="43"/>
        <v>2457567.0514653008</v>
      </c>
      <c r="H120" s="526">
        <f t="shared" si="44"/>
        <v>411685.72293726867</v>
      </c>
      <c r="I120" s="577">
        <f t="shared" si="45"/>
        <v>411685.72293726867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2404740.1049880278</v>
      </c>
      <c r="E121" s="522">
        <f>IF(+J96&lt;F120,J96,D121)</f>
        <v>105653.89295454546</v>
      </c>
      <c r="F121" s="523">
        <f t="shared" si="42"/>
        <v>2299086.2120334823</v>
      </c>
      <c r="G121" s="523">
        <f t="shared" si="43"/>
        <v>2351913.1585107548</v>
      </c>
      <c r="H121" s="526">
        <f t="shared" si="44"/>
        <v>398529.03035124141</v>
      </c>
      <c r="I121" s="577">
        <f t="shared" si="45"/>
        <v>398529.03035124141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2299086.2120334823</v>
      </c>
      <c r="E122" s="522">
        <f>IF(+J96&lt;F121,J96,D122)</f>
        <v>105653.89295454546</v>
      </c>
      <c r="F122" s="523">
        <f t="shared" si="42"/>
        <v>2193432.3190789367</v>
      </c>
      <c r="G122" s="523">
        <f t="shared" si="43"/>
        <v>2246259.2655562097</v>
      </c>
      <c r="H122" s="526">
        <f t="shared" si="44"/>
        <v>385372.33776521421</v>
      </c>
      <c r="I122" s="577">
        <f t="shared" si="45"/>
        <v>385372.33776521421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2193432.3190789367</v>
      </c>
      <c r="E123" s="522">
        <f>IF(+J96&lt;F122,J96,D123)</f>
        <v>105653.89295454546</v>
      </c>
      <c r="F123" s="523">
        <f t="shared" si="42"/>
        <v>2087778.4261243911</v>
      </c>
      <c r="G123" s="523">
        <f t="shared" si="43"/>
        <v>2140605.3726016637</v>
      </c>
      <c r="H123" s="526">
        <f t="shared" si="44"/>
        <v>372215.64517918695</v>
      </c>
      <c r="I123" s="577">
        <f t="shared" si="45"/>
        <v>372215.64517918695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2087778.4261243911</v>
      </c>
      <c r="E124" s="522">
        <f>IF(+J96&lt;F123,J96,D124)</f>
        <v>105653.89295454546</v>
      </c>
      <c r="F124" s="523">
        <f t="shared" si="42"/>
        <v>1982124.5331698456</v>
      </c>
      <c r="G124" s="523">
        <f t="shared" si="43"/>
        <v>2034951.4796471184</v>
      </c>
      <c r="H124" s="526">
        <f t="shared" si="44"/>
        <v>359058.95259315975</v>
      </c>
      <c r="I124" s="577">
        <f t="shared" si="45"/>
        <v>359058.95259315975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1982124.5331698456</v>
      </c>
      <c r="E125" s="522">
        <f>IF(+J96&lt;F124,J96,D125)</f>
        <v>105653.89295454546</v>
      </c>
      <c r="F125" s="523">
        <f t="shared" si="42"/>
        <v>1876470.6402153</v>
      </c>
      <c r="G125" s="523">
        <f t="shared" si="43"/>
        <v>1929297.5866925728</v>
      </c>
      <c r="H125" s="526">
        <f t="shared" si="44"/>
        <v>345902.26000713249</v>
      </c>
      <c r="I125" s="577">
        <f t="shared" si="45"/>
        <v>345902.26000713249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1876470.6402153</v>
      </c>
      <c r="E126" s="522">
        <f>IF(+J96&lt;F125,J96,D126)</f>
        <v>105653.89295454546</v>
      </c>
      <c r="F126" s="523">
        <f t="shared" si="42"/>
        <v>1770816.7472607545</v>
      </c>
      <c r="G126" s="523">
        <f t="shared" si="43"/>
        <v>1823643.6937380272</v>
      </c>
      <c r="H126" s="526">
        <f t="shared" si="44"/>
        <v>332745.56742110528</v>
      </c>
      <c r="I126" s="577">
        <f t="shared" si="45"/>
        <v>332745.56742110528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1770816.7472607545</v>
      </c>
      <c r="E127" s="522">
        <f>IF(+J96&lt;F126,J96,D127)</f>
        <v>105653.89295454546</v>
      </c>
      <c r="F127" s="523">
        <f t="shared" si="42"/>
        <v>1665162.8543062089</v>
      </c>
      <c r="G127" s="523">
        <f t="shared" si="43"/>
        <v>1717989.8007834817</v>
      </c>
      <c r="H127" s="526">
        <f t="shared" si="44"/>
        <v>319588.87483507802</v>
      </c>
      <c r="I127" s="577">
        <f t="shared" si="45"/>
        <v>319588.87483507802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1665162.8543062089</v>
      </c>
      <c r="E128" s="522">
        <f>IF(+J96&lt;F127,J96,D128)</f>
        <v>105653.89295454546</v>
      </c>
      <c r="F128" s="523">
        <f t="shared" si="42"/>
        <v>1559508.9613516633</v>
      </c>
      <c r="G128" s="523">
        <f t="shared" si="43"/>
        <v>1612335.9078289361</v>
      </c>
      <c r="H128" s="526">
        <f t="shared" si="44"/>
        <v>306432.18224905082</v>
      </c>
      <c r="I128" s="577">
        <f t="shared" si="45"/>
        <v>306432.18224905082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1559508.9613516633</v>
      </c>
      <c r="E129" s="522">
        <f>IF(+J96&lt;F128,J96,D129)</f>
        <v>105653.89295454546</v>
      </c>
      <c r="F129" s="523">
        <f t="shared" si="42"/>
        <v>1453855.0683971178</v>
      </c>
      <c r="G129" s="523">
        <f t="shared" si="43"/>
        <v>1506682.0148743906</v>
      </c>
      <c r="H129" s="526">
        <f t="shared" si="44"/>
        <v>293275.48966302356</v>
      </c>
      <c r="I129" s="577">
        <f t="shared" si="45"/>
        <v>293275.48966302356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1453855.0683971178</v>
      </c>
      <c r="E130" s="522">
        <f>IF(+J96&lt;F129,J96,D130)</f>
        <v>105653.89295454546</v>
      </c>
      <c r="F130" s="523">
        <f t="shared" si="42"/>
        <v>1348201.1754425722</v>
      </c>
      <c r="G130" s="523">
        <f t="shared" si="43"/>
        <v>1401028.121919845</v>
      </c>
      <c r="H130" s="526">
        <f t="shared" si="44"/>
        <v>280118.79707699636</v>
      </c>
      <c r="I130" s="577">
        <f t="shared" si="45"/>
        <v>280118.79707699636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1348201.1754425722</v>
      </c>
      <c r="E131" s="522">
        <f>IF(+J96&lt;F130,J96,D131)</f>
        <v>105653.89295454546</v>
      </c>
      <c r="F131" s="523">
        <f t="shared" ref="F131:F154" si="46">+D131-E131</f>
        <v>1242547.2824880267</v>
      </c>
      <c r="G131" s="523">
        <f t="shared" ref="G131:G154" si="47">+(F131+D131)/2</f>
        <v>1295374.2289652994</v>
      </c>
      <c r="H131" s="526">
        <f t="shared" si="44"/>
        <v>266962.1044909691</v>
      </c>
      <c r="I131" s="577">
        <f t="shared" si="45"/>
        <v>266962.1044909691</v>
      </c>
      <c r="J131" s="514">
        <f t="shared" ref="J131:J154" si="48">+I541-H541</f>
        <v>0</v>
      </c>
      <c r="K131" s="514"/>
      <c r="L131" s="525"/>
      <c r="M131" s="514">
        <f t="shared" ref="M131:M154" si="49">IF(L541&lt;&gt;0,+H541-L541,0)</f>
        <v>0</v>
      </c>
      <c r="N131" s="525"/>
      <c r="O131" s="514">
        <f t="shared" ref="O131:O154" si="50">IF(N541&lt;&gt;0,+I541-N541,0)</f>
        <v>0</v>
      </c>
      <c r="P131" s="514">
        <f t="shared" ref="P131:P154" si="51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1242547.2824880267</v>
      </c>
      <c r="E132" s="522">
        <f>IF(+J96&lt;F131,J96,D132)</f>
        <v>105653.89295454546</v>
      </c>
      <c r="F132" s="523">
        <f t="shared" si="46"/>
        <v>1136893.3895334811</v>
      </c>
      <c r="G132" s="523">
        <f t="shared" si="47"/>
        <v>1189720.3360107539</v>
      </c>
      <c r="H132" s="526">
        <f t="shared" si="44"/>
        <v>253805.4119049419</v>
      </c>
      <c r="I132" s="577">
        <f t="shared" si="45"/>
        <v>253805.4119049419</v>
      </c>
      <c r="J132" s="514">
        <f t="shared" si="48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1136893.3895334811</v>
      </c>
      <c r="E133" s="522">
        <f>IF(+J96&lt;F132,J96,D133)</f>
        <v>105653.89295454546</v>
      </c>
      <c r="F133" s="523">
        <f t="shared" si="46"/>
        <v>1031239.4965789357</v>
      </c>
      <c r="G133" s="523">
        <f t="shared" si="47"/>
        <v>1084066.4430562083</v>
      </c>
      <c r="H133" s="526">
        <f t="shared" si="44"/>
        <v>240648.71931891463</v>
      </c>
      <c r="I133" s="577">
        <f t="shared" si="45"/>
        <v>240648.71931891463</v>
      </c>
      <c r="J133" s="514">
        <f t="shared" si="48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1031239.4965789357</v>
      </c>
      <c r="E134" s="522">
        <f>IF(+J96&lt;F133,J96,D134)</f>
        <v>105653.89295454546</v>
      </c>
      <c r="F134" s="523">
        <f t="shared" si="46"/>
        <v>925585.60362439021</v>
      </c>
      <c r="G134" s="523">
        <f t="shared" si="47"/>
        <v>978412.55010166299</v>
      </c>
      <c r="H134" s="526">
        <f t="shared" si="44"/>
        <v>227492.02673288743</v>
      </c>
      <c r="I134" s="577">
        <f t="shared" si="45"/>
        <v>227492.02673288743</v>
      </c>
      <c r="J134" s="514">
        <f t="shared" si="48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925585.60362439021</v>
      </c>
      <c r="E135" s="522">
        <f>IF(+J96&lt;F134,J96,D135)</f>
        <v>105653.89295454546</v>
      </c>
      <c r="F135" s="523">
        <f t="shared" si="46"/>
        <v>819931.71066984476</v>
      </c>
      <c r="G135" s="523">
        <f t="shared" si="47"/>
        <v>872758.65714711742</v>
      </c>
      <c r="H135" s="526">
        <f t="shared" si="44"/>
        <v>214335.33414686023</v>
      </c>
      <c r="I135" s="577">
        <f t="shared" si="45"/>
        <v>214335.33414686023</v>
      </c>
      <c r="J135" s="514">
        <f t="shared" si="48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819931.71066984476</v>
      </c>
      <c r="E136" s="522">
        <f>IF(+J96&lt;F135,J96,D136)</f>
        <v>105653.89295454546</v>
      </c>
      <c r="F136" s="523">
        <f t="shared" si="46"/>
        <v>714277.81771529932</v>
      </c>
      <c r="G136" s="523">
        <f t="shared" si="47"/>
        <v>767104.7641925721</v>
      </c>
      <c r="H136" s="526">
        <f t="shared" si="44"/>
        <v>201178.64156083303</v>
      </c>
      <c r="I136" s="577">
        <f t="shared" si="45"/>
        <v>201178.64156083303</v>
      </c>
      <c r="J136" s="514">
        <f t="shared" si="48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714277.81771529932</v>
      </c>
      <c r="E137" s="522">
        <f>IF(+J96&lt;F136,J96,D137)</f>
        <v>105653.89295454546</v>
      </c>
      <c r="F137" s="523">
        <f t="shared" si="46"/>
        <v>608623.92476075387</v>
      </c>
      <c r="G137" s="523">
        <f t="shared" si="47"/>
        <v>661450.87123802654</v>
      </c>
      <c r="H137" s="526">
        <f t="shared" si="44"/>
        <v>188021.94897480577</v>
      </c>
      <c r="I137" s="577">
        <f t="shared" si="45"/>
        <v>188021.94897480577</v>
      </c>
      <c r="J137" s="514">
        <f t="shared" si="48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608623.92476075387</v>
      </c>
      <c r="E138" s="522">
        <f>IF(+J96&lt;F137,J96,D138)</f>
        <v>105653.89295454546</v>
      </c>
      <c r="F138" s="523">
        <f t="shared" si="46"/>
        <v>502970.03180620843</v>
      </c>
      <c r="G138" s="523">
        <f t="shared" si="47"/>
        <v>555796.97828348121</v>
      </c>
      <c r="H138" s="526">
        <f t="shared" si="44"/>
        <v>174865.25638877857</v>
      </c>
      <c r="I138" s="577">
        <f t="shared" si="45"/>
        <v>174865.25638877857</v>
      </c>
      <c r="J138" s="514">
        <f t="shared" si="48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502970.03180620843</v>
      </c>
      <c r="E139" s="522">
        <f>IF(+J96&lt;F138,J96,D139)</f>
        <v>105653.89295454546</v>
      </c>
      <c r="F139" s="523">
        <f t="shared" si="46"/>
        <v>397316.13885166298</v>
      </c>
      <c r="G139" s="523">
        <f t="shared" si="47"/>
        <v>450143.0853289357</v>
      </c>
      <c r="H139" s="526">
        <f t="shared" si="44"/>
        <v>161708.56380275136</v>
      </c>
      <c r="I139" s="577">
        <f t="shared" si="45"/>
        <v>161708.56380275136</v>
      </c>
      <c r="J139" s="514">
        <f t="shared" si="48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397316.13885166298</v>
      </c>
      <c r="E140" s="522">
        <f>IF(+J96&lt;F139,J96,D140)</f>
        <v>105653.89295454546</v>
      </c>
      <c r="F140" s="523">
        <f t="shared" si="46"/>
        <v>291662.24589711754</v>
      </c>
      <c r="G140" s="523">
        <f t="shared" si="47"/>
        <v>344489.19237439026</v>
      </c>
      <c r="H140" s="526">
        <f t="shared" si="44"/>
        <v>148551.87121672413</v>
      </c>
      <c r="I140" s="577">
        <f t="shared" si="45"/>
        <v>148551.87121672413</v>
      </c>
      <c r="J140" s="514">
        <f t="shared" si="48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291662.24589711754</v>
      </c>
      <c r="E141" s="522">
        <f>IF(+J96&lt;F140,J96,D141)</f>
        <v>105653.89295454546</v>
      </c>
      <c r="F141" s="523">
        <f t="shared" si="46"/>
        <v>186008.35294257209</v>
      </c>
      <c r="G141" s="523">
        <f t="shared" si="47"/>
        <v>238835.29941984481</v>
      </c>
      <c r="H141" s="526">
        <f t="shared" si="44"/>
        <v>135395.17863069693</v>
      </c>
      <c r="I141" s="577">
        <f t="shared" si="45"/>
        <v>135395.17863069693</v>
      </c>
      <c r="J141" s="514">
        <f t="shared" si="48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186008.35294257209</v>
      </c>
      <c r="E142" s="522">
        <f>IF(+J96&lt;F141,J96,D142)</f>
        <v>105653.89295454546</v>
      </c>
      <c r="F142" s="523">
        <f t="shared" si="46"/>
        <v>80354.459988026632</v>
      </c>
      <c r="G142" s="523">
        <f t="shared" si="47"/>
        <v>133181.40646529937</v>
      </c>
      <c r="H142" s="526">
        <f t="shared" si="44"/>
        <v>122238.48604466971</v>
      </c>
      <c r="I142" s="577">
        <f t="shared" si="45"/>
        <v>122238.48604466971</v>
      </c>
      <c r="J142" s="514">
        <f t="shared" si="48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80354.459988026632</v>
      </c>
      <c r="E143" s="522">
        <f>IF(+J96&lt;F142,J96,D143)</f>
        <v>80354.459988026632</v>
      </c>
      <c r="F143" s="523">
        <f t="shared" si="46"/>
        <v>0</v>
      </c>
      <c r="G143" s="523">
        <f t="shared" si="47"/>
        <v>40177.229994013316</v>
      </c>
      <c r="H143" s="526">
        <f t="shared" si="44"/>
        <v>85357.583386581959</v>
      </c>
      <c r="I143" s="577">
        <f t="shared" si="45"/>
        <v>85357.583386581959</v>
      </c>
      <c r="J143" s="514">
        <f t="shared" si="48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6"/>
        <v>0</v>
      </c>
      <c r="G144" s="523">
        <f t="shared" si="47"/>
        <v>0</v>
      </c>
      <c r="H144" s="526">
        <f t="shared" si="44"/>
        <v>0</v>
      </c>
      <c r="I144" s="577">
        <f t="shared" si="45"/>
        <v>0</v>
      </c>
      <c r="J144" s="514">
        <f t="shared" si="48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6"/>
        <v>0</v>
      </c>
      <c r="G145" s="523">
        <f t="shared" si="47"/>
        <v>0</v>
      </c>
      <c r="H145" s="526">
        <f t="shared" si="44"/>
        <v>0</v>
      </c>
      <c r="I145" s="577">
        <f t="shared" si="45"/>
        <v>0</v>
      </c>
      <c r="J145" s="514">
        <f t="shared" si="48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6"/>
        <v>0</v>
      </c>
      <c r="G146" s="523">
        <f t="shared" si="47"/>
        <v>0</v>
      </c>
      <c r="H146" s="526">
        <f t="shared" si="44"/>
        <v>0</v>
      </c>
      <c r="I146" s="577">
        <f t="shared" si="45"/>
        <v>0</v>
      </c>
      <c r="J146" s="514">
        <f t="shared" si="48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6"/>
        <v>0</v>
      </c>
      <c r="G147" s="523">
        <f t="shared" si="47"/>
        <v>0</v>
      </c>
      <c r="H147" s="526">
        <f t="shared" si="44"/>
        <v>0</v>
      </c>
      <c r="I147" s="577">
        <f t="shared" si="45"/>
        <v>0</v>
      </c>
      <c r="J147" s="514">
        <f t="shared" si="48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6"/>
        <v>0</v>
      </c>
      <c r="G148" s="523">
        <f t="shared" si="47"/>
        <v>0</v>
      </c>
      <c r="H148" s="526">
        <f t="shared" si="44"/>
        <v>0</v>
      </c>
      <c r="I148" s="577">
        <f t="shared" si="45"/>
        <v>0</v>
      </c>
      <c r="J148" s="514">
        <f t="shared" si="48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6"/>
        <v>0</v>
      </c>
      <c r="G149" s="523">
        <f t="shared" si="47"/>
        <v>0</v>
      </c>
      <c r="H149" s="526">
        <f t="shared" si="44"/>
        <v>0</v>
      </c>
      <c r="I149" s="577">
        <f t="shared" si="45"/>
        <v>0</v>
      </c>
      <c r="J149" s="514">
        <f t="shared" si="48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6"/>
        <v>0</v>
      </c>
      <c r="G150" s="523">
        <f t="shared" si="47"/>
        <v>0</v>
      </c>
      <c r="H150" s="526">
        <f t="shared" si="44"/>
        <v>0</v>
      </c>
      <c r="I150" s="577">
        <f t="shared" si="45"/>
        <v>0</v>
      </c>
      <c r="J150" s="514">
        <f t="shared" si="48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6"/>
        <v>0</v>
      </c>
      <c r="G151" s="523">
        <f t="shared" si="47"/>
        <v>0</v>
      </c>
      <c r="H151" s="526">
        <f t="shared" si="44"/>
        <v>0</v>
      </c>
      <c r="I151" s="577">
        <f t="shared" si="45"/>
        <v>0</v>
      </c>
      <c r="J151" s="514">
        <f t="shared" si="48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6"/>
        <v>0</v>
      </c>
      <c r="G152" s="523">
        <f t="shared" si="47"/>
        <v>0</v>
      </c>
      <c r="H152" s="526">
        <f t="shared" si="44"/>
        <v>0</v>
      </c>
      <c r="I152" s="577">
        <f t="shared" si="45"/>
        <v>0</v>
      </c>
      <c r="J152" s="514">
        <f t="shared" si="48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6"/>
        <v>0</v>
      </c>
      <c r="G153" s="523">
        <f t="shared" si="47"/>
        <v>0</v>
      </c>
      <c r="H153" s="526">
        <f t="shared" si="44"/>
        <v>0</v>
      </c>
      <c r="I153" s="577">
        <f t="shared" si="45"/>
        <v>0</v>
      </c>
      <c r="J153" s="514">
        <f t="shared" si="48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6"/>
        <v>0</v>
      </c>
      <c r="G154" s="528">
        <f t="shared" si="47"/>
        <v>0</v>
      </c>
      <c r="H154" s="530">
        <f t="shared" si="44"/>
        <v>0</v>
      </c>
      <c r="I154" s="579">
        <f t="shared" si="45"/>
        <v>0</v>
      </c>
      <c r="J154" s="533">
        <f t="shared" si="48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</row>
    <row r="155" spans="2:16" ht="12.5">
      <c r="C155" s="374" t="s">
        <v>78</v>
      </c>
      <c r="D155" s="375"/>
      <c r="E155" s="375">
        <f>SUM(E99:E154)</f>
        <v>4648771.2899999991</v>
      </c>
      <c r="F155" s="375"/>
      <c r="G155" s="375"/>
      <c r="H155" s="375">
        <f>SUM(H99:H154)</f>
        <v>17167367.670563973</v>
      </c>
      <c r="I155" s="375">
        <f>SUM(I99:I154)</f>
        <v>17167367.670563973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1" priority="1" stopIfTrue="1" operator="equal">
      <formula>$I$10</formula>
    </cfRule>
  </conditionalFormatting>
  <conditionalFormatting sqref="C99:C154">
    <cfRule type="cellIs" dxfId="30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64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2043089.8995320299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2043089.8995320299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414</v>
      </c>
      <c r="E9" s="637" t="s">
        <v>415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17159057.350000001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389978.57613636367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440</v>
      </c>
      <c r="E17" s="658" t="s">
        <v>440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 t="shared" ref="K17:K22" si="1">+G17</f>
        <v>801461</v>
      </c>
      <c r="L17" s="513">
        <f t="shared" ref="L17:L72" si="2">IF(K17&lt;&gt;0,+G17-K17,0)</f>
        <v>0</v>
      </c>
      <c r="M17" s="512">
        <f t="shared" ref="M17:M22" si="3">+H17</f>
        <v>801461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2379459.1627964582</v>
      </c>
      <c r="H18" s="639">
        <v>2379459.1627964582</v>
      </c>
      <c r="I18" s="511">
        <f t="shared" si="0"/>
        <v>0</v>
      </c>
      <c r="J18" s="511"/>
      <c r="K18" s="518">
        <f t="shared" si="1"/>
        <v>2379459.1627964582</v>
      </c>
      <c r="L18" s="519">
        <f t="shared" si="2"/>
        <v>0</v>
      </c>
      <c r="M18" s="518">
        <f t="shared" si="3"/>
        <v>2379459.1627964582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387073.1707317073</v>
      </c>
      <c r="F19" s="631">
        <v>15095853.658536587</v>
      </c>
      <c r="G19" s="630">
        <v>2330264.4469430079</v>
      </c>
      <c r="H19" s="639">
        <v>2330264.4469430079</v>
      </c>
      <c r="I19" s="511">
        <f t="shared" si="0"/>
        <v>0</v>
      </c>
      <c r="J19" s="511"/>
      <c r="K19" s="518">
        <f t="shared" si="1"/>
        <v>2330264.4469430079</v>
      </c>
      <c r="L19" s="519">
        <f t="shared" ref="L19" si="6">IF(K19&lt;&gt;0,+G19-K19,0)</f>
        <v>0</v>
      </c>
      <c r="M19" s="518">
        <f t="shared" si="3"/>
        <v>2330264.4469430079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2073856.4882897006</v>
      </c>
      <c r="H20" s="639">
        <v>2073856.4882897006</v>
      </c>
      <c r="I20" s="511">
        <f t="shared" si="0"/>
        <v>0</v>
      </c>
      <c r="J20" s="511"/>
      <c r="K20" s="518">
        <f t="shared" si="1"/>
        <v>2073856.4882897006</v>
      </c>
      <c r="L20" s="519">
        <f t="shared" ref="L20" si="8">IF(K20&lt;&gt;0,+G20-K20,0)</f>
        <v>0</v>
      </c>
      <c r="M20" s="518">
        <f t="shared" si="3"/>
        <v>2073856.4882897006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15984400.476460578</v>
      </c>
      <c r="E21" s="630">
        <v>408548.97619047621</v>
      </c>
      <c r="F21" s="631">
        <v>15575851.500270102</v>
      </c>
      <c r="G21" s="630">
        <v>2081314.0523024015</v>
      </c>
      <c r="H21" s="639">
        <v>2081314.0523024015</v>
      </c>
      <c r="I21" s="511">
        <f t="shared" si="0"/>
        <v>0</v>
      </c>
      <c r="J21" s="511"/>
      <c r="K21" s="518">
        <f t="shared" si="1"/>
        <v>2081314.0523024015</v>
      </c>
      <c r="L21" s="519">
        <f t="shared" ref="L21" si="9">IF(K21&lt;&gt;0,+G21-K21,0)</f>
        <v>0</v>
      </c>
      <c r="M21" s="518">
        <f t="shared" si="3"/>
        <v>2081314.0523024015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15557848.096980255</v>
      </c>
      <c r="E22" s="630">
        <v>408548.97619047621</v>
      </c>
      <c r="F22" s="631">
        <v>15149299.120789779</v>
      </c>
      <c r="G22" s="630">
        <v>2134967.6945692962</v>
      </c>
      <c r="H22" s="639">
        <v>2134967.6945692962</v>
      </c>
      <c r="I22" s="511">
        <f t="shared" si="0"/>
        <v>0</v>
      </c>
      <c r="J22" s="511"/>
      <c r="K22" s="518">
        <f t="shared" si="1"/>
        <v>2134967.6945692962</v>
      </c>
      <c r="L22" s="519">
        <f t="shared" ref="L22" si="10">IF(K22&lt;&gt;0,+G22-K22,0)</f>
        <v>0</v>
      </c>
      <c r="M22" s="518">
        <f t="shared" si="3"/>
        <v>2134967.6945692962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15149299.470789781</v>
      </c>
      <c r="E23" s="630">
        <v>408548.98452380957</v>
      </c>
      <c r="F23" s="631">
        <v>14740750.48626597</v>
      </c>
      <c r="G23" s="630">
        <v>2296505.9863365302</v>
      </c>
      <c r="H23" s="639">
        <v>2296505.9863365302</v>
      </c>
      <c r="I23" s="511">
        <f t="shared" si="0"/>
        <v>0</v>
      </c>
      <c r="J23" s="511"/>
      <c r="K23" s="518">
        <f t="shared" ref="K23" si="11">+G23</f>
        <v>2296505.9863365302</v>
      </c>
      <c r="L23" s="519">
        <f t="shared" ref="L23" si="12">IF(K23&lt;&gt;0,+G23-K23,0)</f>
        <v>0</v>
      </c>
      <c r="M23" s="518">
        <f t="shared" ref="M23" si="13">+H23</f>
        <v>2296505.9863365302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631">
        <v>14740750.48626597</v>
      </c>
      <c r="E24" s="630">
        <v>408548.98452380957</v>
      </c>
      <c r="F24" s="631">
        <v>14332201.50174216</v>
      </c>
      <c r="G24" s="630">
        <v>2043089.8995320299</v>
      </c>
      <c r="H24" s="639">
        <v>2043089.8995320299</v>
      </c>
      <c r="I24" s="511">
        <f t="shared" si="0"/>
        <v>0</v>
      </c>
      <c r="J24" s="511"/>
      <c r="K24" s="518">
        <f t="shared" ref="K24" si="14">+G24</f>
        <v>2043089.8995320299</v>
      </c>
      <c r="L24" s="519">
        <f t="shared" ref="L24" si="15">IF(K24&lt;&gt;0,+G24-K24,0)</f>
        <v>0</v>
      </c>
      <c r="M24" s="518">
        <f t="shared" ref="M24" si="16">+H24</f>
        <v>2043089.8995320299</v>
      </c>
      <c r="N24" s="514">
        <f t="shared" ref="N24" si="17">IF(M24&lt;&gt;0,+H24-M24,0)</f>
        <v>0</v>
      </c>
      <c r="O24" s="514">
        <f t="shared" ref="O24" si="18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14332201.50174216</v>
      </c>
      <c r="E25" s="522">
        <f>IF(+I14&lt;F24,I14,D25)</f>
        <v>389978.57613636367</v>
      </c>
      <c r="F25" s="523">
        <f t="shared" ref="F25:F72" si="19">+D25-E25</f>
        <v>13942222.925605796</v>
      </c>
      <c r="G25" s="524">
        <f t="shared" ref="G25:G48" si="20">+I$12*((D25+F25)/2)+E25</f>
        <v>2079759.0016212112</v>
      </c>
      <c r="H25" s="491">
        <f t="shared" ref="H25:H48" si="21">+I$13*((D25+F25)/2)+E25</f>
        <v>2079759.0016212112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13942222.925605796</v>
      </c>
      <c r="E26" s="522">
        <f>IF(+I14&lt;F25,I14,D26)</f>
        <v>389978.57613636367</v>
      </c>
      <c r="F26" s="523">
        <f t="shared" si="19"/>
        <v>13552244.349469433</v>
      </c>
      <c r="G26" s="524">
        <f t="shared" si="20"/>
        <v>2033145.9810091066</v>
      </c>
      <c r="H26" s="491">
        <f t="shared" si="21"/>
        <v>2033145.9810091066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13552244.349469433</v>
      </c>
      <c r="E27" s="522">
        <f>IF(+I14&lt;F26,I14,D27)</f>
        <v>389978.57613636367</v>
      </c>
      <c r="F27" s="523">
        <f t="shared" si="19"/>
        <v>13162265.773333069</v>
      </c>
      <c r="G27" s="524">
        <f t="shared" si="20"/>
        <v>1986532.9603970023</v>
      </c>
      <c r="H27" s="491">
        <f t="shared" si="21"/>
        <v>1986532.9603970023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13162265.773333069</v>
      </c>
      <c r="E28" s="522">
        <f>IF(+I14&lt;F27,I14,D28)</f>
        <v>389978.57613636367</v>
      </c>
      <c r="F28" s="523">
        <f t="shared" si="19"/>
        <v>12772287.197196705</v>
      </c>
      <c r="G28" s="524">
        <f t="shared" si="20"/>
        <v>1939919.9397848977</v>
      </c>
      <c r="H28" s="491">
        <f t="shared" si="21"/>
        <v>1939919.9397848977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12772287.197196705</v>
      </c>
      <c r="E29" s="522">
        <f>IF(+I14&lt;F28,I14,D29)</f>
        <v>389978.57613636367</v>
      </c>
      <c r="F29" s="523">
        <f t="shared" si="19"/>
        <v>12382308.621060342</v>
      </c>
      <c r="G29" s="524">
        <f t="shared" si="20"/>
        <v>1893306.9191727936</v>
      </c>
      <c r="H29" s="491">
        <f t="shared" si="21"/>
        <v>1893306.9191727936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12382308.621060342</v>
      </c>
      <c r="E30" s="522">
        <f>IF(+I14&lt;F29,I14,D30)</f>
        <v>389978.57613636367</v>
      </c>
      <c r="F30" s="523">
        <f t="shared" si="19"/>
        <v>11992330.044923978</v>
      </c>
      <c r="G30" s="524">
        <f t="shared" si="20"/>
        <v>1846693.8985606888</v>
      </c>
      <c r="H30" s="491">
        <f t="shared" si="21"/>
        <v>1846693.8985606888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11992330.044923978</v>
      </c>
      <c r="E31" s="522">
        <f>IF(+I14&lt;F30,I14,D31)</f>
        <v>389978.57613636367</v>
      </c>
      <c r="F31" s="523">
        <f t="shared" si="19"/>
        <v>11602351.468787614</v>
      </c>
      <c r="G31" s="524">
        <f t="shared" si="20"/>
        <v>1800080.8779485847</v>
      </c>
      <c r="H31" s="491">
        <f t="shared" si="21"/>
        <v>1800080.8779485847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11602351.468787614</v>
      </c>
      <c r="E32" s="522">
        <f>IF(+I14&lt;F31,I14,D32)</f>
        <v>389978.57613636367</v>
      </c>
      <c r="F32" s="523">
        <f t="shared" si="19"/>
        <v>11212372.892651251</v>
      </c>
      <c r="G32" s="524">
        <f t="shared" si="20"/>
        <v>1753467.8573364799</v>
      </c>
      <c r="H32" s="491">
        <f t="shared" si="21"/>
        <v>1753467.8573364799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11212372.892651251</v>
      </c>
      <c r="E33" s="522">
        <f>IF(+I14&lt;F32,I14,D33)</f>
        <v>389978.57613636367</v>
      </c>
      <c r="F33" s="523">
        <f t="shared" si="19"/>
        <v>10822394.316514887</v>
      </c>
      <c r="G33" s="524">
        <f t="shared" si="20"/>
        <v>1706854.8367243758</v>
      </c>
      <c r="H33" s="491">
        <f t="shared" si="21"/>
        <v>1706854.8367243758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10822394.316514887</v>
      </c>
      <c r="E34" s="522">
        <f>IF(+I14&lt;F33,I14,D34)</f>
        <v>389978.57613636367</v>
      </c>
      <c r="F34" s="523">
        <f t="shared" si="19"/>
        <v>10432415.740378523</v>
      </c>
      <c r="G34" s="524">
        <f t="shared" si="20"/>
        <v>1660241.8161122713</v>
      </c>
      <c r="H34" s="491">
        <f t="shared" si="21"/>
        <v>1660241.8161122713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10432415.740378523</v>
      </c>
      <c r="E35" s="522">
        <f>IF(+I14&lt;F34,I14,D35)</f>
        <v>389978.57613636367</v>
      </c>
      <c r="F35" s="523">
        <f t="shared" si="19"/>
        <v>10042437.16424216</v>
      </c>
      <c r="G35" s="524">
        <f t="shared" si="20"/>
        <v>1613628.7955001669</v>
      </c>
      <c r="H35" s="491">
        <f t="shared" si="21"/>
        <v>1613628.7955001669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10042437.16424216</v>
      </c>
      <c r="E36" s="522">
        <f>IF(+I14&lt;F35,I14,D36)</f>
        <v>389978.57613636367</v>
      </c>
      <c r="F36" s="523">
        <f t="shared" si="19"/>
        <v>9652458.5881057959</v>
      </c>
      <c r="G36" s="524">
        <f t="shared" si="20"/>
        <v>1567015.7748880624</v>
      </c>
      <c r="H36" s="491">
        <f t="shared" si="21"/>
        <v>1567015.7748880624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9652458.5881057959</v>
      </c>
      <c r="E37" s="522">
        <f>IF(+I14&lt;F36,I14,D37)</f>
        <v>389978.57613636367</v>
      </c>
      <c r="F37" s="523">
        <f t="shared" si="19"/>
        <v>9262480.0119694322</v>
      </c>
      <c r="G37" s="524">
        <f t="shared" si="20"/>
        <v>1520402.7542759581</v>
      </c>
      <c r="H37" s="491">
        <f t="shared" si="21"/>
        <v>1520402.7542759581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9262480.0119694322</v>
      </c>
      <c r="E38" s="522">
        <f>IF(+I14&lt;F37,I14,D38)</f>
        <v>389978.57613636367</v>
      </c>
      <c r="F38" s="523">
        <f t="shared" si="19"/>
        <v>8872501.4358330686</v>
      </c>
      <c r="G38" s="524">
        <f t="shared" si="20"/>
        <v>1473789.7336638535</v>
      </c>
      <c r="H38" s="491">
        <f t="shared" si="21"/>
        <v>1473789.7336638535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8872501.4358330686</v>
      </c>
      <c r="E39" s="522">
        <f>IF(+I14&lt;F38,I14,D39)</f>
        <v>389978.57613636367</v>
      </c>
      <c r="F39" s="523">
        <f t="shared" si="19"/>
        <v>8482522.8596967049</v>
      </c>
      <c r="G39" s="524">
        <f t="shared" si="20"/>
        <v>1427176.7130517494</v>
      </c>
      <c r="H39" s="491">
        <f t="shared" si="21"/>
        <v>1427176.7130517494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8482522.8596967049</v>
      </c>
      <c r="E40" s="522">
        <f>IF(+I14&lt;F39,I14,D40)</f>
        <v>389978.57613636367</v>
      </c>
      <c r="F40" s="523">
        <f t="shared" si="19"/>
        <v>8092544.2835603412</v>
      </c>
      <c r="G40" s="524">
        <f t="shared" si="20"/>
        <v>1380563.6924396446</v>
      </c>
      <c r="H40" s="491">
        <f t="shared" si="21"/>
        <v>1380563.6924396446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8092544.2835603412</v>
      </c>
      <c r="E41" s="522">
        <f>IF(+I14&lt;F40,I14,D41)</f>
        <v>389978.57613636367</v>
      </c>
      <c r="F41" s="523">
        <f t="shared" si="19"/>
        <v>7702565.7074239776</v>
      </c>
      <c r="G41" s="524">
        <f t="shared" si="20"/>
        <v>1333950.6718275403</v>
      </c>
      <c r="H41" s="491">
        <f t="shared" si="21"/>
        <v>1333950.6718275403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7702565.7074239776</v>
      </c>
      <c r="E42" s="522">
        <f>IF(+I14&lt;F41,I14,D42)</f>
        <v>389978.57613636367</v>
      </c>
      <c r="F42" s="523">
        <f t="shared" si="19"/>
        <v>7312587.1312876139</v>
      </c>
      <c r="G42" s="524">
        <f t="shared" si="20"/>
        <v>1287337.6512154359</v>
      </c>
      <c r="H42" s="491">
        <f t="shared" si="21"/>
        <v>1287337.6512154359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7312587.1312876139</v>
      </c>
      <c r="E43" s="522">
        <f>IF(+I14&lt;F42,I14,D43)</f>
        <v>389978.57613636367</v>
      </c>
      <c r="F43" s="523">
        <f t="shared" si="19"/>
        <v>6922608.5551512502</v>
      </c>
      <c r="G43" s="524">
        <f t="shared" si="20"/>
        <v>1240724.6306033316</v>
      </c>
      <c r="H43" s="491">
        <f t="shared" si="21"/>
        <v>1240724.6306033316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6922608.5551512502</v>
      </c>
      <c r="E44" s="522">
        <f>IF(+I14&lt;F43,I14,D44)</f>
        <v>389978.57613636367</v>
      </c>
      <c r="F44" s="523">
        <f t="shared" si="19"/>
        <v>6532629.9790148865</v>
      </c>
      <c r="G44" s="524">
        <f t="shared" si="20"/>
        <v>1194111.609991227</v>
      </c>
      <c r="H44" s="491">
        <f t="shared" si="21"/>
        <v>1194111.609991227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6532629.9790148865</v>
      </c>
      <c r="E45" s="522">
        <f>IF(+I14&lt;F44,I14,D45)</f>
        <v>389978.57613636367</v>
      </c>
      <c r="F45" s="523">
        <f t="shared" si="19"/>
        <v>6142651.4028785229</v>
      </c>
      <c r="G45" s="524">
        <f t="shared" si="20"/>
        <v>1147498.5893791225</v>
      </c>
      <c r="H45" s="491">
        <f t="shared" si="21"/>
        <v>1147498.5893791225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6142651.4028785229</v>
      </c>
      <c r="E46" s="522">
        <f>IF(+I14&lt;F45,I14,D46)</f>
        <v>389978.57613636367</v>
      </c>
      <c r="F46" s="523">
        <f t="shared" si="19"/>
        <v>5752672.8267421592</v>
      </c>
      <c r="G46" s="524">
        <f t="shared" si="20"/>
        <v>1100885.5687670182</v>
      </c>
      <c r="H46" s="491">
        <f t="shared" si="21"/>
        <v>1100885.5687670182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5752672.8267421592</v>
      </c>
      <c r="E47" s="522">
        <f>IF(+I14&lt;F46,I14,D47)</f>
        <v>389978.57613636367</v>
      </c>
      <c r="F47" s="523">
        <f t="shared" si="19"/>
        <v>5362694.2506057955</v>
      </c>
      <c r="G47" s="524">
        <f t="shared" si="20"/>
        <v>1054272.5481549138</v>
      </c>
      <c r="H47" s="491">
        <f t="shared" si="21"/>
        <v>1054272.5481549138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5362694.2506057955</v>
      </c>
      <c r="E48" s="522">
        <f>IF(+I14&lt;F47,I14,D48)</f>
        <v>389978.57613636367</v>
      </c>
      <c r="F48" s="523">
        <f t="shared" si="19"/>
        <v>4972715.6744694319</v>
      </c>
      <c r="G48" s="524">
        <f t="shared" si="20"/>
        <v>1007659.5275428094</v>
      </c>
      <c r="H48" s="491">
        <f t="shared" si="21"/>
        <v>1007659.5275428094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4972715.6744694319</v>
      </c>
      <c r="E49" s="522">
        <f>IF(+I14&lt;F48,I14,D49)</f>
        <v>389978.57613636367</v>
      </c>
      <c r="F49" s="523">
        <f t="shared" si="19"/>
        <v>4582737.0983330682</v>
      </c>
      <c r="G49" s="524">
        <f t="shared" ref="G49:G72" si="22">+I$12*((D49+F49)/2)+E49</f>
        <v>961046.50693070493</v>
      </c>
      <c r="H49" s="491">
        <f t="shared" ref="H49:H72" si="23">+I$13*((D49+F49)/2)+E49</f>
        <v>961046.50693070493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4582737.0983330682</v>
      </c>
      <c r="E50" s="522">
        <f>IF(+I14&lt;F49,I14,D50)</f>
        <v>389978.57613636367</v>
      </c>
      <c r="F50" s="523">
        <f t="shared" si="19"/>
        <v>4192758.5221967045</v>
      </c>
      <c r="G50" s="524">
        <f t="shared" si="22"/>
        <v>914433.48631860048</v>
      </c>
      <c r="H50" s="491">
        <f t="shared" si="23"/>
        <v>914433.48631860048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4192758.5221967045</v>
      </c>
      <c r="E51" s="522">
        <f>IF(+I14&lt;F50,I14,D51)</f>
        <v>389978.57613636367</v>
      </c>
      <c r="F51" s="523">
        <f t="shared" si="19"/>
        <v>3802779.9460603409</v>
      </c>
      <c r="G51" s="524">
        <f t="shared" si="22"/>
        <v>867820.46570649603</v>
      </c>
      <c r="H51" s="491">
        <f t="shared" si="23"/>
        <v>867820.46570649603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3802779.9460603409</v>
      </c>
      <c r="E52" s="522">
        <f>IF(+I14&lt;F51,I14,D52)</f>
        <v>389978.57613636367</v>
      </c>
      <c r="F52" s="523">
        <f t="shared" si="19"/>
        <v>3412801.3699239772</v>
      </c>
      <c r="G52" s="524">
        <f t="shared" si="22"/>
        <v>821207.4450943917</v>
      </c>
      <c r="H52" s="491">
        <f t="shared" si="23"/>
        <v>821207.4450943917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3412801.3699239772</v>
      </c>
      <c r="E53" s="522">
        <f>IF(+I14&lt;F52,I14,D53)</f>
        <v>389978.57613636367</v>
      </c>
      <c r="F53" s="523">
        <f t="shared" si="19"/>
        <v>3022822.7937876135</v>
      </c>
      <c r="G53" s="524">
        <f t="shared" si="22"/>
        <v>774594.42448228714</v>
      </c>
      <c r="H53" s="491">
        <f t="shared" si="23"/>
        <v>774594.42448228714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3022822.7937876135</v>
      </c>
      <c r="E54" s="522">
        <f>IF(+I14&lt;F53,I14,D54)</f>
        <v>389978.57613636367</v>
      </c>
      <c r="F54" s="523">
        <f t="shared" si="19"/>
        <v>2632844.2176512498</v>
      </c>
      <c r="G54" s="524">
        <f t="shared" si="22"/>
        <v>727981.40387018281</v>
      </c>
      <c r="H54" s="491">
        <f t="shared" si="23"/>
        <v>727981.40387018281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2632844.2176512498</v>
      </c>
      <c r="E55" s="522">
        <f>IF(+I14&lt;F54,I14,D55)</f>
        <v>389978.57613636367</v>
      </c>
      <c r="F55" s="523">
        <f t="shared" si="19"/>
        <v>2242865.6415148862</v>
      </c>
      <c r="G55" s="524">
        <f t="shared" si="22"/>
        <v>681368.38325807836</v>
      </c>
      <c r="H55" s="491">
        <f t="shared" si="23"/>
        <v>681368.38325807836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2242865.6415148862</v>
      </c>
      <c r="E56" s="522">
        <f>IF(+I14&lt;F55,I14,D56)</f>
        <v>389978.57613636367</v>
      </c>
      <c r="F56" s="523">
        <f t="shared" si="19"/>
        <v>1852887.0653785225</v>
      </c>
      <c r="G56" s="524">
        <f t="shared" si="22"/>
        <v>634755.36264597392</v>
      </c>
      <c r="H56" s="491">
        <f t="shared" si="23"/>
        <v>634755.36264597392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1852887.0653785225</v>
      </c>
      <c r="E57" s="522">
        <f>IF(+I14&lt;F56,I14,D57)</f>
        <v>389978.57613636367</v>
      </c>
      <c r="F57" s="523">
        <f t="shared" si="19"/>
        <v>1462908.4892421588</v>
      </c>
      <c r="G57" s="524">
        <f t="shared" si="22"/>
        <v>588142.34203386947</v>
      </c>
      <c r="H57" s="491">
        <f t="shared" si="23"/>
        <v>588142.34203386947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1462908.4892421588</v>
      </c>
      <c r="E58" s="522">
        <f>IF(+I14&lt;F57,I14,D58)</f>
        <v>389978.57613636367</v>
      </c>
      <c r="F58" s="523">
        <f t="shared" si="19"/>
        <v>1072929.9131057952</v>
      </c>
      <c r="G58" s="524">
        <f t="shared" si="22"/>
        <v>541529.32142176502</v>
      </c>
      <c r="H58" s="491">
        <f t="shared" si="23"/>
        <v>541529.32142176502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1072929.9131057952</v>
      </c>
      <c r="E59" s="522">
        <f>IF(+I14&lt;F58,I14,D59)</f>
        <v>389978.57613636367</v>
      </c>
      <c r="F59" s="523">
        <f t="shared" si="19"/>
        <v>682951.33696943149</v>
      </c>
      <c r="G59" s="524">
        <f t="shared" si="22"/>
        <v>494916.30080966064</v>
      </c>
      <c r="H59" s="491">
        <f t="shared" si="23"/>
        <v>494916.30080966064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682951.33696943149</v>
      </c>
      <c r="E60" s="522">
        <f>IF(+I14&lt;F59,I14,D60)</f>
        <v>389978.57613636367</v>
      </c>
      <c r="F60" s="523">
        <f t="shared" si="19"/>
        <v>292972.76083306782</v>
      </c>
      <c r="G60" s="524">
        <f t="shared" si="22"/>
        <v>448303.28019755625</v>
      </c>
      <c r="H60" s="491">
        <f t="shared" si="23"/>
        <v>448303.28019755625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292972.76083306782</v>
      </c>
      <c r="E61" s="522">
        <f>IF(+I14&lt;F60,I14,D61)</f>
        <v>292972.76083306782</v>
      </c>
      <c r="F61" s="523">
        <f t="shared" si="19"/>
        <v>0</v>
      </c>
      <c r="G61" s="526">
        <f t="shared" si="22"/>
        <v>310481.85771063797</v>
      </c>
      <c r="H61" s="491">
        <f t="shared" si="23"/>
        <v>310481.85771063797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2"/>
        <v>0</v>
      </c>
      <c r="H62" s="491">
        <f t="shared" si="2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2"/>
        <v>0</v>
      </c>
      <c r="H63" s="491">
        <f t="shared" si="2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2"/>
        <v>0</v>
      </c>
      <c r="H64" s="491">
        <f t="shared" si="2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2"/>
        <v>0</v>
      </c>
      <c r="H65" s="491">
        <f t="shared" si="2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2"/>
        <v>0</v>
      </c>
      <c r="H66" s="491">
        <f t="shared" si="2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2"/>
        <v>0</v>
      </c>
      <c r="H67" s="491">
        <f t="shared" si="2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2"/>
        <v>0</v>
      </c>
      <c r="H68" s="491">
        <f t="shared" si="2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2"/>
        <v>0</v>
      </c>
      <c r="H69" s="491">
        <f t="shared" si="2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2"/>
        <v>0</v>
      </c>
      <c r="H70" s="491">
        <f t="shared" si="2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2"/>
        <v>0</v>
      </c>
      <c r="H71" s="491">
        <f t="shared" si="2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2"/>
        <v>0</v>
      </c>
      <c r="H72" s="471">
        <f t="shared" si="2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17159057.350000001</v>
      </c>
      <c r="F73" s="375"/>
      <c r="G73" s="375">
        <f>SUM(G17:G72)</f>
        <v>61956521.661217868</v>
      </c>
      <c r="H73" s="375">
        <f>SUM(H17:H72)</f>
        <v>61956521.661217868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2043089.8995320299</v>
      </c>
      <c r="N87" s="546">
        <f>IF(J92&lt;D11,0,VLOOKUP(J92,C17:O72,11))</f>
        <v>2043089.8995320299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2174114.4867150653</v>
      </c>
      <c r="N88" s="550">
        <f>IF(J92&lt;D11,0,VLOOKUP(J92,C99:P154,7))</f>
        <v>2174114.4867150653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131024.58718303544</v>
      </c>
      <c r="N89" s="555">
        <f>+N88-N87</f>
        <v>131024.58718303544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 t="str">
        <f>E9</f>
        <v xml:space="preserve">  SPP Project ID = 30576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17159057.350000001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389978.57613636367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24">+I99-H99</f>
        <v>0</v>
      </c>
      <c r="K99" s="514"/>
      <c r="L99" s="512">
        <f t="shared" ref="L99:L104" si="25">+H99</f>
        <v>1229377.3244778609</v>
      </c>
      <c r="M99" s="513">
        <f t="shared" ref="M99:M130" si="26">IF(L99&lt;&gt;0,+H99-L99,0)</f>
        <v>0</v>
      </c>
      <c r="N99" s="512">
        <f t="shared" ref="N99:N104" si="27">+I99</f>
        <v>1229377.3244778609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24"/>
        <v>0</v>
      </c>
      <c r="K100" s="514"/>
      <c r="L100" s="655">
        <f t="shared" si="25"/>
        <v>2177560.8695091857</v>
      </c>
      <c r="M100" s="514">
        <f t="shared" si="26"/>
        <v>0</v>
      </c>
      <c r="N100" s="655">
        <f t="shared" si="27"/>
        <v>2177560.8695091857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/>
      </c>
      <c r="C101" s="507">
        <f>IF(D93="","-",+C100+1)</f>
        <v>2019</v>
      </c>
      <c r="D101" s="629">
        <v>16547004.630952382</v>
      </c>
      <c r="E101" s="630">
        <v>399047.83720930235</v>
      </c>
      <c r="F101" s="631">
        <v>16147956.79374308</v>
      </c>
      <c r="G101" s="631">
        <v>16347480.712347731</v>
      </c>
      <c r="H101" s="633">
        <v>2148891.1072448152</v>
      </c>
      <c r="I101" s="634">
        <v>2148891.1072448152</v>
      </c>
      <c r="J101" s="514">
        <f t="shared" si="24"/>
        <v>0</v>
      </c>
      <c r="K101" s="514"/>
      <c r="L101" s="655">
        <f t="shared" si="25"/>
        <v>2148891.1072448152</v>
      </c>
      <c r="M101" s="514">
        <f t="shared" ref="M101" si="31">IF(L101&lt;&gt;0,+H101-L101,0)</f>
        <v>0</v>
      </c>
      <c r="N101" s="655">
        <f t="shared" si="27"/>
        <v>2148891.1072448152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16147956.79374308</v>
      </c>
      <c r="E102" s="630">
        <v>408548.97619047621</v>
      </c>
      <c r="F102" s="631">
        <v>15739407.817552604</v>
      </c>
      <c r="G102" s="631">
        <v>15943682.305647843</v>
      </c>
      <c r="H102" s="633">
        <v>2123671.9859832102</v>
      </c>
      <c r="I102" s="634">
        <v>2123671.9859832102</v>
      </c>
      <c r="J102" s="514">
        <f t="shared" si="24"/>
        <v>0</v>
      </c>
      <c r="K102" s="514"/>
      <c r="L102" s="655">
        <f t="shared" si="25"/>
        <v>2123671.9859832102</v>
      </c>
      <c r="M102" s="514">
        <f t="shared" ref="M102" si="32">IF(L102&lt;&gt;0,+H102-L102,0)</f>
        <v>0</v>
      </c>
      <c r="N102" s="655">
        <f t="shared" si="27"/>
        <v>2123671.9859832102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15739407.817552604</v>
      </c>
      <c r="E103" s="630">
        <v>418513.58536585368</v>
      </c>
      <c r="F103" s="631">
        <v>15320894.23218675</v>
      </c>
      <c r="G103" s="631">
        <v>15530151.024869677</v>
      </c>
      <c r="H103" s="633">
        <v>2181406.6643911372</v>
      </c>
      <c r="I103" s="634">
        <v>2181406.6643911372</v>
      </c>
      <c r="J103" s="514">
        <f t="shared" si="24"/>
        <v>0</v>
      </c>
      <c r="K103" s="514"/>
      <c r="L103" s="655">
        <f t="shared" si="25"/>
        <v>2181406.6643911372</v>
      </c>
      <c r="M103" s="514">
        <f t="shared" ref="M103" si="33">IF(L103&lt;&gt;0,+H103-L103,0)</f>
        <v>0</v>
      </c>
      <c r="N103" s="655">
        <f t="shared" si="27"/>
        <v>2181406.6643911372</v>
      </c>
      <c r="O103" s="514">
        <f t="shared" si="28"/>
        <v>0</v>
      </c>
      <c r="P103" s="514">
        <f t="shared" si="29"/>
        <v>0</v>
      </c>
    </row>
    <row r="104" spans="1:16" ht="12.5">
      <c r="B104" s="195" t="str">
        <f t="shared" si="30"/>
        <v/>
      </c>
      <c r="C104" s="507">
        <f>IF(D93="","-",+C103+1)</f>
        <v>2022</v>
      </c>
      <c r="D104" s="629">
        <v>15320894.23218675</v>
      </c>
      <c r="E104" s="630">
        <v>408548.97619047621</v>
      </c>
      <c r="F104" s="631">
        <v>14912345.255996274</v>
      </c>
      <c r="G104" s="631">
        <v>15116619.744091511</v>
      </c>
      <c r="H104" s="633">
        <v>2184114.5254237889</v>
      </c>
      <c r="I104" s="634">
        <v>2184114.5254237889</v>
      </c>
      <c r="J104" s="514">
        <f t="shared" si="24"/>
        <v>0</v>
      </c>
      <c r="K104" s="514"/>
      <c r="L104" s="655">
        <f t="shared" si="25"/>
        <v>2184114.5254237889</v>
      </c>
      <c r="M104" s="514">
        <f t="shared" ref="M104" si="34">IF(L104&lt;&gt;0,+H104-L104,0)</f>
        <v>0</v>
      </c>
      <c r="N104" s="655">
        <f t="shared" si="27"/>
        <v>2184114.5254237889</v>
      </c>
      <c r="O104" s="514">
        <f t="shared" ref="O104" si="35">IF(N104&lt;&gt;0,+I104-N104,0)</f>
        <v>0</v>
      </c>
      <c r="P104" s="514">
        <f t="shared" ref="P104" si="36">+O104-M104</f>
        <v>0</v>
      </c>
    </row>
    <row r="105" spans="1:16" ht="12.5">
      <c r="B105" s="195" t="str">
        <f t="shared" si="30"/>
        <v>IU</v>
      </c>
      <c r="C105" s="507">
        <f>IF(D93="","-",+C104+1)</f>
        <v>2023</v>
      </c>
      <c r="D105" s="629">
        <v>14912345.605996273</v>
      </c>
      <c r="E105" s="630">
        <v>389978.57613636367</v>
      </c>
      <c r="F105" s="631">
        <v>14522367.02985991</v>
      </c>
      <c r="G105" s="631">
        <v>14717356.317928091</v>
      </c>
      <c r="H105" s="633">
        <v>2205586.0656350143</v>
      </c>
      <c r="I105" s="634">
        <v>2205586.0656350143</v>
      </c>
      <c r="J105" s="514">
        <f t="shared" si="24"/>
        <v>0</v>
      </c>
      <c r="K105" s="514"/>
      <c r="L105" s="655">
        <f t="shared" ref="L105" si="37">+H105</f>
        <v>2205586.0656350143</v>
      </c>
      <c r="M105" s="514">
        <f t="shared" ref="M105" si="38">IF(L105&lt;&gt;0,+H105-L105,0)</f>
        <v>0</v>
      </c>
      <c r="N105" s="655">
        <f t="shared" ref="N105" si="39">+I105</f>
        <v>2205586.0656350143</v>
      </c>
      <c r="O105" s="514">
        <f t="shared" ref="O105" si="40">IF(N105&lt;&gt;0,+I105-N105,0)</f>
        <v>0</v>
      </c>
      <c r="P105" s="514">
        <f t="shared" ref="P105" si="41">+O105-M105</f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14522367.02985991</v>
      </c>
      <c r="E106" s="522">
        <f>IF(+J96&lt;F105,J96,D106)</f>
        <v>389978.57613636367</v>
      </c>
      <c r="F106" s="523">
        <f t="shared" ref="F106:F130" si="42">+D106-E106</f>
        <v>14132388.453723546</v>
      </c>
      <c r="G106" s="523">
        <f t="shared" ref="G106:G130" si="43">+(F106+D106)/2</f>
        <v>14327377.741791729</v>
      </c>
      <c r="H106" s="526">
        <f t="shared" ref="H106:H154" si="44">+J$94*G106+E106</f>
        <v>2174114.4867150653</v>
      </c>
      <c r="I106" s="577">
        <f t="shared" ref="I106:I154" si="45">+J$95*G106+E106</f>
        <v>2174114.4867150653</v>
      </c>
      <c r="J106" s="514">
        <f t="shared" si="24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14132388.453723546</v>
      </c>
      <c r="E107" s="522">
        <f>IF(+J96&lt;F106,J96,D107)</f>
        <v>389978.57613636367</v>
      </c>
      <c r="F107" s="523">
        <f t="shared" si="42"/>
        <v>13742409.877587182</v>
      </c>
      <c r="G107" s="523">
        <f t="shared" si="43"/>
        <v>13937399.165655363</v>
      </c>
      <c r="H107" s="526">
        <f t="shared" si="44"/>
        <v>2125551.8819886101</v>
      </c>
      <c r="I107" s="577">
        <f t="shared" si="45"/>
        <v>2125551.8819886101</v>
      </c>
      <c r="J107" s="514">
        <f t="shared" si="24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13742409.877587182</v>
      </c>
      <c r="E108" s="522">
        <f>IF(+J96&lt;F107,J96,D108)</f>
        <v>389978.57613636367</v>
      </c>
      <c r="F108" s="523">
        <f t="shared" si="42"/>
        <v>13352431.301450819</v>
      </c>
      <c r="G108" s="523">
        <f t="shared" si="43"/>
        <v>13547420.589519002</v>
      </c>
      <c r="H108" s="526">
        <f t="shared" si="44"/>
        <v>2076989.2772621559</v>
      </c>
      <c r="I108" s="577">
        <f t="shared" si="45"/>
        <v>2076989.2772621559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13352431.301450819</v>
      </c>
      <c r="E109" s="522">
        <f>IF(+J96&lt;F108,J96,D109)</f>
        <v>389978.57613636367</v>
      </c>
      <c r="F109" s="523">
        <f t="shared" si="42"/>
        <v>12962452.725314455</v>
      </c>
      <c r="G109" s="523">
        <f t="shared" si="43"/>
        <v>13157442.013382636</v>
      </c>
      <c r="H109" s="526">
        <f t="shared" si="44"/>
        <v>2028426.672535701</v>
      </c>
      <c r="I109" s="577">
        <f t="shared" si="45"/>
        <v>2028426.672535701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12962452.725314455</v>
      </c>
      <c r="E110" s="522">
        <f>IF(+J96&lt;F109,J96,D110)</f>
        <v>389978.57613636367</v>
      </c>
      <c r="F110" s="523">
        <f t="shared" si="42"/>
        <v>12572474.149178091</v>
      </c>
      <c r="G110" s="523">
        <f t="shared" si="43"/>
        <v>12767463.437246274</v>
      </c>
      <c r="H110" s="526">
        <f t="shared" si="44"/>
        <v>1979864.0678092465</v>
      </c>
      <c r="I110" s="577">
        <f t="shared" si="45"/>
        <v>1979864.0678092465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12572474.149178091</v>
      </c>
      <c r="E111" s="522">
        <f>IF(+J96&lt;F110,J96,D111)</f>
        <v>389978.57613636367</v>
      </c>
      <c r="F111" s="523">
        <f t="shared" si="42"/>
        <v>12182495.573041728</v>
      </c>
      <c r="G111" s="523">
        <f t="shared" si="43"/>
        <v>12377484.861109909</v>
      </c>
      <c r="H111" s="526">
        <f t="shared" si="44"/>
        <v>1931301.4630827918</v>
      </c>
      <c r="I111" s="577">
        <f t="shared" si="45"/>
        <v>1931301.4630827918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12182495.573041728</v>
      </c>
      <c r="E112" s="522">
        <f>IF(+J96&lt;F111,J96,D112)</f>
        <v>389978.57613636367</v>
      </c>
      <c r="F112" s="523">
        <f t="shared" si="42"/>
        <v>11792516.996905364</v>
      </c>
      <c r="G112" s="523">
        <f t="shared" si="43"/>
        <v>11987506.284973547</v>
      </c>
      <c r="H112" s="526">
        <f t="shared" si="44"/>
        <v>1882738.8583563373</v>
      </c>
      <c r="I112" s="577">
        <f t="shared" si="45"/>
        <v>1882738.8583563373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11792516.996905364</v>
      </c>
      <c r="E113" s="522">
        <f>IF(+J96&lt;F112,J96,D113)</f>
        <v>389978.57613636367</v>
      </c>
      <c r="F113" s="523">
        <f t="shared" si="42"/>
        <v>11402538.420769</v>
      </c>
      <c r="G113" s="523">
        <f t="shared" si="43"/>
        <v>11597527.708837181</v>
      </c>
      <c r="H113" s="526">
        <f t="shared" si="44"/>
        <v>1834176.2536298824</v>
      </c>
      <c r="I113" s="577">
        <f t="shared" si="45"/>
        <v>1834176.2536298824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11402538.420769</v>
      </c>
      <c r="E114" s="522">
        <f>IF(+J96&lt;F113,J96,D114)</f>
        <v>389978.57613636367</v>
      </c>
      <c r="F114" s="523">
        <f t="shared" si="42"/>
        <v>11012559.844632637</v>
      </c>
      <c r="G114" s="523">
        <f t="shared" si="43"/>
        <v>11207549.13270082</v>
      </c>
      <c r="H114" s="526">
        <f t="shared" si="44"/>
        <v>1785613.6489034279</v>
      </c>
      <c r="I114" s="577">
        <f t="shared" si="45"/>
        <v>1785613.6489034279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11012559.844632637</v>
      </c>
      <c r="E115" s="522">
        <f>IF(+J96&lt;F114,J96,D115)</f>
        <v>389978.57613636367</v>
      </c>
      <c r="F115" s="523">
        <f t="shared" si="42"/>
        <v>10622581.268496273</v>
      </c>
      <c r="G115" s="523">
        <f t="shared" si="43"/>
        <v>10817570.556564454</v>
      </c>
      <c r="H115" s="526">
        <f t="shared" si="44"/>
        <v>1737051.0441769729</v>
      </c>
      <c r="I115" s="577">
        <f t="shared" si="45"/>
        <v>1737051.0441769729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10622581.268496273</v>
      </c>
      <c r="E116" s="522">
        <f>IF(+J96&lt;F115,J96,D116)</f>
        <v>389978.57613636367</v>
      </c>
      <c r="F116" s="523">
        <f t="shared" si="42"/>
        <v>10232602.692359909</v>
      </c>
      <c r="G116" s="523">
        <f t="shared" si="43"/>
        <v>10427591.980428092</v>
      </c>
      <c r="H116" s="526">
        <f t="shared" si="44"/>
        <v>1688488.4394505185</v>
      </c>
      <c r="I116" s="577">
        <f t="shared" si="45"/>
        <v>1688488.4394505185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10232602.692359909</v>
      </c>
      <c r="E117" s="522">
        <f>IF(+J96&lt;F116,J96,D117)</f>
        <v>389978.57613636367</v>
      </c>
      <c r="F117" s="523">
        <f t="shared" si="42"/>
        <v>9842624.1162235457</v>
      </c>
      <c r="G117" s="523">
        <f t="shared" si="43"/>
        <v>10037613.404291727</v>
      </c>
      <c r="H117" s="526">
        <f t="shared" si="44"/>
        <v>1639925.8347240635</v>
      </c>
      <c r="I117" s="577">
        <f t="shared" si="45"/>
        <v>1639925.8347240635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9842624.1162235457</v>
      </c>
      <c r="E118" s="522">
        <f>IF(+J96&lt;F117,J96,D118)</f>
        <v>389978.57613636367</v>
      </c>
      <c r="F118" s="523">
        <f t="shared" si="42"/>
        <v>9452645.5400871821</v>
      </c>
      <c r="G118" s="523">
        <f t="shared" si="43"/>
        <v>9647634.8281553648</v>
      </c>
      <c r="H118" s="526">
        <f t="shared" si="44"/>
        <v>1591363.229997609</v>
      </c>
      <c r="I118" s="577">
        <f t="shared" si="45"/>
        <v>1591363.229997609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9452645.5400871821</v>
      </c>
      <c r="E119" s="522">
        <f>IF(+J96&lt;F118,J96,D119)</f>
        <v>389978.57613636367</v>
      </c>
      <c r="F119" s="523">
        <f t="shared" si="42"/>
        <v>9062666.9639508184</v>
      </c>
      <c r="G119" s="523">
        <f t="shared" si="43"/>
        <v>9257656.2520189993</v>
      </c>
      <c r="H119" s="526">
        <f t="shared" si="44"/>
        <v>1542800.6252711541</v>
      </c>
      <c r="I119" s="577">
        <f t="shared" si="45"/>
        <v>1542800.6252711541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9062666.9639508184</v>
      </c>
      <c r="E120" s="522">
        <f>IF(+J96&lt;F119,J96,D120)</f>
        <v>389978.57613636367</v>
      </c>
      <c r="F120" s="523">
        <f t="shared" si="42"/>
        <v>8672688.3878144547</v>
      </c>
      <c r="G120" s="523">
        <f t="shared" si="43"/>
        <v>8867677.6758826375</v>
      </c>
      <c r="H120" s="526">
        <f t="shared" si="44"/>
        <v>1494238.0205446996</v>
      </c>
      <c r="I120" s="577">
        <f t="shared" si="45"/>
        <v>1494238.0205446996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8672688.3878144547</v>
      </c>
      <c r="E121" s="522">
        <f>IF(+J96&lt;F120,J96,D121)</f>
        <v>389978.57613636367</v>
      </c>
      <c r="F121" s="523">
        <f t="shared" si="42"/>
        <v>8282709.8116780911</v>
      </c>
      <c r="G121" s="523">
        <f t="shared" si="43"/>
        <v>8477699.099746272</v>
      </c>
      <c r="H121" s="526">
        <f t="shared" si="44"/>
        <v>1445675.4158182447</v>
      </c>
      <c r="I121" s="577">
        <f t="shared" si="45"/>
        <v>1445675.4158182447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8282709.8116780911</v>
      </c>
      <c r="E122" s="522">
        <f>IF(+J96&lt;F121,J96,D122)</f>
        <v>389978.57613636367</v>
      </c>
      <c r="F122" s="523">
        <f t="shared" si="42"/>
        <v>7892731.2355417274</v>
      </c>
      <c r="G122" s="523">
        <f t="shared" si="43"/>
        <v>8087720.5236099092</v>
      </c>
      <c r="H122" s="526">
        <f t="shared" si="44"/>
        <v>1397112.8110917902</v>
      </c>
      <c r="I122" s="577">
        <f t="shared" si="45"/>
        <v>1397112.8110917902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7892731.2355417274</v>
      </c>
      <c r="E123" s="522">
        <f>IF(+J96&lt;F122,J96,D123)</f>
        <v>389978.57613636367</v>
      </c>
      <c r="F123" s="523">
        <f t="shared" si="42"/>
        <v>7502752.6594053637</v>
      </c>
      <c r="G123" s="523">
        <f t="shared" si="43"/>
        <v>7697741.9474735456</v>
      </c>
      <c r="H123" s="526">
        <f t="shared" si="44"/>
        <v>1348550.2063653355</v>
      </c>
      <c r="I123" s="577">
        <f t="shared" si="45"/>
        <v>1348550.2063653355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7502752.6594053637</v>
      </c>
      <c r="E124" s="522">
        <f>IF(+J96&lt;F123,J96,D124)</f>
        <v>389978.57613636367</v>
      </c>
      <c r="F124" s="523">
        <f t="shared" si="42"/>
        <v>7112774.0832690001</v>
      </c>
      <c r="G124" s="523">
        <f t="shared" si="43"/>
        <v>7307763.3713371819</v>
      </c>
      <c r="H124" s="526">
        <f t="shared" si="44"/>
        <v>1299987.6016388808</v>
      </c>
      <c r="I124" s="577">
        <f t="shared" si="45"/>
        <v>1299987.6016388808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7112774.0832690001</v>
      </c>
      <c r="E125" s="522">
        <f>IF(+J96&lt;F124,J96,D125)</f>
        <v>389978.57613636367</v>
      </c>
      <c r="F125" s="523">
        <f t="shared" si="42"/>
        <v>6722795.5071326364</v>
      </c>
      <c r="G125" s="523">
        <f t="shared" si="43"/>
        <v>6917784.7952008182</v>
      </c>
      <c r="H125" s="526">
        <f t="shared" si="44"/>
        <v>1251424.9969124261</v>
      </c>
      <c r="I125" s="577">
        <f t="shared" si="45"/>
        <v>1251424.9969124261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6722795.5071326364</v>
      </c>
      <c r="E126" s="522">
        <f>IF(+J96&lt;F125,J96,D126)</f>
        <v>389978.57613636367</v>
      </c>
      <c r="F126" s="523">
        <f t="shared" si="42"/>
        <v>6332816.9309962727</v>
      </c>
      <c r="G126" s="523">
        <f t="shared" si="43"/>
        <v>6527806.2190644545</v>
      </c>
      <c r="H126" s="526">
        <f t="shared" si="44"/>
        <v>1202862.3921859714</v>
      </c>
      <c r="I126" s="577">
        <f t="shared" si="45"/>
        <v>1202862.3921859714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6332816.9309962727</v>
      </c>
      <c r="E127" s="522">
        <f>IF(+J96&lt;F126,J96,D127)</f>
        <v>389978.57613636367</v>
      </c>
      <c r="F127" s="523">
        <f t="shared" si="42"/>
        <v>5942838.354859909</v>
      </c>
      <c r="G127" s="523">
        <f t="shared" si="43"/>
        <v>6137827.6429280909</v>
      </c>
      <c r="H127" s="526">
        <f t="shared" si="44"/>
        <v>1154299.7874595169</v>
      </c>
      <c r="I127" s="577">
        <f t="shared" si="45"/>
        <v>1154299.7874595169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5942838.354859909</v>
      </c>
      <c r="E128" s="522">
        <f>IF(+J96&lt;F127,J96,D128)</f>
        <v>389978.57613636367</v>
      </c>
      <c r="F128" s="523">
        <f t="shared" si="42"/>
        <v>5552859.7787235454</v>
      </c>
      <c r="G128" s="523">
        <f t="shared" si="43"/>
        <v>5747849.0667917272</v>
      </c>
      <c r="H128" s="526">
        <f t="shared" si="44"/>
        <v>1105737.1827330622</v>
      </c>
      <c r="I128" s="577">
        <f t="shared" si="45"/>
        <v>1105737.1827330622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5552859.7787235454</v>
      </c>
      <c r="E129" s="522">
        <f>IF(+J96&lt;F128,J96,D129)</f>
        <v>389978.57613636367</v>
      </c>
      <c r="F129" s="523">
        <f t="shared" si="42"/>
        <v>5162881.2025871817</v>
      </c>
      <c r="G129" s="523">
        <f t="shared" si="43"/>
        <v>5357870.4906553635</v>
      </c>
      <c r="H129" s="526">
        <f t="shared" si="44"/>
        <v>1057174.5780066075</v>
      </c>
      <c r="I129" s="577">
        <f t="shared" si="45"/>
        <v>1057174.5780066075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5162881.2025871817</v>
      </c>
      <c r="E130" s="522">
        <f>IF(+J96&lt;F129,J96,D130)</f>
        <v>389978.57613636367</v>
      </c>
      <c r="F130" s="523">
        <f t="shared" si="42"/>
        <v>4772902.626450818</v>
      </c>
      <c r="G130" s="523">
        <f t="shared" si="43"/>
        <v>4967891.9145189999</v>
      </c>
      <c r="H130" s="526">
        <f t="shared" si="44"/>
        <v>1008611.9732801527</v>
      </c>
      <c r="I130" s="577">
        <f t="shared" si="45"/>
        <v>1008611.9732801527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4772902.626450818</v>
      </c>
      <c r="E131" s="522">
        <f>IF(+J96&lt;F130,J96,D131)</f>
        <v>389978.57613636367</v>
      </c>
      <c r="F131" s="523">
        <f t="shared" ref="F131:F154" si="46">+D131-E131</f>
        <v>4382924.0503144544</v>
      </c>
      <c r="G131" s="523">
        <f t="shared" ref="G131:G154" si="47">+(F131+D131)/2</f>
        <v>4577913.3383826362</v>
      </c>
      <c r="H131" s="526">
        <f t="shared" si="44"/>
        <v>960049.36855369795</v>
      </c>
      <c r="I131" s="577">
        <f t="shared" si="45"/>
        <v>960049.36855369795</v>
      </c>
      <c r="J131" s="514">
        <f t="shared" ref="J131:J154" si="48">+I541-H541</f>
        <v>0</v>
      </c>
      <c r="K131" s="514"/>
      <c r="L131" s="525"/>
      <c r="M131" s="514">
        <f t="shared" ref="M131:M154" si="49">IF(L541&lt;&gt;0,+H541-L541,0)</f>
        <v>0</v>
      </c>
      <c r="N131" s="525"/>
      <c r="O131" s="514">
        <f t="shared" ref="O131:O154" si="50">IF(N541&lt;&gt;0,+I541-N541,0)</f>
        <v>0</v>
      </c>
      <c r="P131" s="514">
        <f t="shared" ref="P131:P154" si="51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4382924.0503144544</v>
      </c>
      <c r="E132" s="522">
        <f>IF(+J96&lt;F131,J96,D132)</f>
        <v>389978.57613636367</v>
      </c>
      <c r="F132" s="523">
        <f t="shared" si="46"/>
        <v>3992945.4741780907</v>
      </c>
      <c r="G132" s="523">
        <f t="shared" si="47"/>
        <v>4187934.7622462725</v>
      </c>
      <c r="H132" s="526">
        <f t="shared" si="44"/>
        <v>911486.76382724335</v>
      </c>
      <c r="I132" s="577">
        <f t="shared" si="45"/>
        <v>911486.76382724335</v>
      </c>
      <c r="J132" s="514">
        <f t="shared" si="48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3992945.4741780907</v>
      </c>
      <c r="E133" s="522">
        <f>IF(+J96&lt;F132,J96,D133)</f>
        <v>389978.57613636367</v>
      </c>
      <c r="F133" s="523">
        <f t="shared" si="46"/>
        <v>3602966.898041727</v>
      </c>
      <c r="G133" s="523">
        <f t="shared" si="47"/>
        <v>3797956.1861099089</v>
      </c>
      <c r="H133" s="526">
        <f t="shared" si="44"/>
        <v>862924.15910078865</v>
      </c>
      <c r="I133" s="577">
        <f t="shared" si="45"/>
        <v>862924.15910078865</v>
      </c>
      <c r="J133" s="514">
        <f t="shared" si="48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3602966.898041727</v>
      </c>
      <c r="E134" s="522">
        <f>IF(+J96&lt;F133,J96,D134)</f>
        <v>389978.57613636367</v>
      </c>
      <c r="F134" s="523">
        <f t="shared" si="46"/>
        <v>3212988.3219053634</v>
      </c>
      <c r="G134" s="523">
        <f t="shared" si="47"/>
        <v>3407977.6099735452</v>
      </c>
      <c r="H134" s="526">
        <f t="shared" si="44"/>
        <v>814361.55437433394</v>
      </c>
      <c r="I134" s="577">
        <f t="shared" si="45"/>
        <v>814361.55437433394</v>
      </c>
      <c r="J134" s="514">
        <f t="shared" si="48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3212988.3219053634</v>
      </c>
      <c r="E135" s="522">
        <f>IF(+J96&lt;F134,J96,D135)</f>
        <v>389978.57613636367</v>
      </c>
      <c r="F135" s="523">
        <f t="shared" si="46"/>
        <v>2823009.7457689997</v>
      </c>
      <c r="G135" s="523">
        <f t="shared" si="47"/>
        <v>3017999.0338371815</v>
      </c>
      <c r="H135" s="526">
        <f t="shared" si="44"/>
        <v>765798.94964787923</v>
      </c>
      <c r="I135" s="577">
        <f t="shared" si="45"/>
        <v>765798.94964787923</v>
      </c>
      <c r="J135" s="514">
        <f t="shared" si="48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2823009.7457689997</v>
      </c>
      <c r="E136" s="522">
        <f>IF(+J96&lt;F135,J96,D136)</f>
        <v>389978.57613636367</v>
      </c>
      <c r="F136" s="523">
        <f t="shared" si="46"/>
        <v>2433031.169632636</v>
      </c>
      <c r="G136" s="523">
        <f t="shared" si="47"/>
        <v>2628020.4577008178</v>
      </c>
      <c r="H136" s="526">
        <f t="shared" si="44"/>
        <v>717236.34492142452</v>
      </c>
      <c r="I136" s="577">
        <f t="shared" si="45"/>
        <v>717236.34492142452</v>
      </c>
      <c r="J136" s="514">
        <f t="shared" si="48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2433031.169632636</v>
      </c>
      <c r="E137" s="522">
        <f>IF(+J96&lt;F136,J96,D137)</f>
        <v>389978.57613636367</v>
      </c>
      <c r="F137" s="523">
        <f t="shared" si="46"/>
        <v>2043052.5934962723</v>
      </c>
      <c r="G137" s="523">
        <f t="shared" si="47"/>
        <v>2238041.8815644542</v>
      </c>
      <c r="H137" s="526">
        <f t="shared" si="44"/>
        <v>668673.74019496981</v>
      </c>
      <c r="I137" s="577">
        <f t="shared" si="45"/>
        <v>668673.74019496981</v>
      </c>
      <c r="J137" s="514">
        <f t="shared" si="48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2043052.5934962723</v>
      </c>
      <c r="E138" s="522">
        <f>IF(+J96&lt;F137,J96,D138)</f>
        <v>389978.57613636367</v>
      </c>
      <c r="F138" s="523">
        <f t="shared" si="46"/>
        <v>1653074.0173599087</v>
      </c>
      <c r="G138" s="523">
        <f t="shared" si="47"/>
        <v>1848063.3054280905</v>
      </c>
      <c r="H138" s="526">
        <f t="shared" si="44"/>
        <v>620111.1354685151</v>
      </c>
      <c r="I138" s="577">
        <f t="shared" si="45"/>
        <v>620111.1354685151</v>
      </c>
      <c r="J138" s="514">
        <f t="shared" si="48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1653074.0173599087</v>
      </c>
      <c r="E139" s="522">
        <f>IF(+J96&lt;F138,J96,D139)</f>
        <v>389978.57613636367</v>
      </c>
      <c r="F139" s="523">
        <f t="shared" si="46"/>
        <v>1263095.441223545</v>
      </c>
      <c r="G139" s="523">
        <f t="shared" si="47"/>
        <v>1458084.7292917268</v>
      </c>
      <c r="H139" s="526">
        <f t="shared" si="44"/>
        <v>571548.53074206039</v>
      </c>
      <c r="I139" s="577">
        <f t="shared" si="45"/>
        <v>571548.53074206039</v>
      </c>
      <c r="J139" s="514">
        <f t="shared" si="48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1263095.441223545</v>
      </c>
      <c r="E140" s="522">
        <f>IF(+J96&lt;F139,J96,D140)</f>
        <v>389978.57613636367</v>
      </c>
      <c r="F140" s="523">
        <f t="shared" si="46"/>
        <v>873116.86508718133</v>
      </c>
      <c r="G140" s="523">
        <f t="shared" si="47"/>
        <v>1068106.1531553632</v>
      </c>
      <c r="H140" s="526">
        <f t="shared" si="44"/>
        <v>522985.9260156058</v>
      </c>
      <c r="I140" s="577">
        <f t="shared" si="45"/>
        <v>522985.9260156058</v>
      </c>
      <c r="J140" s="514">
        <f t="shared" si="48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873116.86508718133</v>
      </c>
      <c r="E141" s="522">
        <f>IF(+J96&lt;F140,J96,D141)</f>
        <v>389978.57613636367</v>
      </c>
      <c r="F141" s="523">
        <f t="shared" si="46"/>
        <v>483138.28895081766</v>
      </c>
      <c r="G141" s="523">
        <f t="shared" si="47"/>
        <v>678127.57701899949</v>
      </c>
      <c r="H141" s="526">
        <f t="shared" si="44"/>
        <v>474423.32128915109</v>
      </c>
      <c r="I141" s="577">
        <f t="shared" si="45"/>
        <v>474423.32128915109</v>
      </c>
      <c r="J141" s="514">
        <f t="shared" si="48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483138.28895081766</v>
      </c>
      <c r="E142" s="522">
        <f>IF(+J96&lt;F141,J96,D142)</f>
        <v>389978.57613636367</v>
      </c>
      <c r="F142" s="523">
        <f t="shared" si="46"/>
        <v>93159.712814453989</v>
      </c>
      <c r="G142" s="523">
        <f t="shared" si="47"/>
        <v>288149.00088263582</v>
      </c>
      <c r="H142" s="526">
        <f t="shared" si="44"/>
        <v>425860.71656269638</v>
      </c>
      <c r="I142" s="577">
        <f t="shared" si="45"/>
        <v>425860.71656269638</v>
      </c>
      <c r="J142" s="514">
        <f t="shared" si="48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93159.712814453989</v>
      </c>
      <c r="E143" s="522">
        <f>IF(+J96&lt;F142,J96,D143)</f>
        <v>93159.712814453989</v>
      </c>
      <c r="F143" s="523">
        <f t="shared" si="46"/>
        <v>0</v>
      </c>
      <c r="G143" s="523">
        <f t="shared" si="47"/>
        <v>46579.856407226995</v>
      </c>
      <c r="H143" s="526">
        <f t="shared" si="44"/>
        <v>98960.131846006683</v>
      </c>
      <c r="I143" s="577">
        <f t="shared" si="45"/>
        <v>98960.131846006683</v>
      </c>
      <c r="J143" s="514">
        <f t="shared" si="48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6"/>
        <v>0</v>
      </c>
      <c r="G144" s="523">
        <f t="shared" si="47"/>
        <v>0</v>
      </c>
      <c r="H144" s="526">
        <f t="shared" si="44"/>
        <v>0</v>
      </c>
      <c r="I144" s="577">
        <f t="shared" si="45"/>
        <v>0</v>
      </c>
      <c r="J144" s="514">
        <f t="shared" si="48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6"/>
        <v>0</v>
      </c>
      <c r="G145" s="523">
        <f t="shared" si="47"/>
        <v>0</v>
      </c>
      <c r="H145" s="526">
        <f t="shared" si="44"/>
        <v>0</v>
      </c>
      <c r="I145" s="577">
        <f t="shared" si="45"/>
        <v>0</v>
      </c>
      <c r="J145" s="514">
        <f t="shared" si="48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6"/>
        <v>0</v>
      </c>
      <c r="G146" s="523">
        <f t="shared" si="47"/>
        <v>0</v>
      </c>
      <c r="H146" s="526">
        <f t="shared" si="44"/>
        <v>0</v>
      </c>
      <c r="I146" s="577">
        <f t="shared" si="45"/>
        <v>0</v>
      </c>
      <c r="J146" s="514">
        <f t="shared" si="48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6"/>
        <v>0</v>
      </c>
      <c r="G147" s="523">
        <f t="shared" si="47"/>
        <v>0</v>
      </c>
      <c r="H147" s="526">
        <f t="shared" si="44"/>
        <v>0</v>
      </c>
      <c r="I147" s="577">
        <f t="shared" si="45"/>
        <v>0</v>
      </c>
      <c r="J147" s="514">
        <f t="shared" si="48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6"/>
        <v>0</v>
      </c>
      <c r="G148" s="523">
        <f t="shared" si="47"/>
        <v>0</v>
      </c>
      <c r="H148" s="526">
        <f t="shared" si="44"/>
        <v>0</v>
      </c>
      <c r="I148" s="577">
        <f t="shared" si="45"/>
        <v>0</v>
      </c>
      <c r="J148" s="514">
        <f t="shared" si="48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6"/>
        <v>0</v>
      </c>
      <c r="G149" s="523">
        <f t="shared" si="47"/>
        <v>0</v>
      </c>
      <c r="H149" s="526">
        <f t="shared" si="44"/>
        <v>0</v>
      </c>
      <c r="I149" s="577">
        <f t="shared" si="45"/>
        <v>0</v>
      </c>
      <c r="J149" s="514">
        <f t="shared" si="48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6"/>
        <v>0</v>
      </c>
      <c r="G150" s="523">
        <f t="shared" si="47"/>
        <v>0</v>
      </c>
      <c r="H150" s="526">
        <f t="shared" si="44"/>
        <v>0</v>
      </c>
      <c r="I150" s="577">
        <f t="shared" si="45"/>
        <v>0</v>
      </c>
      <c r="J150" s="514">
        <f t="shared" si="48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6"/>
        <v>0</v>
      </c>
      <c r="G151" s="523">
        <f t="shared" si="47"/>
        <v>0</v>
      </c>
      <c r="H151" s="526">
        <f t="shared" si="44"/>
        <v>0</v>
      </c>
      <c r="I151" s="577">
        <f t="shared" si="45"/>
        <v>0</v>
      </c>
      <c r="J151" s="514">
        <f t="shared" si="48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6"/>
        <v>0</v>
      </c>
      <c r="G152" s="523">
        <f t="shared" si="47"/>
        <v>0</v>
      </c>
      <c r="H152" s="526">
        <f t="shared" si="44"/>
        <v>0</v>
      </c>
      <c r="I152" s="577">
        <f t="shared" si="45"/>
        <v>0</v>
      </c>
      <c r="J152" s="514">
        <f t="shared" si="48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6"/>
        <v>0</v>
      </c>
      <c r="G153" s="523">
        <f t="shared" si="47"/>
        <v>0</v>
      </c>
      <c r="H153" s="526">
        <f t="shared" si="44"/>
        <v>0</v>
      </c>
      <c r="I153" s="577">
        <f t="shared" si="45"/>
        <v>0</v>
      </c>
      <c r="J153" s="514">
        <f t="shared" si="48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6"/>
        <v>0</v>
      </c>
      <c r="G154" s="528">
        <f t="shared" si="47"/>
        <v>0</v>
      </c>
      <c r="H154" s="530">
        <f t="shared" si="44"/>
        <v>0</v>
      </c>
      <c r="I154" s="579">
        <f t="shared" si="45"/>
        <v>0</v>
      </c>
      <c r="J154" s="533">
        <f t="shared" si="48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</row>
    <row r="155" spans="2:16" ht="12.5">
      <c r="C155" s="374" t="s">
        <v>78</v>
      </c>
      <c r="D155" s="375"/>
      <c r="E155" s="375">
        <f>SUM(E99:E154)</f>
        <v>17159057.350000001</v>
      </c>
      <c r="F155" s="375"/>
      <c r="G155" s="375"/>
      <c r="H155" s="375">
        <f>SUM(H99:H154)</f>
        <v>62449109.935149603</v>
      </c>
      <c r="I155" s="375">
        <f>SUM(I99:I154)</f>
        <v>62449109.935149603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29" priority="1" stopIfTrue="1" operator="equal">
      <formula>$I$10</formula>
    </cfRule>
  </conditionalFormatting>
  <conditionalFormatting sqref="C99:C154">
    <cfRule type="cellIs" dxfId="28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65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286037.34894009825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286037.34894009825</v>
      </c>
      <c r="O6" s="269"/>
      <c r="P6" s="269"/>
    </row>
    <row r="7" spans="1:16" ht="13.5" thickBot="1">
      <c r="C7" s="467" t="s">
        <v>48</v>
      </c>
      <c r="D7" s="624" t="s">
        <v>388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416</v>
      </c>
      <c r="E9" s="637" t="s">
        <v>417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2385215.9000000004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54209.452272727278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440</v>
      </c>
      <c r="E17" s="658" t="s">
        <v>440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 t="shared" ref="K17:K22" si="1">+G17</f>
        <v>113671</v>
      </c>
      <c r="L17" s="513">
        <f t="shared" ref="L17:L72" si="2">IF(K17&lt;&gt;0,+G17-K17,0)</f>
        <v>0</v>
      </c>
      <c r="M17" s="512">
        <f t="shared" ref="M17:M22" si="3">+H17</f>
        <v>113671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275129.65114880283</v>
      </c>
      <c r="H18" s="639">
        <v>275129.65114880283</v>
      </c>
      <c r="I18" s="511">
        <f t="shared" si="0"/>
        <v>0</v>
      </c>
      <c r="J18" s="511"/>
      <c r="K18" s="518">
        <f t="shared" si="1"/>
        <v>275129.65114880283</v>
      </c>
      <c r="L18" s="519">
        <f t="shared" si="2"/>
        <v>0</v>
      </c>
      <c r="M18" s="518">
        <f t="shared" si="3"/>
        <v>275129.65114880283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44756.097560975613</v>
      </c>
      <c r="F19" s="631">
        <v>1745487.8048780486</v>
      </c>
      <c r="G19" s="630">
        <v>269441.41525774536</v>
      </c>
      <c r="H19" s="639">
        <v>269441.41525774536</v>
      </c>
      <c r="I19" s="511">
        <f t="shared" si="0"/>
        <v>0</v>
      </c>
      <c r="J19" s="511"/>
      <c r="K19" s="518">
        <f t="shared" si="1"/>
        <v>269441.41525774536</v>
      </c>
      <c r="L19" s="519">
        <f t="shared" ref="L19" si="6">IF(K19&lt;&gt;0,+G19-K19,0)</f>
        <v>0</v>
      </c>
      <c r="M19" s="518">
        <f t="shared" si="3"/>
        <v>269441.41525774536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290131.16035245545</v>
      </c>
      <c r="H20" s="639">
        <v>290131.16035245545</v>
      </c>
      <c r="I20" s="511">
        <f t="shared" si="0"/>
        <v>0</v>
      </c>
      <c r="J20" s="511"/>
      <c r="K20" s="518">
        <f t="shared" si="1"/>
        <v>290131.16035245545</v>
      </c>
      <c r="L20" s="519">
        <f t="shared" ref="L20" si="8">IF(K20&lt;&gt;0,+G20-K20,0)</f>
        <v>0</v>
      </c>
      <c r="M20" s="518">
        <f t="shared" si="3"/>
        <v>290131.16035245545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2239609.4838343733</v>
      </c>
      <c r="E21" s="630">
        <v>56790.857142857145</v>
      </c>
      <c r="F21" s="631">
        <v>2182818.626691516</v>
      </c>
      <c r="G21" s="630">
        <v>291189.59706285701</v>
      </c>
      <c r="H21" s="639">
        <v>291189.59706285701</v>
      </c>
      <c r="I21" s="511">
        <f t="shared" si="0"/>
        <v>0</v>
      </c>
      <c r="J21" s="511"/>
      <c r="K21" s="518">
        <f t="shared" si="1"/>
        <v>291189.59706285701</v>
      </c>
      <c r="L21" s="519">
        <f t="shared" ref="L21" si="9">IF(K21&lt;&gt;0,+G21-K21,0)</f>
        <v>0</v>
      </c>
      <c r="M21" s="518">
        <f t="shared" si="3"/>
        <v>291189.59706285701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2180736.9477351918</v>
      </c>
      <c r="E22" s="630">
        <v>56790.857142857145</v>
      </c>
      <c r="F22" s="631">
        <v>2123946.0905923345</v>
      </c>
      <c r="G22" s="630">
        <v>298808.95544916228</v>
      </c>
      <c r="H22" s="639">
        <v>298808.95544916228</v>
      </c>
      <c r="I22" s="511">
        <f t="shared" si="0"/>
        <v>0</v>
      </c>
      <c r="J22" s="511"/>
      <c r="K22" s="518">
        <f t="shared" si="1"/>
        <v>298808.95544916228</v>
      </c>
      <c r="L22" s="519">
        <f t="shared" ref="L22" si="10">IF(K22&lt;&gt;0,+G22-K22,0)</f>
        <v>0</v>
      </c>
      <c r="M22" s="518">
        <f t="shared" si="3"/>
        <v>298808.95544916228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2123945.9905923349</v>
      </c>
      <c r="E23" s="630">
        <v>56790.854761904768</v>
      </c>
      <c r="F23" s="631">
        <v>2067155.1358304301</v>
      </c>
      <c r="G23" s="630">
        <v>321515.02646129701</v>
      </c>
      <c r="H23" s="639">
        <v>321515.02646129701</v>
      </c>
      <c r="I23" s="511">
        <f t="shared" si="0"/>
        <v>0</v>
      </c>
      <c r="J23" s="511"/>
      <c r="K23" s="518">
        <f t="shared" ref="K23" si="11">+G23</f>
        <v>321515.02646129701</v>
      </c>
      <c r="L23" s="519">
        <f t="shared" ref="L23" si="12">IF(K23&lt;&gt;0,+G23-K23,0)</f>
        <v>0</v>
      </c>
      <c r="M23" s="518">
        <f t="shared" ref="M23" si="13">+H23</f>
        <v>321515.02646129701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631">
        <v>2067155.1358304301</v>
      </c>
      <c r="E24" s="630">
        <v>56790.854761904768</v>
      </c>
      <c r="F24" s="631">
        <v>2010364.2810685253</v>
      </c>
      <c r="G24" s="630">
        <v>286037.34894009825</v>
      </c>
      <c r="H24" s="639">
        <v>286037.34894009825</v>
      </c>
      <c r="I24" s="511">
        <f t="shared" si="0"/>
        <v>0</v>
      </c>
      <c r="J24" s="511"/>
      <c r="K24" s="518">
        <f t="shared" ref="K24" si="14">+G24</f>
        <v>286037.34894009825</v>
      </c>
      <c r="L24" s="519">
        <f t="shared" ref="L24" si="15">IF(K24&lt;&gt;0,+G24-K24,0)</f>
        <v>0</v>
      </c>
      <c r="M24" s="518">
        <f t="shared" ref="M24" si="16">+H24</f>
        <v>286037.34894009825</v>
      </c>
      <c r="N24" s="514">
        <f t="shared" ref="N24" si="17">IF(M24&lt;&gt;0,+H24-M24,0)</f>
        <v>0</v>
      </c>
      <c r="O24" s="514">
        <f t="shared" ref="O24" si="18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2010364.2810685253</v>
      </c>
      <c r="E25" s="522">
        <f>IF(+I14&lt;F24,I14,D25)</f>
        <v>54209.452272727278</v>
      </c>
      <c r="F25" s="523">
        <f t="shared" ref="F25:F72" si="19">+D25-E25</f>
        <v>1956154.8287957979</v>
      </c>
      <c r="G25" s="524">
        <f t="shared" ref="G25:G48" si="20">+I$12*((D25+F25)/2)+E25</f>
        <v>291262.77819922753</v>
      </c>
      <c r="H25" s="491">
        <f t="shared" ref="H25:H48" si="21">+I$13*((D25+F25)/2)+E25</f>
        <v>291262.77819922753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1956154.8287957979</v>
      </c>
      <c r="E26" s="522">
        <f>IF(+I14&lt;F25,I14,D26)</f>
        <v>54209.452272727278</v>
      </c>
      <c r="F26" s="523">
        <f t="shared" si="19"/>
        <v>1901945.3765230705</v>
      </c>
      <c r="G26" s="524">
        <f t="shared" si="20"/>
        <v>284783.27786053205</v>
      </c>
      <c r="H26" s="491">
        <f t="shared" si="21"/>
        <v>284783.27786053205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1901945.3765230705</v>
      </c>
      <c r="E27" s="522">
        <f>IF(+I14&lt;F26,I14,D27)</f>
        <v>54209.452272727278</v>
      </c>
      <c r="F27" s="523">
        <f t="shared" si="19"/>
        <v>1847735.9242503431</v>
      </c>
      <c r="G27" s="524">
        <f t="shared" si="20"/>
        <v>278303.77752183663</v>
      </c>
      <c r="H27" s="491">
        <f t="shared" si="21"/>
        <v>278303.77752183663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1847735.9242503431</v>
      </c>
      <c r="E28" s="522">
        <f>IF(+I14&lt;F27,I14,D28)</f>
        <v>54209.452272727278</v>
      </c>
      <c r="F28" s="523">
        <f t="shared" si="19"/>
        <v>1793526.4719776157</v>
      </c>
      <c r="G28" s="524">
        <f t="shared" si="20"/>
        <v>271824.27718314115</v>
      </c>
      <c r="H28" s="491">
        <f t="shared" si="21"/>
        <v>271824.27718314115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1793526.4719776157</v>
      </c>
      <c r="E29" s="522">
        <f>IF(+I14&lt;F28,I14,D29)</f>
        <v>54209.452272727278</v>
      </c>
      <c r="F29" s="523">
        <f t="shared" si="19"/>
        <v>1739317.0197048883</v>
      </c>
      <c r="G29" s="524">
        <f t="shared" si="20"/>
        <v>265344.77684444579</v>
      </c>
      <c r="H29" s="491">
        <f t="shared" si="21"/>
        <v>265344.77684444579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1739317.0197048883</v>
      </c>
      <c r="E30" s="522">
        <f>IF(+I14&lt;F29,I14,D30)</f>
        <v>54209.452272727278</v>
      </c>
      <c r="F30" s="523">
        <f t="shared" si="19"/>
        <v>1685107.567432161</v>
      </c>
      <c r="G30" s="524">
        <f t="shared" si="20"/>
        <v>258865.27650575028</v>
      </c>
      <c r="H30" s="491">
        <f t="shared" si="21"/>
        <v>258865.27650575028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1685107.567432161</v>
      </c>
      <c r="E31" s="522">
        <f>IF(+I14&lt;F30,I14,D31)</f>
        <v>54209.452272727278</v>
      </c>
      <c r="F31" s="523">
        <f t="shared" si="19"/>
        <v>1630898.1151594336</v>
      </c>
      <c r="G31" s="524">
        <f t="shared" si="20"/>
        <v>252385.77616705489</v>
      </c>
      <c r="H31" s="491">
        <f t="shared" si="21"/>
        <v>252385.77616705489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1630898.1151594336</v>
      </c>
      <c r="E32" s="522">
        <f>IF(+I14&lt;F31,I14,D32)</f>
        <v>54209.452272727278</v>
      </c>
      <c r="F32" s="523">
        <f t="shared" si="19"/>
        <v>1576688.6628867062</v>
      </c>
      <c r="G32" s="524">
        <f t="shared" si="20"/>
        <v>245906.27582835942</v>
      </c>
      <c r="H32" s="491">
        <f t="shared" si="21"/>
        <v>245906.27582835942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1576688.6628867062</v>
      </c>
      <c r="E33" s="522">
        <f>IF(+I14&lt;F32,I14,D33)</f>
        <v>54209.452272727278</v>
      </c>
      <c r="F33" s="523">
        <f t="shared" si="19"/>
        <v>1522479.2106139788</v>
      </c>
      <c r="G33" s="524">
        <f t="shared" si="20"/>
        <v>239426.775489664</v>
      </c>
      <c r="H33" s="491">
        <f t="shared" si="21"/>
        <v>239426.775489664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1522479.2106139788</v>
      </c>
      <c r="E34" s="522">
        <f>IF(+I14&lt;F33,I14,D34)</f>
        <v>54209.452272727278</v>
      </c>
      <c r="F34" s="523">
        <f t="shared" si="19"/>
        <v>1468269.7583412514</v>
      </c>
      <c r="G34" s="524">
        <f t="shared" si="20"/>
        <v>232947.27515096855</v>
      </c>
      <c r="H34" s="491">
        <f t="shared" si="21"/>
        <v>232947.27515096855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1468269.7583412514</v>
      </c>
      <c r="E35" s="522">
        <f>IF(+I14&lt;F34,I14,D35)</f>
        <v>54209.452272727278</v>
      </c>
      <c r="F35" s="523">
        <f t="shared" si="19"/>
        <v>1414060.306068524</v>
      </c>
      <c r="G35" s="524">
        <f t="shared" si="20"/>
        <v>226467.77481227313</v>
      </c>
      <c r="H35" s="491">
        <f t="shared" si="21"/>
        <v>226467.77481227313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1414060.306068524</v>
      </c>
      <c r="E36" s="522">
        <f>IF(+I14&lt;F35,I14,D36)</f>
        <v>54209.452272727278</v>
      </c>
      <c r="F36" s="523">
        <f t="shared" si="19"/>
        <v>1359850.8537957966</v>
      </c>
      <c r="G36" s="524">
        <f t="shared" si="20"/>
        <v>219988.27447357768</v>
      </c>
      <c r="H36" s="491">
        <f t="shared" si="21"/>
        <v>219988.27447357768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1359850.8537957966</v>
      </c>
      <c r="E37" s="522">
        <f>IF(+I14&lt;F36,I14,D37)</f>
        <v>54209.452272727278</v>
      </c>
      <c r="F37" s="523">
        <f t="shared" si="19"/>
        <v>1305641.4015230692</v>
      </c>
      <c r="G37" s="524">
        <f t="shared" si="20"/>
        <v>213508.77413488226</v>
      </c>
      <c r="H37" s="491">
        <f t="shared" si="21"/>
        <v>213508.77413488226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1305641.4015230692</v>
      </c>
      <c r="E38" s="522">
        <f>IF(+I14&lt;F37,I14,D38)</f>
        <v>54209.452272727278</v>
      </c>
      <c r="F38" s="523">
        <f t="shared" si="19"/>
        <v>1251431.9492503419</v>
      </c>
      <c r="G38" s="524">
        <f t="shared" si="20"/>
        <v>207029.27379618678</v>
      </c>
      <c r="H38" s="491">
        <f t="shared" si="21"/>
        <v>207029.27379618678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1251431.9492503419</v>
      </c>
      <c r="E39" s="522">
        <f>IF(+I14&lt;F38,I14,D39)</f>
        <v>54209.452272727278</v>
      </c>
      <c r="F39" s="523">
        <f t="shared" si="19"/>
        <v>1197222.4969776145</v>
      </c>
      <c r="G39" s="524">
        <f t="shared" si="20"/>
        <v>200549.77345749139</v>
      </c>
      <c r="H39" s="491">
        <f t="shared" si="21"/>
        <v>200549.77345749139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1197222.4969776145</v>
      </c>
      <c r="E40" s="522">
        <f>IF(+I14&lt;F39,I14,D40)</f>
        <v>54209.452272727278</v>
      </c>
      <c r="F40" s="523">
        <f t="shared" si="19"/>
        <v>1143013.0447048871</v>
      </c>
      <c r="G40" s="524">
        <f t="shared" si="20"/>
        <v>194070.27311879591</v>
      </c>
      <c r="H40" s="491">
        <f t="shared" si="21"/>
        <v>194070.27311879591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1143013.0447048871</v>
      </c>
      <c r="E41" s="522">
        <f>IF(+I14&lt;F40,I14,D41)</f>
        <v>54209.452272727278</v>
      </c>
      <c r="F41" s="523">
        <f t="shared" si="19"/>
        <v>1088803.5924321597</v>
      </c>
      <c r="G41" s="524">
        <f t="shared" si="20"/>
        <v>187590.77278010049</v>
      </c>
      <c r="H41" s="491">
        <f t="shared" si="21"/>
        <v>187590.77278010049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1088803.5924321597</v>
      </c>
      <c r="E42" s="522">
        <f>IF(+I14&lt;F41,I14,D42)</f>
        <v>54209.452272727278</v>
      </c>
      <c r="F42" s="523">
        <f t="shared" si="19"/>
        <v>1034594.1401594324</v>
      </c>
      <c r="G42" s="524">
        <f t="shared" si="20"/>
        <v>181111.27244140508</v>
      </c>
      <c r="H42" s="491">
        <f t="shared" si="21"/>
        <v>181111.27244140508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1034594.1401594324</v>
      </c>
      <c r="E43" s="522">
        <f>IF(+I14&lt;F42,I14,D43)</f>
        <v>54209.452272727278</v>
      </c>
      <c r="F43" s="523">
        <f t="shared" si="19"/>
        <v>980384.68788670516</v>
      </c>
      <c r="G43" s="524">
        <f t="shared" si="20"/>
        <v>174631.77210270963</v>
      </c>
      <c r="H43" s="491">
        <f t="shared" si="21"/>
        <v>174631.77210270963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980384.68788670516</v>
      </c>
      <c r="E44" s="522">
        <f>IF(+I14&lt;F43,I14,D44)</f>
        <v>54209.452272727278</v>
      </c>
      <c r="F44" s="523">
        <f t="shared" si="19"/>
        <v>926175.23561397789</v>
      </c>
      <c r="G44" s="524">
        <f t="shared" si="20"/>
        <v>168152.27176401424</v>
      </c>
      <c r="H44" s="491">
        <f t="shared" si="21"/>
        <v>168152.27176401424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926175.23561397789</v>
      </c>
      <c r="E45" s="522">
        <f>IF(+I14&lt;F44,I14,D45)</f>
        <v>54209.452272727278</v>
      </c>
      <c r="F45" s="523">
        <f t="shared" si="19"/>
        <v>871965.78334125062</v>
      </c>
      <c r="G45" s="524">
        <f t="shared" si="20"/>
        <v>161672.77142531879</v>
      </c>
      <c r="H45" s="491">
        <f t="shared" si="21"/>
        <v>161672.77142531879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871965.78334125062</v>
      </c>
      <c r="E46" s="522">
        <f>IF(+I14&lt;F45,I14,D46)</f>
        <v>54209.452272727278</v>
      </c>
      <c r="F46" s="523">
        <f t="shared" si="19"/>
        <v>817756.33106852334</v>
      </c>
      <c r="G46" s="524">
        <f t="shared" si="20"/>
        <v>155193.27108662337</v>
      </c>
      <c r="H46" s="491">
        <f t="shared" si="21"/>
        <v>155193.27108662337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817756.33106852334</v>
      </c>
      <c r="E47" s="522">
        <f>IF(+I14&lt;F46,I14,D47)</f>
        <v>54209.452272727278</v>
      </c>
      <c r="F47" s="523">
        <f t="shared" si="19"/>
        <v>763546.87879579607</v>
      </c>
      <c r="G47" s="524">
        <f t="shared" si="20"/>
        <v>148713.77074792795</v>
      </c>
      <c r="H47" s="491">
        <f t="shared" si="21"/>
        <v>148713.77074792795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763546.87879579607</v>
      </c>
      <c r="E48" s="522">
        <f>IF(+I14&lt;F47,I14,D48)</f>
        <v>54209.452272727278</v>
      </c>
      <c r="F48" s="523">
        <f t="shared" si="19"/>
        <v>709337.4265230688</v>
      </c>
      <c r="G48" s="524">
        <f t="shared" si="20"/>
        <v>142234.27040923253</v>
      </c>
      <c r="H48" s="491">
        <f t="shared" si="21"/>
        <v>142234.27040923253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709337.4265230688</v>
      </c>
      <c r="E49" s="522">
        <f>IF(+I14&lt;F48,I14,D49)</f>
        <v>54209.452272727278</v>
      </c>
      <c r="F49" s="523">
        <f t="shared" si="19"/>
        <v>655127.97425034153</v>
      </c>
      <c r="G49" s="524">
        <f t="shared" ref="G49:G72" si="22">+I$12*((D49+F49)/2)+E49</f>
        <v>135754.77007053711</v>
      </c>
      <c r="H49" s="491">
        <f t="shared" ref="H49:H72" si="23">+I$13*((D49+F49)/2)+E49</f>
        <v>135754.77007053711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655127.97425034153</v>
      </c>
      <c r="E50" s="522">
        <f>IF(+I14&lt;F49,I14,D50)</f>
        <v>54209.452272727278</v>
      </c>
      <c r="F50" s="523">
        <f t="shared" si="19"/>
        <v>600918.52197761426</v>
      </c>
      <c r="G50" s="524">
        <f t="shared" si="22"/>
        <v>129275.26973184169</v>
      </c>
      <c r="H50" s="491">
        <f t="shared" si="23"/>
        <v>129275.26973184169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600918.52197761426</v>
      </c>
      <c r="E51" s="522">
        <f>IF(+I14&lt;F50,I14,D51)</f>
        <v>54209.452272727278</v>
      </c>
      <c r="F51" s="523">
        <f t="shared" si="19"/>
        <v>546709.06970488699</v>
      </c>
      <c r="G51" s="524">
        <f t="shared" si="22"/>
        <v>122795.76939314624</v>
      </c>
      <c r="H51" s="491">
        <f t="shared" si="23"/>
        <v>122795.76939314624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546709.06970488699</v>
      </c>
      <c r="E52" s="522">
        <f>IF(+I14&lt;F51,I14,D52)</f>
        <v>54209.452272727278</v>
      </c>
      <c r="F52" s="523">
        <f t="shared" si="19"/>
        <v>492499.61743215972</v>
      </c>
      <c r="G52" s="524">
        <f t="shared" si="22"/>
        <v>116316.26905445084</v>
      </c>
      <c r="H52" s="491">
        <f t="shared" si="23"/>
        <v>116316.26905445084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492499.61743215972</v>
      </c>
      <c r="E53" s="522">
        <f>IF(+I14&lt;F52,I14,D53)</f>
        <v>54209.452272727278</v>
      </c>
      <c r="F53" s="523">
        <f t="shared" si="19"/>
        <v>438290.16515943245</v>
      </c>
      <c r="G53" s="524">
        <f t="shared" si="22"/>
        <v>109836.7687157554</v>
      </c>
      <c r="H53" s="491">
        <f t="shared" si="23"/>
        <v>109836.7687157554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438290.16515943245</v>
      </c>
      <c r="E54" s="522">
        <f>IF(+I14&lt;F53,I14,D54)</f>
        <v>54209.452272727278</v>
      </c>
      <c r="F54" s="523">
        <f t="shared" si="19"/>
        <v>384080.71288670518</v>
      </c>
      <c r="G54" s="524">
        <f t="shared" si="22"/>
        <v>103357.26837705998</v>
      </c>
      <c r="H54" s="491">
        <f t="shared" si="23"/>
        <v>103357.26837705998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384080.71288670518</v>
      </c>
      <c r="E55" s="522">
        <f>IF(+I14&lt;F54,I14,D55)</f>
        <v>54209.452272727278</v>
      </c>
      <c r="F55" s="523">
        <f t="shared" si="19"/>
        <v>329871.26061397791</v>
      </c>
      <c r="G55" s="524">
        <f t="shared" si="22"/>
        <v>96877.768038364564</v>
      </c>
      <c r="H55" s="491">
        <f t="shared" si="23"/>
        <v>96877.768038364564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329871.26061397791</v>
      </c>
      <c r="E56" s="522">
        <f>IF(+I14&lt;F55,I14,D56)</f>
        <v>54209.452272727278</v>
      </c>
      <c r="F56" s="523">
        <f t="shared" si="19"/>
        <v>275661.80834125064</v>
      </c>
      <c r="G56" s="524">
        <f t="shared" si="22"/>
        <v>90398.267699669144</v>
      </c>
      <c r="H56" s="491">
        <f t="shared" si="23"/>
        <v>90398.267699669144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275661.80834125064</v>
      </c>
      <c r="E57" s="522">
        <f>IF(+I14&lt;F56,I14,D57)</f>
        <v>54209.452272727278</v>
      </c>
      <c r="F57" s="523">
        <f t="shared" si="19"/>
        <v>221452.35606852337</v>
      </c>
      <c r="G57" s="524">
        <f t="shared" si="22"/>
        <v>83918.767360973725</v>
      </c>
      <c r="H57" s="491">
        <f t="shared" si="23"/>
        <v>83918.767360973725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221452.35606852337</v>
      </c>
      <c r="E58" s="522">
        <f>IF(+I14&lt;F57,I14,D58)</f>
        <v>54209.452272727278</v>
      </c>
      <c r="F58" s="523">
        <f t="shared" si="19"/>
        <v>167242.9037957961</v>
      </c>
      <c r="G58" s="524">
        <f t="shared" si="22"/>
        <v>77439.267022278291</v>
      </c>
      <c r="H58" s="491">
        <f t="shared" si="23"/>
        <v>77439.267022278291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167242.9037957961</v>
      </c>
      <c r="E59" s="522">
        <f>IF(+I14&lt;F58,I14,D59)</f>
        <v>54209.452272727278</v>
      </c>
      <c r="F59" s="523">
        <f t="shared" si="19"/>
        <v>113033.45152306883</v>
      </c>
      <c r="G59" s="524">
        <f t="shared" si="22"/>
        <v>70959.766683582871</v>
      </c>
      <c r="H59" s="491">
        <f t="shared" si="23"/>
        <v>70959.766683582871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113033.45152306883</v>
      </c>
      <c r="E60" s="522">
        <f>IF(+I14&lt;F59,I14,D60)</f>
        <v>54209.452272727278</v>
      </c>
      <c r="F60" s="523">
        <f t="shared" si="19"/>
        <v>58823.999250341549</v>
      </c>
      <c r="G60" s="524">
        <f t="shared" si="22"/>
        <v>64480.266344887445</v>
      </c>
      <c r="H60" s="491">
        <f t="shared" si="23"/>
        <v>64480.266344887445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58823.999250341549</v>
      </c>
      <c r="E61" s="522">
        <f>IF(+I14&lt;F60,I14,D61)</f>
        <v>54209.452272727278</v>
      </c>
      <c r="F61" s="523">
        <f t="shared" si="19"/>
        <v>4614.5469776142709</v>
      </c>
      <c r="G61" s="526">
        <f t="shared" si="22"/>
        <v>58000.766006192025</v>
      </c>
      <c r="H61" s="491">
        <f t="shared" si="23"/>
        <v>58000.766006192025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4614.5469776142709</v>
      </c>
      <c r="E62" s="522">
        <f>IF(+I14&lt;F61,I14,D62)</f>
        <v>4614.5469776142709</v>
      </c>
      <c r="F62" s="523">
        <f t="shared" si="19"/>
        <v>0</v>
      </c>
      <c r="G62" s="526">
        <f t="shared" si="22"/>
        <v>4890.3287596727869</v>
      </c>
      <c r="H62" s="491">
        <f t="shared" si="23"/>
        <v>4890.3287596727869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2"/>
        <v>0</v>
      </c>
      <c r="H63" s="491">
        <f t="shared" si="2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2"/>
        <v>0</v>
      </c>
      <c r="H64" s="491">
        <f t="shared" si="2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2"/>
        <v>0</v>
      </c>
      <c r="H65" s="491">
        <f t="shared" si="2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2"/>
        <v>0</v>
      </c>
      <c r="H66" s="491">
        <f t="shared" si="2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2"/>
        <v>0</v>
      </c>
      <c r="H67" s="491">
        <f t="shared" si="2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2"/>
        <v>0</v>
      </c>
      <c r="H68" s="491">
        <f t="shared" si="2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2"/>
        <v>0</v>
      </c>
      <c r="H69" s="491">
        <f t="shared" si="2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2"/>
        <v>0</v>
      </c>
      <c r="H70" s="491">
        <f t="shared" si="2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2"/>
        <v>0</v>
      </c>
      <c r="H71" s="491">
        <f t="shared" si="2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2"/>
        <v>0</v>
      </c>
      <c r="H72" s="471">
        <f t="shared" si="2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2385215.9</v>
      </c>
      <c r="F73" s="375"/>
      <c r="G73" s="375">
        <f>SUM(G17:G72)</f>
        <v>8612190.0512323491</v>
      </c>
      <c r="H73" s="375">
        <f>SUM(H17:H72)</f>
        <v>8612190.0512323491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286037.34894009825</v>
      </c>
      <c r="N87" s="546">
        <f>IF(J92&lt;D11,0,VLOOKUP(J92,C17:O72,11))</f>
        <v>286037.34894009825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305152.78791095637</v>
      </c>
      <c r="N88" s="550">
        <f>IF(J92&lt;D11,0,VLOOKUP(J92,C99:P154,7))</f>
        <v>305152.78791095637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19115.438970858115</v>
      </c>
      <c r="N89" s="555">
        <f>+N88-N87</f>
        <v>19115.438970858115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 t="str">
        <f>E9</f>
        <v xml:space="preserve">  SPP Project ID = 30574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2385215.9000000004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54209.452272727278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24">+I99-H99</f>
        <v>0</v>
      </c>
      <c r="K99" s="514"/>
      <c r="L99" s="512">
        <f t="shared" ref="L99:L104" si="25">+H99</f>
        <v>148292.66067911699</v>
      </c>
      <c r="M99" s="513">
        <f t="shared" ref="M99:M130" si="26">IF(L99&lt;&gt;0,+H99-L99,0)</f>
        <v>0</v>
      </c>
      <c r="N99" s="512">
        <f t="shared" ref="N99:N104" si="27">+I99</f>
        <v>148292.66067911699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24"/>
        <v>0</v>
      </c>
      <c r="K100" s="514"/>
      <c r="L100" s="655">
        <f t="shared" si="25"/>
        <v>305185.55137142731</v>
      </c>
      <c r="M100" s="514">
        <f t="shared" si="26"/>
        <v>0</v>
      </c>
      <c r="N100" s="655">
        <f t="shared" si="27"/>
        <v>305185.55137142731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/>
      </c>
      <c r="C101" s="507">
        <f>IF(D93="","-",+C100+1)</f>
        <v>2019</v>
      </c>
      <c r="D101" s="629">
        <v>2323724.9107142854</v>
      </c>
      <c r="E101" s="630">
        <v>55470.139534883718</v>
      </c>
      <c r="F101" s="631">
        <v>2268254.7711794018</v>
      </c>
      <c r="G101" s="631">
        <v>2295989.8409468438</v>
      </c>
      <c r="H101" s="633">
        <v>301234.14696485514</v>
      </c>
      <c r="I101" s="634">
        <v>301234.14696485514</v>
      </c>
      <c r="J101" s="514">
        <f t="shared" si="24"/>
        <v>0</v>
      </c>
      <c r="K101" s="514"/>
      <c r="L101" s="655">
        <f t="shared" si="25"/>
        <v>301234.14696485514</v>
      </c>
      <c r="M101" s="514">
        <f t="shared" ref="M101" si="31">IF(L101&lt;&gt;0,+H101-L101,0)</f>
        <v>0</v>
      </c>
      <c r="N101" s="655">
        <f t="shared" si="27"/>
        <v>301234.14696485514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2268254.7711794018</v>
      </c>
      <c r="E102" s="630">
        <v>56790.857142857145</v>
      </c>
      <c r="F102" s="631">
        <v>2211463.9140365445</v>
      </c>
      <c r="G102" s="631">
        <v>2239859.3426079731</v>
      </c>
      <c r="H102" s="633">
        <v>297741.11088977935</v>
      </c>
      <c r="I102" s="634">
        <v>297741.11088977935</v>
      </c>
      <c r="J102" s="514">
        <f t="shared" si="24"/>
        <v>0</v>
      </c>
      <c r="K102" s="514"/>
      <c r="L102" s="655">
        <f t="shared" si="25"/>
        <v>297741.11088977935</v>
      </c>
      <c r="M102" s="514">
        <f t="shared" ref="M102" si="32">IF(L102&lt;&gt;0,+H102-L102,0)</f>
        <v>0</v>
      </c>
      <c r="N102" s="655">
        <f t="shared" si="27"/>
        <v>297741.11088977935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2211463.9140365445</v>
      </c>
      <c r="E103" s="630">
        <v>58176</v>
      </c>
      <c r="F103" s="631">
        <v>2153287.9140365445</v>
      </c>
      <c r="G103" s="631">
        <v>2182375.9140365445</v>
      </c>
      <c r="H103" s="633">
        <v>305906.71353430621</v>
      </c>
      <c r="I103" s="634">
        <v>305906.71353430621</v>
      </c>
      <c r="J103" s="514">
        <f t="shared" si="24"/>
        <v>0</v>
      </c>
      <c r="K103" s="514"/>
      <c r="L103" s="655">
        <f t="shared" si="25"/>
        <v>305906.71353430621</v>
      </c>
      <c r="M103" s="514">
        <f t="shared" ref="M103" si="33">IF(L103&lt;&gt;0,+H103-L103,0)</f>
        <v>0</v>
      </c>
      <c r="N103" s="655">
        <f t="shared" si="27"/>
        <v>305906.71353430621</v>
      </c>
      <c r="O103" s="514">
        <f t="shared" si="28"/>
        <v>0</v>
      </c>
      <c r="P103" s="514">
        <f t="shared" si="29"/>
        <v>0</v>
      </c>
    </row>
    <row r="104" spans="1:16" ht="12.5">
      <c r="B104" s="195" t="str">
        <f t="shared" si="30"/>
        <v/>
      </c>
      <c r="C104" s="507">
        <f>IF(D93="","-",+C103+1)</f>
        <v>2022</v>
      </c>
      <c r="D104" s="629">
        <v>2153287.9140365445</v>
      </c>
      <c r="E104" s="630">
        <v>56790.857142857145</v>
      </c>
      <c r="F104" s="631">
        <v>2096497.0568936875</v>
      </c>
      <c r="G104" s="631">
        <v>2124892.4854651159</v>
      </c>
      <c r="H104" s="633">
        <v>306376.14518261742</v>
      </c>
      <c r="I104" s="634">
        <v>306376.14518261742</v>
      </c>
      <c r="J104" s="514">
        <f t="shared" si="24"/>
        <v>0</v>
      </c>
      <c r="K104" s="514"/>
      <c r="L104" s="655">
        <f t="shared" si="25"/>
        <v>306376.14518261742</v>
      </c>
      <c r="M104" s="514">
        <f t="shared" ref="M104" si="34">IF(L104&lt;&gt;0,+H104-L104,0)</f>
        <v>0</v>
      </c>
      <c r="N104" s="655">
        <f t="shared" si="27"/>
        <v>306376.14518261742</v>
      </c>
      <c r="O104" s="514">
        <f t="shared" ref="O104" si="35">IF(N104&lt;&gt;0,+I104-N104,0)</f>
        <v>0</v>
      </c>
      <c r="P104" s="514">
        <f t="shared" ref="P104" si="36">+O104-M104</f>
        <v>0</v>
      </c>
    </row>
    <row r="105" spans="1:16" ht="12.5">
      <c r="B105" s="195" t="str">
        <f t="shared" si="30"/>
        <v>IU</v>
      </c>
      <c r="C105" s="507">
        <f>IF(D93="","-",+C104+1)</f>
        <v>2023</v>
      </c>
      <c r="D105" s="629">
        <v>2096496.9568936881</v>
      </c>
      <c r="E105" s="630">
        <v>54209.452272727278</v>
      </c>
      <c r="F105" s="631">
        <v>2042287.5046209607</v>
      </c>
      <c r="G105" s="631">
        <v>2069392.2307573245</v>
      </c>
      <c r="H105" s="633">
        <v>309500.14115116693</v>
      </c>
      <c r="I105" s="634">
        <v>309500.14115116693</v>
      </c>
      <c r="J105" s="514">
        <f t="shared" si="24"/>
        <v>0</v>
      </c>
      <c r="K105" s="514"/>
      <c r="L105" s="655">
        <f t="shared" ref="L105" si="37">+H105</f>
        <v>309500.14115116693</v>
      </c>
      <c r="M105" s="514">
        <f t="shared" ref="M105" si="38">IF(L105&lt;&gt;0,+H105-L105,0)</f>
        <v>0</v>
      </c>
      <c r="N105" s="655">
        <f t="shared" ref="N105" si="39">+I105</f>
        <v>309500.14115116693</v>
      </c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2042287.5046209607</v>
      </c>
      <c r="E106" s="522">
        <f>IF(+J96&lt;F105,J96,D106)</f>
        <v>54209.452272727278</v>
      </c>
      <c r="F106" s="523">
        <f t="shared" ref="F106:F130" si="40">+D106-E106</f>
        <v>1988078.0523482333</v>
      </c>
      <c r="G106" s="523">
        <f t="shared" ref="G106:G130" si="41">+(F106+D106)/2</f>
        <v>2015182.7784845969</v>
      </c>
      <c r="H106" s="526">
        <f t="shared" ref="H106:H154" si="42">+J$94*G106+E106</f>
        <v>305152.78791095637</v>
      </c>
      <c r="I106" s="577">
        <f t="shared" ref="I106:I154" si="43">+J$95*G106+E106</f>
        <v>305152.78791095637</v>
      </c>
      <c r="J106" s="514">
        <f t="shared" si="24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1988078.0523482333</v>
      </c>
      <c r="E107" s="522">
        <f>IF(+J96&lt;F106,J96,D107)</f>
        <v>54209.452272727278</v>
      </c>
      <c r="F107" s="523">
        <f t="shared" si="40"/>
        <v>1933868.6000755059</v>
      </c>
      <c r="G107" s="523">
        <f t="shared" si="41"/>
        <v>1960973.3262118697</v>
      </c>
      <c r="H107" s="526">
        <f t="shared" si="42"/>
        <v>298402.28323134151</v>
      </c>
      <c r="I107" s="577">
        <f t="shared" si="43"/>
        <v>298402.28323134151</v>
      </c>
      <c r="J107" s="514">
        <f t="shared" si="24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1933868.6000755059</v>
      </c>
      <c r="E108" s="522">
        <f>IF(+J96&lt;F107,J96,D108)</f>
        <v>54209.452272727278</v>
      </c>
      <c r="F108" s="523">
        <f t="shared" si="40"/>
        <v>1879659.1478027785</v>
      </c>
      <c r="G108" s="523">
        <f t="shared" si="41"/>
        <v>1906763.8739391421</v>
      </c>
      <c r="H108" s="526">
        <f t="shared" si="42"/>
        <v>291651.7785517266</v>
      </c>
      <c r="I108" s="577">
        <f t="shared" si="43"/>
        <v>291651.7785517266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1879659.1478027785</v>
      </c>
      <c r="E109" s="522">
        <f>IF(+J96&lt;F108,J96,D109)</f>
        <v>54209.452272727278</v>
      </c>
      <c r="F109" s="523">
        <f t="shared" si="40"/>
        <v>1825449.6955300511</v>
      </c>
      <c r="G109" s="523">
        <f t="shared" si="41"/>
        <v>1852554.4216664149</v>
      </c>
      <c r="H109" s="526">
        <f t="shared" si="42"/>
        <v>284901.27387211175</v>
      </c>
      <c r="I109" s="577">
        <f t="shared" si="43"/>
        <v>284901.27387211175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1825449.6955300511</v>
      </c>
      <c r="E110" s="522">
        <f>IF(+J96&lt;F109,J96,D110)</f>
        <v>54209.452272727278</v>
      </c>
      <c r="F110" s="523">
        <f t="shared" si="40"/>
        <v>1771240.2432573237</v>
      </c>
      <c r="G110" s="523">
        <f t="shared" si="41"/>
        <v>1798344.9693936873</v>
      </c>
      <c r="H110" s="526">
        <f t="shared" si="42"/>
        <v>278150.76919249684</v>
      </c>
      <c r="I110" s="577">
        <f t="shared" si="43"/>
        <v>278150.76919249684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1771240.2432573237</v>
      </c>
      <c r="E111" s="522">
        <f>IF(+J96&lt;F110,J96,D111)</f>
        <v>54209.452272727278</v>
      </c>
      <c r="F111" s="523">
        <f t="shared" si="40"/>
        <v>1717030.7909845964</v>
      </c>
      <c r="G111" s="523">
        <f t="shared" si="41"/>
        <v>1744135.5171209602</v>
      </c>
      <c r="H111" s="526">
        <f t="shared" si="42"/>
        <v>271400.26451288199</v>
      </c>
      <c r="I111" s="577">
        <f t="shared" si="43"/>
        <v>271400.26451288199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1717030.7909845964</v>
      </c>
      <c r="E112" s="522">
        <f>IF(+J96&lt;F111,J96,D112)</f>
        <v>54209.452272727278</v>
      </c>
      <c r="F112" s="523">
        <f t="shared" si="40"/>
        <v>1662821.338711869</v>
      </c>
      <c r="G112" s="523">
        <f t="shared" si="41"/>
        <v>1689926.0648482325</v>
      </c>
      <c r="H112" s="526">
        <f t="shared" si="42"/>
        <v>264649.75983326708</v>
      </c>
      <c r="I112" s="577">
        <f t="shared" si="43"/>
        <v>264649.75983326708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1662821.338711869</v>
      </c>
      <c r="E113" s="522">
        <f>IF(+J96&lt;F112,J96,D113)</f>
        <v>54209.452272727278</v>
      </c>
      <c r="F113" s="523">
        <f t="shared" si="40"/>
        <v>1608611.8864391416</v>
      </c>
      <c r="G113" s="523">
        <f t="shared" si="41"/>
        <v>1635716.6125755054</v>
      </c>
      <c r="H113" s="526">
        <f t="shared" si="42"/>
        <v>257899.25515365219</v>
      </c>
      <c r="I113" s="577">
        <f t="shared" si="43"/>
        <v>257899.25515365219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1608611.8864391416</v>
      </c>
      <c r="E114" s="522">
        <f>IF(+J96&lt;F113,J96,D114)</f>
        <v>54209.452272727278</v>
      </c>
      <c r="F114" s="523">
        <f t="shared" si="40"/>
        <v>1554402.4341664142</v>
      </c>
      <c r="G114" s="523">
        <f t="shared" si="41"/>
        <v>1581507.1603027778</v>
      </c>
      <c r="H114" s="526">
        <f t="shared" si="42"/>
        <v>251148.75047403731</v>
      </c>
      <c r="I114" s="577">
        <f t="shared" si="43"/>
        <v>251148.75047403731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1554402.4341664142</v>
      </c>
      <c r="E115" s="522">
        <f>IF(+J96&lt;F114,J96,D115)</f>
        <v>54209.452272727278</v>
      </c>
      <c r="F115" s="523">
        <f t="shared" si="40"/>
        <v>1500192.9818936868</v>
      </c>
      <c r="G115" s="523">
        <f t="shared" si="41"/>
        <v>1527297.7080300506</v>
      </c>
      <c r="H115" s="526">
        <f t="shared" si="42"/>
        <v>244398.24579442246</v>
      </c>
      <c r="I115" s="577">
        <f t="shared" si="43"/>
        <v>244398.24579442246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1500192.9818936868</v>
      </c>
      <c r="E116" s="522">
        <f>IF(+J96&lt;F115,J96,D116)</f>
        <v>54209.452272727278</v>
      </c>
      <c r="F116" s="523">
        <f t="shared" si="40"/>
        <v>1445983.5296209594</v>
      </c>
      <c r="G116" s="523">
        <f t="shared" si="41"/>
        <v>1473088.255757323</v>
      </c>
      <c r="H116" s="526">
        <f t="shared" si="42"/>
        <v>237647.74111480755</v>
      </c>
      <c r="I116" s="577">
        <f t="shared" si="43"/>
        <v>237647.74111480755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1445983.5296209594</v>
      </c>
      <c r="E117" s="522">
        <f>IF(+J96&lt;F116,J96,D117)</f>
        <v>54209.452272727278</v>
      </c>
      <c r="F117" s="523">
        <f t="shared" si="40"/>
        <v>1391774.077348232</v>
      </c>
      <c r="G117" s="523">
        <f t="shared" si="41"/>
        <v>1418878.8034845958</v>
      </c>
      <c r="H117" s="526">
        <f t="shared" si="42"/>
        <v>230897.2364351927</v>
      </c>
      <c r="I117" s="577">
        <f t="shared" si="43"/>
        <v>230897.2364351927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1391774.077348232</v>
      </c>
      <c r="E118" s="522">
        <f>IF(+J96&lt;F117,J96,D118)</f>
        <v>54209.452272727278</v>
      </c>
      <c r="F118" s="523">
        <f t="shared" si="40"/>
        <v>1337564.6250755046</v>
      </c>
      <c r="G118" s="523">
        <f t="shared" si="41"/>
        <v>1364669.3512118682</v>
      </c>
      <c r="H118" s="526">
        <f t="shared" si="42"/>
        <v>224146.73175557778</v>
      </c>
      <c r="I118" s="577">
        <f t="shared" si="43"/>
        <v>224146.73175557778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1337564.6250755046</v>
      </c>
      <c r="E119" s="522">
        <f>IF(+J96&lt;F118,J96,D119)</f>
        <v>54209.452272727278</v>
      </c>
      <c r="F119" s="523">
        <f t="shared" si="40"/>
        <v>1283355.1728027773</v>
      </c>
      <c r="G119" s="523">
        <f t="shared" si="41"/>
        <v>1310459.8989391411</v>
      </c>
      <c r="H119" s="526">
        <f t="shared" si="42"/>
        <v>217396.22707596293</v>
      </c>
      <c r="I119" s="577">
        <f t="shared" si="43"/>
        <v>217396.22707596293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1283355.1728027773</v>
      </c>
      <c r="E120" s="522">
        <f>IF(+J96&lt;F119,J96,D120)</f>
        <v>54209.452272727278</v>
      </c>
      <c r="F120" s="523">
        <f t="shared" si="40"/>
        <v>1229145.7205300499</v>
      </c>
      <c r="G120" s="523">
        <f t="shared" si="41"/>
        <v>1256250.4466664135</v>
      </c>
      <c r="H120" s="526">
        <f t="shared" si="42"/>
        <v>210645.72239634802</v>
      </c>
      <c r="I120" s="577">
        <f t="shared" si="43"/>
        <v>210645.72239634802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1229145.7205300499</v>
      </c>
      <c r="E121" s="522">
        <f>IF(+J96&lt;F120,J96,D121)</f>
        <v>54209.452272727278</v>
      </c>
      <c r="F121" s="523">
        <f t="shared" si="40"/>
        <v>1174936.2682573225</v>
      </c>
      <c r="G121" s="523">
        <f t="shared" si="41"/>
        <v>1202040.9943936863</v>
      </c>
      <c r="H121" s="526">
        <f t="shared" si="42"/>
        <v>203895.21771673317</v>
      </c>
      <c r="I121" s="577">
        <f t="shared" si="43"/>
        <v>203895.21771673317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1174936.2682573225</v>
      </c>
      <c r="E122" s="522">
        <f>IF(+J96&lt;F121,J96,D122)</f>
        <v>54209.452272727278</v>
      </c>
      <c r="F122" s="523">
        <f t="shared" si="40"/>
        <v>1120726.8159845951</v>
      </c>
      <c r="G122" s="523">
        <f t="shared" si="41"/>
        <v>1147831.5421209587</v>
      </c>
      <c r="H122" s="526">
        <f t="shared" si="42"/>
        <v>197144.71303711826</v>
      </c>
      <c r="I122" s="577">
        <f t="shared" si="43"/>
        <v>197144.71303711826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1120726.8159845951</v>
      </c>
      <c r="E123" s="522">
        <f>IF(+J96&lt;F122,J96,D123)</f>
        <v>54209.452272727278</v>
      </c>
      <c r="F123" s="523">
        <f t="shared" si="40"/>
        <v>1066517.3637118677</v>
      </c>
      <c r="G123" s="523">
        <f t="shared" si="41"/>
        <v>1093622.0898482315</v>
      </c>
      <c r="H123" s="526">
        <f t="shared" si="42"/>
        <v>190394.2083575034</v>
      </c>
      <c r="I123" s="577">
        <f t="shared" si="43"/>
        <v>190394.2083575034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1066517.3637118677</v>
      </c>
      <c r="E124" s="522">
        <f>IF(+J96&lt;F123,J96,D124)</f>
        <v>54209.452272727278</v>
      </c>
      <c r="F124" s="523">
        <f t="shared" si="40"/>
        <v>1012307.9114391404</v>
      </c>
      <c r="G124" s="523">
        <f t="shared" si="41"/>
        <v>1039412.6375755041</v>
      </c>
      <c r="H124" s="526">
        <f t="shared" si="42"/>
        <v>183643.70367788852</v>
      </c>
      <c r="I124" s="577">
        <f t="shared" si="43"/>
        <v>183643.70367788852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1012307.9114391404</v>
      </c>
      <c r="E125" s="522">
        <f>IF(+J96&lt;F124,J96,D125)</f>
        <v>54209.452272727278</v>
      </c>
      <c r="F125" s="523">
        <f t="shared" si="40"/>
        <v>958098.45916641317</v>
      </c>
      <c r="G125" s="523">
        <f t="shared" si="41"/>
        <v>985203.18530277675</v>
      </c>
      <c r="H125" s="526">
        <f t="shared" si="42"/>
        <v>176893.19899827364</v>
      </c>
      <c r="I125" s="577">
        <f t="shared" si="43"/>
        <v>176893.19899827364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958098.45916641317</v>
      </c>
      <c r="E126" s="522">
        <f>IF(+J96&lt;F125,J96,D126)</f>
        <v>54209.452272727278</v>
      </c>
      <c r="F126" s="523">
        <f t="shared" si="40"/>
        <v>903889.0068936859</v>
      </c>
      <c r="G126" s="523">
        <f t="shared" si="41"/>
        <v>930993.7330300496</v>
      </c>
      <c r="H126" s="526">
        <f t="shared" si="42"/>
        <v>170142.69431865879</v>
      </c>
      <c r="I126" s="577">
        <f t="shared" si="43"/>
        <v>170142.69431865879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903889.0068936859</v>
      </c>
      <c r="E127" s="522">
        <f>IF(+J96&lt;F126,J96,D127)</f>
        <v>54209.452272727278</v>
      </c>
      <c r="F127" s="523">
        <f t="shared" si="40"/>
        <v>849679.55462095863</v>
      </c>
      <c r="G127" s="523">
        <f t="shared" si="41"/>
        <v>876784.28075732221</v>
      </c>
      <c r="H127" s="526">
        <f t="shared" si="42"/>
        <v>163392.18963904391</v>
      </c>
      <c r="I127" s="577">
        <f t="shared" si="43"/>
        <v>163392.18963904391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849679.55462095863</v>
      </c>
      <c r="E128" s="522">
        <f>IF(+J96&lt;F127,J96,D128)</f>
        <v>54209.452272727278</v>
      </c>
      <c r="F128" s="523">
        <f t="shared" si="40"/>
        <v>795470.10234823136</v>
      </c>
      <c r="G128" s="523">
        <f t="shared" si="41"/>
        <v>822574.82848459505</v>
      </c>
      <c r="H128" s="526">
        <f t="shared" si="42"/>
        <v>156641.68495942905</v>
      </c>
      <c r="I128" s="577">
        <f t="shared" si="43"/>
        <v>156641.68495942905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795470.10234823136</v>
      </c>
      <c r="E129" s="522">
        <f>IF(+J96&lt;F128,J96,D129)</f>
        <v>54209.452272727278</v>
      </c>
      <c r="F129" s="523">
        <f t="shared" si="40"/>
        <v>741260.65007550409</v>
      </c>
      <c r="G129" s="523">
        <f t="shared" si="41"/>
        <v>768365.37621186767</v>
      </c>
      <c r="H129" s="526">
        <f t="shared" si="42"/>
        <v>149891.18027981417</v>
      </c>
      <c r="I129" s="577">
        <f t="shared" si="43"/>
        <v>149891.18027981417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741260.65007550409</v>
      </c>
      <c r="E130" s="522">
        <f>IF(+J96&lt;F129,J96,D130)</f>
        <v>54209.452272727278</v>
      </c>
      <c r="F130" s="523">
        <f t="shared" si="40"/>
        <v>687051.19780277682</v>
      </c>
      <c r="G130" s="523">
        <f t="shared" si="41"/>
        <v>714155.92393914051</v>
      </c>
      <c r="H130" s="526">
        <f t="shared" si="42"/>
        <v>143140.67560019932</v>
      </c>
      <c r="I130" s="577">
        <f t="shared" si="43"/>
        <v>143140.67560019932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687051.19780277682</v>
      </c>
      <c r="E131" s="522">
        <f>IF(+J96&lt;F130,J96,D131)</f>
        <v>54209.452272727278</v>
      </c>
      <c r="F131" s="523">
        <f t="shared" ref="F131:F154" si="44">+D131-E131</f>
        <v>632841.74553004955</v>
      </c>
      <c r="G131" s="523">
        <f t="shared" ref="G131:G154" si="45">+(F131+D131)/2</f>
        <v>659946.47166641313</v>
      </c>
      <c r="H131" s="526">
        <f t="shared" si="42"/>
        <v>136390.17092058444</v>
      </c>
      <c r="I131" s="577">
        <f t="shared" si="43"/>
        <v>136390.17092058444</v>
      </c>
      <c r="J131" s="514">
        <f t="shared" ref="J131:J154" si="46">+I541-H541</f>
        <v>0</v>
      </c>
      <c r="K131" s="514"/>
      <c r="L131" s="525"/>
      <c r="M131" s="514">
        <f t="shared" ref="M131:M154" si="47">IF(L541&lt;&gt;0,+H541-L541,0)</f>
        <v>0</v>
      </c>
      <c r="N131" s="525"/>
      <c r="O131" s="514">
        <f t="shared" ref="O131:O154" si="48">IF(N541&lt;&gt;0,+I541-N541,0)</f>
        <v>0</v>
      </c>
      <c r="P131" s="514">
        <f t="shared" ref="P131:P154" si="49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632841.74553004955</v>
      </c>
      <c r="E132" s="522">
        <f>IF(+J96&lt;F131,J96,D132)</f>
        <v>54209.452272727278</v>
      </c>
      <c r="F132" s="523">
        <f t="shared" si="44"/>
        <v>578632.29325732228</v>
      </c>
      <c r="G132" s="523">
        <f t="shared" si="45"/>
        <v>605737.01939368597</v>
      </c>
      <c r="H132" s="526">
        <f t="shared" si="42"/>
        <v>129639.66624096959</v>
      </c>
      <c r="I132" s="577">
        <f t="shared" si="43"/>
        <v>129639.66624096959</v>
      </c>
      <c r="J132" s="514">
        <f t="shared" si="46"/>
        <v>0</v>
      </c>
      <c r="K132" s="514"/>
      <c r="L132" s="525"/>
      <c r="M132" s="514">
        <f t="shared" si="47"/>
        <v>0</v>
      </c>
      <c r="N132" s="525"/>
      <c r="O132" s="514">
        <f t="shared" si="48"/>
        <v>0</v>
      </c>
      <c r="P132" s="514">
        <f t="shared" si="49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578632.29325732228</v>
      </c>
      <c r="E133" s="522">
        <f>IF(+J96&lt;F132,J96,D133)</f>
        <v>54209.452272727278</v>
      </c>
      <c r="F133" s="523">
        <f t="shared" si="44"/>
        <v>524422.84098459501</v>
      </c>
      <c r="G133" s="523">
        <f t="shared" si="45"/>
        <v>551527.56712095859</v>
      </c>
      <c r="H133" s="526">
        <f t="shared" si="42"/>
        <v>122889.16156135473</v>
      </c>
      <c r="I133" s="577">
        <f t="shared" si="43"/>
        <v>122889.16156135473</v>
      </c>
      <c r="J133" s="514">
        <f t="shared" si="46"/>
        <v>0</v>
      </c>
      <c r="K133" s="514"/>
      <c r="L133" s="525"/>
      <c r="M133" s="514">
        <f t="shared" si="47"/>
        <v>0</v>
      </c>
      <c r="N133" s="525"/>
      <c r="O133" s="514">
        <f t="shared" si="48"/>
        <v>0</v>
      </c>
      <c r="P133" s="514">
        <f t="shared" si="49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524422.84098459501</v>
      </c>
      <c r="E134" s="522">
        <f>IF(+J96&lt;F133,J96,D134)</f>
        <v>54209.452272727278</v>
      </c>
      <c r="F134" s="523">
        <f t="shared" si="44"/>
        <v>470213.38871186774</v>
      </c>
      <c r="G134" s="523">
        <f t="shared" si="45"/>
        <v>497318.11484823137</v>
      </c>
      <c r="H134" s="526">
        <f t="shared" si="42"/>
        <v>116138.65688173985</v>
      </c>
      <c r="I134" s="577">
        <f t="shared" si="43"/>
        <v>116138.65688173985</v>
      </c>
      <c r="J134" s="514">
        <f t="shared" si="46"/>
        <v>0</v>
      </c>
      <c r="K134" s="514"/>
      <c r="L134" s="525"/>
      <c r="M134" s="514">
        <f t="shared" si="47"/>
        <v>0</v>
      </c>
      <c r="N134" s="525"/>
      <c r="O134" s="514">
        <f t="shared" si="48"/>
        <v>0</v>
      </c>
      <c r="P134" s="514">
        <f t="shared" si="49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470213.38871186774</v>
      </c>
      <c r="E135" s="522">
        <f>IF(+J96&lt;F134,J96,D135)</f>
        <v>54209.452272727278</v>
      </c>
      <c r="F135" s="523">
        <f t="shared" si="44"/>
        <v>416003.93643914047</v>
      </c>
      <c r="G135" s="523">
        <f t="shared" si="45"/>
        <v>443108.6625755041</v>
      </c>
      <c r="H135" s="526">
        <f t="shared" si="42"/>
        <v>109388.152202125</v>
      </c>
      <c r="I135" s="577">
        <f t="shared" si="43"/>
        <v>109388.152202125</v>
      </c>
      <c r="J135" s="514">
        <f t="shared" si="46"/>
        <v>0</v>
      </c>
      <c r="K135" s="514"/>
      <c r="L135" s="525"/>
      <c r="M135" s="514">
        <f t="shared" si="47"/>
        <v>0</v>
      </c>
      <c r="N135" s="525"/>
      <c r="O135" s="514">
        <f t="shared" si="48"/>
        <v>0</v>
      </c>
      <c r="P135" s="514">
        <f t="shared" si="49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416003.93643914047</v>
      </c>
      <c r="E136" s="522">
        <f>IF(+J96&lt;F135,J96,D136)</f>
        <v>54209.452272727278</v>
      </c>
      <c r="F136" s="523">
        <f t="shared" si="44"/>
        <v>361794.4841664132</v>
      </c>
      <c r="G136" s="523">
        <f t="shared" si="45"/>
        <v>388899.21030277683</v>
      </c>
      <c r="H136" s="526">
        <f t="shared" si="42"/>
        <v>102637.64752251013</v>
      </c>
      <c r="I136" s="577">
        <f t="shared" si="43"/>
        <v>102637.64752251013</v>
      </c>
      <c r="J136" s="514">
        <f t="shared" si="46"/>
        <v>0</v>
      </c>
      <c r="K136" s="514"/>
      <c r="L136" s="525"/>
      <c r="M136" s="514">
        <f t="shared" si="47"/>
        <v>0</v>
      </c>
      <c r="N136" s="525"/>
      <c r="O136" s="514">
        <f t="shared" si="48"/>
        <v>0</v>
      </c>
      <c r="P136" s="514">
        <f t="shared" si="49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361794.4841664132</v>
      </c>
      <c r="E137" s="522">
        <f>IF(+J96&lt;F136,J96,D137)</f>
        <v>54209.452272727278</v>
      </c>
      <c r="F137" s="523">
        <f t="shared" si="44"/>
        <v>307585.03189368593</v>
      </c>
      <c r="G137" s="523">
        <f t="shared" si="45"/>
        <v>334689.75803004956</v>
      </c>
      <c r="H137" s="526">
        <f t="shared" si="42"/>
        <v>95887.142842895264</v>
      </c>
      <c r="I137" s="577">
        <f t="shared" si="43"/>
        <v>95887.142842895264</v>
      </c>
      <c r="J137" s="514">
        <f t="shared" si="46"/>
        <v>0</v>
      </c>
      <c r="K137" s="514"/>
      <c r="L137" s="525"/>
      <c r="M137" s="514">
        <f t="shared" si="47"/>
        <v>0</v>
      </c>
      <c r="N137" s="525"/>
      <c r="O137" s="514">
        <f t="shared" si="48"/>
        <v>0</v>
      </c>
      <c r="P137" s="514">
        <f t="shared" si="49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307585.03189368593</v>
      </c>
      <c r="E138" s="522">
        <f>IF(+J96&lt;F137,J96,D138)</f>
        <v>54209.452272727278</v>
      </c>
      <c r="F138" s="523">
        <f t="shared" si="44"/>
        <v>253375.57962095866</v>
      </c>
      <c r="G138" s="523">
        <f t="shared" si="45"/>
        <v>280480.30575732229</v>
      </c>
      <c r="H138" s="526">
        <f t="shared" si="42"/>
        <v>89136.638163280397</v>
      </c>
      <c r="I138" s="577">
        <f t="shared" si="43"/>
        <v>89136.638163280397</v>
      </c>
      <c r="J138" s="514">
        <f t="shared" si="46"/>
        <v>0</v>
      </c>
      <c r="K138" s="514"/>
      <c r="L138" s="525"/>
      <c r="M138" s="514">
        <f t="shared" si="47"/>
        <v>0</v>
      </c>
      <c r="N138" s="525"/>
      <c r="O138" s="514">
        <f t="shared" si="48"/>
        <v>0</v>
      </c>
      <c r="P138" s="514">
        <f t="shared" si="49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253375.57962095866</v>
      </c>
      <c r="E139" s="522">
        <f>IF(+J96&lt;F138,J96,D139)</f>
        <v>54209.452272727278</v>
      </c>
      <c r="F139" s="523">
        <f t="shared" si="44"/>
        <v>199166.12734823138</v>
      </c>
      <c r="G139" s="523">
        <f t="shared" si="45"/>
        <v>226270.85348459502</v>
      </c>
      <c r="H139" s="526">
        <f t="shared" si="42"/>
        <v>82386.13348366553</v>
      </c>
      <c r="I139" s="577">
        <f t="shared" si="43"/>
        <v>82386.13348366553</v>
      </c>
      <c r="J139" s="514">
        <f t="shared" si="46"/>
        <v>0</v>
      </c>
      <c r="K139" s="514"/>
      <c r="L139" s="525"/>
      <c r="M139" s="514">
        <f t="shared" si="47"/>
        <v>0</v>
      </c>
      <c r="N139" s="525"/>
      <c r="O139" s="514">
        <f t="shared" si="48"/>
        <v>0</v>
      </c>
      <c r="P139" s="514">
        <f t="shared" si="49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199166.12734823138</v>
      </c>
      <c r="E140" s="522">
        <f>IF(+J96&lt;F139,J96,D140)</f>
        <v>54209.452272727278</v>
      </c>
      <c r="F140" s="523">
        <f t="shared" si="44"/>
        <v>144956.67507550411</v>
      </c>
      <c r="G140" s="523">
        <f t="shared" si="45"/>
        <v>172061.40121186775</v>
      </c>
      <c r="H140" s="526">
        <f t="shared" si="42"/>
        <v>75635.628804050662</v>
      </c>
      <c r="I140" s="577">
        <f t="shared" si="43"/>
        <v>75635.628804050662</v>
      </c>
      <c r="J140" s="514">
        <f t="shared" si="46"/>
        <v>0</v>
      </c>
      <c r="K140" s="514"/>
      <c r="L140" s="525"/>
      <c r="M140" s="514">
        <f t="shared" si="47"/>
        <v>0</v>
      </c>
      <c r="N140" s="525"/>
      <c r="O140" s="514">
        <f t="shared" si="48"/>
        <v>0</v>
      </c>
      <c r="P140" s="514">
        <f t="shared" si="49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144956.67507550411</v>
      </c>
      <c r="E141" s="522">
        <f>IF(+J96&lt;F140,J96,D141)</f>
        <v>54209.452272727278</v>
      </c>
      <c r="F141" s="523">
        <f t="shared" si="44"/>
        <v>90747.222802776843</v>
      </c>
      <c r="G141" s="523">
        <f t="shared" si="45"/>
        <v>117851.94893914048</v>
      </c>
      <c r="H141" s="526">
        <f t="shared" si="42"/>
        <v>68885.124124435795</v>
      </c>
      <c r="I141" s="577">
        <f t="shared" si="43"/>
        <v>68885.124124435795</v>
      </c>
      <c r="J141" s="514">
        <f t="shared" si="46"/>
        <v>0</v>
      </c>
      <c r="K141" s="514"/>
      <c r="L141" s="525"/>
      <c r="M141" s="514">
        <f t="shared" si="47"/>
        <v>0</v>
      </c>
      <c r="N141" s="525"/>
      <c r="O141" s="514">
        <f t="shared" si="48"/>
        <v>0</v>
      </c>
      <c r="P141" s="514">
        <f t="shared" si="49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90747.222802776843</v>
      </c>
      <c r="E142" s="522">
        <f>IF(+J96&lt;F141,J96,D142)</f>
        <v>54209.452272727278</v>
      </c>
      <c r="F142" s="523">
        <f t="shared" si="44"/>
        <v>36537.770530049565</v>
      </c>
      <c r="G142" s="523">
        <f t="shared" si="45"/>
        <v>63642.496666413208</v>
      </c>
      <c r="H142" s="526">
        <f t="shared" si="42"/>
        <v>62134.619444820928</v>
      </c>
      <c r="I142" s="577">
        <f t="shared" si="43"/>
        <v>62134.619444820928</v>
      </c>
      <c r="J142" s="514">
        <f t="shared" si="46"/>
        <v>0</v>
      </c>
      <c r="K142" s="514"/>
      <c r="L142" s="525"/>
      <c r="M142" s="514">
        <f t="shared" si="47"/>
        <v>0</v>
      </c>
      <c r="N142" s="525"/>
      <c r="O142" s="514">
        <f t="shared" si="48"/>
        <v>0</v>
      </c>
      <c r="P142" s="514">
        <f t="shared" si="49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36537.770530049565</v>
      </c>
      <c r="E143" s="522">
        <f>IF(+J96&lt;F142,J96,D143)</f>
        <v>36537.770530049565</v>
      </c>
      <c r="F143" s="523">
        <f t="shared" si="44"/>
        <v>0</v>
      </c>
      <c r="G143" s="523">
        <f t="shared" si="45"/>
        <v>18268.885265024783</v>
      </c>
      <c r="H143" s="526">
        <f t="shared" si="42"/>
        <v>38812.727946192674</v>
      </c>
      <c r="I143" s="577">
        <f t="shared" si="43"/>
        <v>38812.727946192674</v>
      </c>
      <c r="J143" s="514">
        <f t="shared" si="46"/>
        <v>0</v>
      </c>
      <c r="K143" s="514"/>
      <c r="L143" s="525"/>
      <c r="M143" s="514">
        <f t="shared" si="47"/>
        <v>0</v>
      </c>
      <c r="N143" s="525"/>
      <c r="O143" s="514">
        <f t="shared" si="48"/>
        <v>0</v>
      </c>
      <c r="P143" s="514">
        <f t="shared" si="49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4"/>
        <v>0</v>
      </c>
      <c r="G144" s="523">
        <f t="shared" si="45"/>
        <v>0</v>
      </c>
      <c r="H144" s="526">
        <f t="shared" si="42"/>
        <v>0</v>
      </c>
      <c r="I144" s="577">
        <f t="shared" si="43"/>
        <v>0</v>
      </c>
      <c r="J144" s="514">
        <f t="shared" si="46"/>
        <v>0</v>
      </c>
      <c r="K144" s="514"/>
      <c r="L144" s="525"/>
      <c r="M144" s="514">
        <f t="shared" si="47"/>
        <v>0</v>
      </c>
      <c r="N144" s="525"/>
      <c r="O144" s="514">
        <f t="shared" si="48"/>
        <v>0</v>
      </c>
      <c r="P144" s="514">
        <f t="shared" si="49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4"/>
        <v>0</v>
      </c>
      <c r="G145" s="523">
        <f t="shared" si="45"/>
        <v>0</v>
      </c>
      <c r="H145" s="526">
        <f t="shared" si="42"/>
        <v>0</v>
      </c>
      <c r="I145" s="577">
        <f t="shared" si="43"/>
        <v>0</v>
      </c>
      <c r="J145" s="514">
        <f t="shared" si="46"/>
        <v>0</v>
      </c>
      <c r="K145" s="514"/>
      <c r="L145" s="525"/>
      <c r="M145" s="514">
        <f t="shared" si="47"/>
        <v>0</v>
      </c>
      <c r="N145" s="525"/>
      <c r="O145" s="514">
        <f t="shared" si="48"/>
        <v>0</v>
      </c>
      <c r="P145" s="514">
        <f t="shared" si="49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4"/>
        <v>0</v>
      </c>
      <c r="G146" s="523">
        <f t="shared" si="45"/>
        <v>0</v>
      </c>
      <c r="H146" s="526">
        <f t="shared" si="42"/>
        <v>0</v>
      </c>
      <c r="I146" s="577">
        <f t="shared" si="43"/>
        <v>0</v>
      </c>
      <c r="J146" s="514">
        <f t="shared" si="46"/>
        <v>0</v>
      </c>
      <c r="K146" s="514"/>
      <c r="L146" s="525"/>
      <c r="M146" s="514">
        <f t="shared" si="47"/>
        <v>0</v>
      </c>
      <c r="N146" s="525"/>
      <c r="O146" s="514">
        <f t="shared" si="48"/>
        <v>0</v>
      </c>
      <c r="P146" s="514">
        <f t="shared" si="49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4"/>
        <v>0</v>
      </c>
      <c r="G147" s="523">
        <f t="shared" si="45"/>
        <v>0</v>
      </c>
      <c r="H147" s="526">
        <f t="shared" si="42"/>
        <v>0</v>
      </c>
      <c r="I147" s="577">
        <f t="shared" si="43"/>
        <v>0</v>
      </c>
      <c r="J147" s="514">
        <f t="shared" si="46"/>
        <v>0</v>
      </c>
      <c r="K147" s="514"/>
      <c r="L147" s="525"/>
      <c r="M147" s="514">
        <f t="shared" si="47"/>
        <v>0</v>
      </c>
      <c r="N147" s="525"/>
      <c r="O147" s="514">
        <f t="shared" si="48"/>
        <v>0</v>
      </c>
      <c r="P147" s="514">
        <f t="shared" si="49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4"/>
        <v>0</v>
      </c>
      <c r="G148" s="523">
        <f t="shared" si="45"/>
        <v>0</v>
      </c>
      <c r="H148" s="526">
        <f t="shared" si="42"/>
        <v>0</v>
      </c>
      <c r="I148" s="577">
        <f t="shared" si="43"/>
        <v>0</v>
      </c>
      <c r="J148" s="514">
        <f t="shared" si="46"/>
        <v>0</v>
      </c>
      <c r="K148" s="514"/>
      <c r="L148" s="525"/>
      <c r="M148" s="514">
        <f t="shared" si="47"/>
        <v>0</v>
      </c>
      <c r="N148" s="525"/>
      <c r="O148" s="514">
        <f t="shared" si="48"/>
        <v>0</v>
      </c>
      <c r="P148" s="514">
        <f t="shared" si="49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4"/>
        <v>0</v>
      </c>
      <c r="G149" s="523">
        <f t="shared" si="45"/>
        <v>0</v>
      </c>
      <c r="H149" s="526">
        <f t="shared" si="42"/>
        <v>0</v>
      </c>
      <c r="I149" s="577">
        <f t="shared" si="43"/>
        <v>0</v>
      </c>
      <c r="J149" s="514">
        <f t="shared" si="46"/>
        <v>0</v>
      </c>
      <c r="K149" s="514"/>
      <c r="L149" s="525"/>
      <c r="M149" s="514">
        <f t="shared" si="47"/>
        <v>0</v>
      </c>
      <c r="N149" s="525"/>
      <c r="O149" s="514">
        <f t="shared" si="48"/>
        <v>0</v>
      </c>
      <c r="P149" s="514">
        <f t="shared" si="49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4"/>
        <v>0</v>
      </c>
      <c r="G150" s="523">
        <f t="shared" si="45"/>
        <v>0</v>
      </c>
      <c r="H150" s="526">
        <f t="shared" si="42"/>
        <v>0</v>
      </c>
      <c r="I150" s="577">
        <f t="shared" si="43"/>
        <v>0</v>
      </c>
      <c r="J150" s="514">
        <f t="shared" si="46"/>
        <v>0</v>
      </c>
      <c r="K150" s="514"/>
      <c r="L150" s="525"/>
      <c r="M150" s="514">
        <f t="shared" si="47"/>
        <v>0</v>
      </c>
      <c r="N150" s="525"/>
      <c r="O150" s="514">
        <f t="shared" si="48"/>
        <v>0</v>
      </c>
      <c r="P150" s="514">
        <f t="shared" si="49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4"/>
        <v>0</v>
      </c>
      <c r="G151" s="523">
        <f t="shared" si="45"/>
        <v>0</v>
      </c>
      <c r="H151" s="526">
        <f t="shared" si="42"/>
        <v>0</v>
      </c>
      <c r="I151" s="577">
        <f t="shared" si="43"/>
        <v>0</v>
      </c>
      <c r="J151" s="514">
        <f t="shared" si="46"/>
        <v>0</v>
      </c>
      <c r="K151" s="514"/>
      <c r="L151" s="525"/>
      <c r="M151" s="514">
        <f t="shared" si="47"/>
        <v>0</v>
      </c>
      <c r="N151" s="525"/>
      <c r="O151" s="514">
        <f t="shared" si="48"/>
        <v>0</v>
      </c>
      <c r="P151" s="514">
        <f t="shared" si="49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4"/>
        <v>0</v>
      </c>
      <c r="G152" s="523">
        <f t="shared" si="45"/>
        <v>0</v>
      </c>
      <c r="H152" s="526">
        <f t="shared" si="42"/>
        <v>0</v>
      </c>
      <c r="I152" s="577">
        <f t="shared" si="43"/>
        <v>0</v>
      </c>
      <c r="J152" s="514">
        <f t="shared" si="46"/>
        <v>0</v>
      </c>
      <c r="K152" s="514"/>
      <c r="L152" s="525"/>
      <c r="M152" s="514">
        <f t="shared" si="47"/>
        <v>0</v>
      </c>
      <c r="N152" s="525"/>
      <c r="O152" s="514">
        <f t="shared" si="48"/>
        <v>0</v>
      </c>
      <c r="P152" s="514">
        <f t="shared" si="49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4"/>
        <v>0</v>
      </c>
      <c r="G153" s="523">
        <f t="shared" si="45"/>
        <v>0</v>
      </c>
      <c r="H153" s="526">
        <f t="shared" si="42"/>
        <v>0</v>
      </c>
      <c r="I153" s="577">
        <f t="shared" si="43"/>
        <v>0</v>
      </c>
      <c r="J153" s="514">
        <f t="shared" si="46"/>
        <v>0</v>
      </c>
      <c r="K153" s="514"/>
      <c r="L153" s="525"/>
      <c r="M153" s="514">
        <f t="shared" si="47"/>
        <v>0</v>
      </c>
      <c r="N153" s="525"/>
      <c r="O153" s="514">
        <f t="shared" si="48"/>
        <v>0</v>
      </c>
      <c r="P153" s="514">
        <f t="shared" si="49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4"/>
        <v>0</v>
      </c>
      <c r="G154" s="528">
        <f t="shared" si="45"/>
        <v>0</v>
      </c>
      <c r="H154" s="530">
        <f t="shared" si="42"/>
        <v>0</v>
      </c>
      <c r="I154" s="579">
        <f t="shared" si="43"/>
        <v>0</v>
      </c>
      <c r="J154" s="533">
        <f t="shared" si="46"/>
        <v>0</v>
      </c>
      <c r="K154" s="514"/>
      <c r="L154" s="532"/>
      <c r="M154" s="533">
        <f t="shared" si="47"/>
        <v>0</v>
      </c>
      <c r="N154" s="532"/>
      <c r="O154" s="533">
        <f t="shared" si="48"/>
        <v>0</v>
      </c>
      <c r="P154" s="533">
        <f t="shared" si="49"/>
        <v>0</v>
      </c>
    </row>
    <row r="155" spans="2:16" ht="12.5">
      <c r="C155" s="374" t="s">
        <v>78</v>
      </c>
      <c r="D155" s="375"/>
      <c r="E155" s="375">
        <f>SUM(E99:E154)</f>
        <v>2385215.9</v>
      </c>
      <c r="F155" s="375"/>
      <c r="G155" s="375"/>
      <c r="H155" s="375">
        <f>SUM(H99:H154)</f>
        <v>8807866.233801337</v>
      </c>
      <c r="I155" s="375">
        <f>SUM(I99:I154)</f>
        <v>8807866.233801337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27" priority="1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66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773710.43265647232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773710.43265647232</v>
      </c>
      <c r="O6" s="269"/>
      <c r="P6" s="269"/>
    </row>
    <row r="7" spans="1:16" ht="13.5" thickBot="1">
      <c r="C7" s="467" t="s">
        <v>48</v>
      </c>
      <c r="D7" s="624" t="s">
        <v>389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418</v>
      </c>
      <c r="E9" s="637" t="s">
        <v>419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6516183.7100000009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148095.08431818185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440</v>
      </c>
      <c r="E17" s="658" t="s">
        <v>440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 t="shared" ref="K17:K22" si="1">+G17</f>
        <v>398005</v>
      </c>
      <c r="L17" s="513">
        <f t="shared" ref="L17:L72" si="2">IF(K17&lt;&gt;0,+G17-K17,0)</f>
        <v>0</v>
      </c>
      <c r="M17" s="512">
        <f t="shared" ref="M17:M22" si="3">+H17</f>
        <v>398005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963328.6150577974</v>
      </c>
      <c r="H18" s="639">
        <v>963328.6150577974</v>
      </c>
      <c r="I18" s="511">
        <f t="shared" si="0"/>
        <v>0</v>
      </c>
      <c r="J18" s="511"/>
      <c r="K18" s="518">
        <f t="shared" si="1"/>
        <v>963328.6150577974</v>
      </c>
      <c r="L18" s="519">
        <f t="shared" si="2"/>
        <v>0</v>
      </c>
      <c r="M18" s="518">
        <f t="shared" si="3"/>
        <v>963328.6150577974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156707.31707317074</v>
      </c>
      <c r="F19" s="631">
        <v>6111585.3658536579</v>
      </c>
      <c r="G19" s="630">
        <v>943412.03979891748</v>
      </c>
      <c r="H19" s="639">
        <v>943412.03979891748</v>
      </c>
      <c r="I19" s="511">
        <f t="shared" si="0"/>
        <v>0</v>
      </c>
      <c r="J19" s="511"/>
      <c r="K19" s="518">
        <f t="shared" si="1"/>
        <v>943412.03979891748</v>
      </c>
      <c r="L19" s="519">
        <f t="shared" ref="L19" si="6">IF(K19&lt;&gt;0,+G19-K19,0)</f>
        <v>0</v>
      </c>
      <c r="M19" s="518">
        <f t="shared" si="3"/>
        <v>943412.03979891748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784272.60448257579</v>
      </c>
      <c r="H20" s="639">
        <v>784272.60448257579</v>
      </c>
      <c r="I20" s="511">
        <f t="shared" si="0"/>
        <v>0</v>
      </c>
      <c r="J20" s="511"/>
      <c r="K20" s="518">
        <f t="shared" si="1"/>
        <v>784272.60448257579</v>
      </c>
      <c r="L20" s="519">
        <f t="shared" ref="L20" si="8">IF(K20&lt;&gt;0,+G20-K20,0)</f>
        <v>0</v>
      </c>
      <c r="M20" s="518">
        <f t="shared" si="3"/>
        <v>784272.60448257579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6051377.4685195684</v>
      </c>
      <c r="E21" s="630">
        <v>155147.23809523811</v>
      </c>
      <c r="F21" s="631">
        <v>5896230.2304243306</v>
      </c>
      <c r="G21" s="630">
        <v>788397.59733237652</v>
      </c>
      <c r="H21" s="639">
        <v>788397.59733237652</v>
      </c>
      <c r="I21" s="511">
        <f t="shared" si="0"/>
        <v>0</v>
      </c>
      <c r="J21" s="511"/>
      <c r="K21" s="518">
        <f t="shared" si="1"/>
        <v>788397.59733237652</v>
      </c>
      <c r="L21" s="519">
        <f t="shared" ref="L21" si="9">IF(K21&lt;&gt;0,+G21-K21,0)</f>
        <v>0</v>
      </c>
      <c r="M21" s="518">
        <f t="shared" si="3"/>
        <v>788397.59733237652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5888941.5180023229</v>
      </c>
      <c r="E22" s="630">
        <v>155147.23809523811</v>
      </c>
      <c r="F22" s="631">
        <v>5733794.279907085</v>
      </c>
      <c r="G22" s="630">
        <v>808601.25314846623</v>
      </c>
      <c r="H22" s="639">
        <v>808601.25314846623</v>
      </c>
      <c r="I22" s="511">
        <f t="shared" si="0"/>
        <v>0</v>
      </c>
      <c r="J22" s="511"/>
      <c r="K22" s="518">
        <f t="shared" si="1"/>
        <v>808601.25314846623</v>
      </c>
      <c r="L22" s="519">
        <f t="shared" ref="L22" si="10">IF(K22&lt;&gt;0,+G22-K22,0)</f>
        <v>0</v>
      </c>
      <c r="M22" s="518">
        <f t="shared" si="3"/>
        <v>808601.25314846623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5733793.9899070859</v>
      </c>
      <c r="E23" s="630">
        <v>155147.23119047622</v>
      </c>
      <c r="F23" s="631">
        <v>5578646.7587166093</v>
      </c>
      <c r="G23" s="630">
        <v>869679.3831822155</v>
      </c>
      <c r="H23" s="639">
        <v>869679.3831822155</v>
      </c>
      <c r="I23" s="511">
        <f t="shared" si="0"/>
        <v>0</v>
      </c>
      <c r="J23" s="511"/>
      <c r="K23" s="518">
        <f t="shared" ref="K23" si="11">+G23</f>
        <v>869679.3831822155</v>
      </c>
      <c r="L23" s="519">
        <f t="shared" ref="L23" si="12">IF(K23&lt;&gt;0,+G23-K23,0)</f>
        <v>0</v>
      </c>
      <c r="M23" s="518">
        <f t="shared" ref="M23" si="13">+H23</f>
        <v>869679.3831822155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631">
        <v>5578646.7587166093</v>
      </c>
      <c r="E24" s="630">
        <v>155147.23119047622</v>
      </c>
      <c r="F24" s="631">
        <v>5423499.5275261328</v>
      </c>
      <c r="G24" s="630">
        <v>773710.43265647232</v>
      </c>
      <c r="H24" s="639">
        <v>773710.43265647232</v>
      </c>
      <c r="I24" s="511">
        <f t="shared" si="0"/>
        <v>0</v>
      </c>
      <c r="J24" s="511"/>
      <c r="K24" s="518">
        <f t="shared" ref="K24" si="14">+G24</f>
        <v>773710.43265647232</v>
      </c>
      <c r="L24" s="519">
        <f t="shared" ref="L24" si="15">IF(K24&lt;&gt;0,+G24-K24,0)</f>
        <v>0</v>
      </c>
      <c r="M24" s="518">
        <f t="shared" ref="M24" si="16">+H24</f>
        <v>773710.43265647232</v>
      </c>
      <c r="N24" s="514">
        <f t="shared" ref="N24" si="17">IF(M24&lt;&gt;0,+H24-M24,0)</f>
        <v>0</v>
      </c>
      <c r="O24" s="514">
        <f t="shared" ref="O24" si="18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5423499.5275261328</v>
      </c>
      <c r="E25" s="522">
        <f>IF(+I14&lt;F24,I14,D25)</f>
        <v>148095.08431818185</v>
      </c>
      <c r="F25" s="523">
        <f t="shared" ref="F25:F72" si="19">+D25-E25</f>
        <v>5275404.4432079513</v>
      </c>
      <c r="G25" s="524">
        <f t="shared" ref="G25:G48" si="20">+I$12*((D25+F25)/2)+E25</f>
        <v>787499.73605008959</v>
      </c>
      <c r="H25" s="491">
        <f t="shared" ref="H25:H48" si="21">+I$13*((D25+F25)/2)+E25</f>
        <v>787499.73605008959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5275404.4432079513</v>
      </c>
      <c r="E26" s="522">
        <f>IF(+I14&lt;F25,I14,D26)</f>
        <v>148095.08431818185</v>
      </c>
      <c r="F26" s="523">
        <f t="shared" si="19"/>
        <v>5127309.3588897698</v>
      </c>
      <c r="G26" s="524">
        <f t="shared" si="20"/>
        <v>769798.35540947481</v>
      </c>
      <c r="H26" s="491">
        <f t="shared" si="21"/>
        <v>769798.35540947481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5127309.3588897698</v>
      </c>
      <c r="E27" s="522">
        <f>IF(+I14&lt;F26,I14,D27)</f>
        <v>148095.08431818185</v>
      </c>
      <c r="F27" s="523">
        <f t="shared" si="19"/>
        <v>4979214.2745715883</v>
      </c>
      <c r="G27" s="524">
        <f t="shared" si="20"/>
        <v>752096.97476886003</v>
      </c>
      <c r="H27" s="491">
        <f t="shared" si="21"/>
        <v>752096.97476886003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4979214.2745715883</v>
      </c>
      <c r="E28" s="522">
        <f>IF(+I14&lt;F27,I14,D28)</f>
        <v>148095.08431818185</v>
      </c>
      <c r="F28" s="523">
        <f t="shared" si="19"/>
        <v>4831119.1902534068</v>
      </c>
      <c r="G28" s="524">
        <f t="shared" si="20"/>
        <v>734395.59412824525</v>
      </c>
      <c r="H28" s="491">
        <f t="shared" si="21"/>
        <v>734395.59412824525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4831119.1902534068</v>
      </c>
      <c r="E29" s="522">
        <f>IF(+I14&lt;F28,I14,D29)</f>
        <v>148095.08431818185</v>
      </c>
      <c r="F29" s="523">
        <f t="shared" si="19"/>
        <v>4683024.1059352253</v>
      </c>
      <c r="G29" s="524">
        <f t="shared" si="20"/>
        <v>716694.21348763048</v>
      </c>
      <c r="H29" s="491">
        <f t="shared" si="21"/>
        <v>716694.21348763048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4683024.1059352253</v>
      </c>
      <c r="E30" s="522">
        <f>IF(+I14&lt;F29,I14,D30)</f>
        <v>148095.08431818185</v>
      </c>
      <c r="F30" s="523">
        <f t="shared" si="19"/>
        <v>4534929.0216170438</v>
      </c>
      <c r="G30" s="524">
        <f t="shared" si="20"/>
        <v>698992.83284701582</v>
      </c>
      <c r="H30" s="491">
        <f t="shared" si="21"/>
        <v>698992.83284701582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4534929.0216170438</v>
      </c>
      <c r="E31" s="522">
        <f>IF(+I14&lt;F30,I14,D31)</f>
        <v>148095.08431818185</v>
      </c>
      <c r="F31" s="523">
        <f t="shared" si="19"/>
        <v>4386833.9372988623</v>
      </c>
      <c r="G31" s="524">
        <f t="shared" si="20"/>
        <v>681291.45220640104</v>
      </c>
      <c r="H31" s="491">
        <f t="shared" si="21"/>
        <v>681291.45220640104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4386833.9372988623</v>
      </c>
      <c r="E32" s="522">
        <f>IF(+I14&lt;F31,I14,D32)</f>
        <v>148095.08431818185</v>
      </c>
      <c r="F32" s="523">
        <f t="shared" si="19"/>
        <v>4238738.8529806808</v>
      </c>
      <c r="G32" s="524">
        <f t="shared" si="20"/>
        <v>663590.07156578626</v>
      </c>
      <c r="H32" s="491">
        <f t="shared" si="21"/>
        <v>663590.07156578626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4238738.8529806808</v>
      </c>
      <c r="E33" s="522">
        <f>IF(+I14&lt;F32,I14,D33)</f>
        <v>148095.08431818185</v>
      </c>
      <c r="F33" s="523">
        <f t="shared" si="19"/>
        <v>4090643.7686624988</v>
      </c>
      <c r="G33" s="524">
        <f t="shared" si="20"/>
        <v>645888.69092517148</v>
      </c>
      <c r="H33" s="491">
        <f t="shared" si="21"/>
        <v>645888.69092517148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4090643.7686624988</v>
      </c>
      <c r="E34" s="522">
        <f>IF(+I14&lt;F33,I14,D34)</f>
        <v>148095.08431818185</v>
      </c>
      <c r="F34" s="523">
        <f t="shared" si="19"/>
        <v>3942548.6843443168</v>
      </c>
      <c r="G34" s="524">
        <f t="shared" si="20"/>
        <v>628187.31028455659</v>
      </c>
      <c r="H34" s="491">
        <f t="shared" si="21"/>
        <v>628187.31028455659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3942548.6843443168</v>
      </c>
      <c r="E35" s="522">
        <f>IF(+I14&lt;F34,I14,D35)</f>
        <v>148095.08431818185</v>
      </c>
      <c r="F35" s="523">
        <f t="shared" si="19"/>
        <v>3794453.6000261349</v>
      </c>
      <c r="G35" s="524">
        <f t="shared" si="20"/>
        <v>610485.92964394181</v>
      </c>
      <c r="H35" s="491">
        <f t="shared" si="21"/>
        <v>610485.92964394181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3794453.6000261349</v>
      </c>
      <c r="E36" s="522">
        <f>IF(+I14&lt;F35,I14,D36)</f>
        <v>148095.08431818185</v>
      </c>
      <c r="F36" s="523">
        <f t="shared" si="19"/>
        <v>3646358.5157079529</v>
      </c>
      <c r="G36" s="524">
        <f t="shared" si="20"/>
        <v>592784.54900332703</v>
      </c>
      <c r="H36" s="491">
        <f t="shared" si="21"/>
        <v>592784.54900332703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3646358.5157079529</v>
      </c>
      <c r="E37" s="522">
        <f>IF(+I14&lt;F36,I14,D37)</f>
        <v>148095.08431818185</v>
      </c>
      <c r="F37" s="523">
        <f t="shared" si="19"/>
        <v>3498263.4313897709</v>
      </c>
      <c r="G37" s="524">
        <f t="shared" si="20"/>
        <v>575083.16836271225</v>
      </c>
      <c r="H37" s="491">
        <f t="shared" si="21"/>
        <v>575083.16836271225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3498263.4313897709</v>
      </c>
      <c r="E38" s="522">
        <f>IF(+I14&lt;F37,I14,D38)</f>
        <v>148095.08431818185</v>
      </c>
      <c r="F38" s="523">
        <f t="shared" si="19"/>
        <v>3350168.347071589</v>
      </c>
      <c r="G38" s="524">
        <f t="shared" si="20"/>
        <v>557381.78772209736</v>
      </c>
      <c r="H38" s="491">
        <f t="shared" si="21"/>
        <v>557381.78772209736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3350168.347071589</v>
      </c>
      <c r="E39" s="522">
        <f>IF(+I14&lt;F38,I14,D39)</f>
        <v>148095.08431818185</v>
      </c>
      <c r="F39" s="523">
        <f t="shared" si="19"/>
        <v>3202073.262753407</v>
      </c>
      <c r="G39" s="524">
        <f t="shared" si="20"/>
        <v>539680.40708148258</v>
      </c>
      <c r="H39" s="491">
        <f t="shared" si="21"/>
        <v>539680.40708148258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3202073.262753407</v>
      </c>
      <c r="E40" s="522">
        <f>IF(+I14&lt;F39,I14,D40)</f>
        <v>148095.08431818185</v>
      </c>
      <c r="F40" s="523">
        <f t="shared" si="19"/>
        <v>3053978.178435225</v>
      </c>
      <c r="G40" s="524">
        <f t="shared" si="20"/>
        <v>521979.02644086775</v>
      </c>
      <c r="H40" s="491">
        <f t="shared" si="21"/>
        <v>521979.02644086775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3053978.178435225</v>
      </c>
      <c r="E41" s="522">
        <f>IF(+I14&lt;F40,I14,D41)</f>
        <v>148095.08431818185</v>
      </c>
      <c r="F41" s="523">
        <f t="shared" si="19"/>
        <v>2905883.0941170431</v>
      </c>
      <c r="G41" s="524">
        <f t="shared" si="20"/>
        <v>504277.64580025297</v>
      </c>
      <c r="H41" s="491">
        <f t="shared" si="21"/>
        <v>504277.64580025297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2905883.0941170431</v>
      </c>
      <c r="E42" s="522">
        <f>IF(+I14&lt;F41,I14,D42)</f>
        <v>148095.08431818185</v>
      </c>
      <c r="F42" s="523">
        <f t="shared" si="19"/>
        <v>2757788.0097988611</v>
      </c>
      <c r="G42" s="524">
        <f t="shared" si="20"/>
        <v>486576.26515963807</v>
      </c>
      <c r="H42" s="491">
        <f t="shared" si="21"/>
        <v>486576.26515963807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2757788.0097988611</v>
      </c>
      <c r="E43" s="522">
        <f>IF(+I14&lt;F42,I14,D43)</f>
        <v>148095.08431818185</v>
      </c>
      <c r="F43" s="523">
        <f t="shared" si="19"/>
        <v>2609692.9254806791</v>
      </c>
      <c r="G43" s="524">
        <f t="shared" si="20"/>
        <v>468874.88451902336</v>
      </c>
      <c r="H43" s="491">
        <f t="shared" si="21"/>
        <v>468874.88451902336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2609692.9254806791</v>
      </c>
      <c r="E44" s="522">
        <f>IF(+I14&lt;F43,I14,D44)</f>
        <v>148095.08431818185</v>
      </c>
      <c r="F44" s="523">
        <f t="shared" si="19"/>
        <v>2461597.8411624972</v>
      </c>
      <c r="G44" s="524">
        <f t="shared" si="20"/>
        <v>451173.50387840846</v>
      </c>
      <c r="H44" s="491">
        <f t="shared" si="21"/>
        <v>451173.50387840846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2461597.8411624972</v>
      </c>
      <c r="E45" s="522">
        <f>IF(+I14&lt;F44,I14,D45)</f>
        <v>148095.08431818185</v>
      </c>
      <c r="F45" s="523">
        <f t="shared" si="19"/>
        <v>2313502.7568443152</v>
      </c>
      <c r="G45" s="524">
        <f t="shared" si="20"/>
        <v>433472.12323779368</v>
      </c>
      <c r="H45" s="491">
        <f t="shared" si="21"/>
        <v>433472.12323779368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2313502.7568443152</v>
      </c>
      <c r="E46" s="522">
        <f>IF(+I14&lt;F45,I14,D46)</f>
        <v>148095.08431818185</v>
      </c>
      <c r="F46" s="523">
        <f t="shared" si="19"/>
        <v>2165407.6725261332</v>
      </c>
      <c r="G46" s="524">
        <f t="shared" si="20"/>
        <v>415770.74259717885</v>
      </c>
      <c r="H46" s="491">
        <f t="shared" si="21"/>
        <v>415770.74259717885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2165407.6725261332</v>
      </c>
      <c r="E47" s="522">
        <f>IF(+I14&lt;F46,I14,D47)</f>
        <v>148095.08431818185</v>
      </c>
      <c r="F47" s="523">
        <f t="shared" si="19"/>
        <v>2017312.5882079513</v>
      </c>
      <c r="G47" s="524">
        <f t="shared" si="20"/>
        <v>398069.36195656401</v>
      </c>
      <c r="H47" s="491">
        <f t="shared" si="21"/>
        <v>398069.36195656401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2017312.5882079513</v>
      </c>
      <c r="E48" s="522">
        <f>IF(+I14&lt;F47,I14,D48)</f>
        <v>148095.08431818185</v>
      </c>
      <c r="F48" s="523">
        <f t="shared" si="19"/>
        <v>1869217.5038897693</v>
      </c>
      <c r="G48" s="524">
        <f t="shared" si="20"/>
        <v>380367.98131594923</v>
      </c>
      <c r="H48" s="491">
        <f t="shared" si="21"/>
        <v>380367.98131594923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1869217.5038897693</v>
      </c>
      <c r="E49" s="522">
        <f>IF(+I14&lt;F48,I14,D49)</f>
        <v>148095.08431818185</v>
      </c>
      <c r="F49" s="523">
        <f t="shared" si="19"/>
        <v>1721122.4195715874</v>
      </c>
      <c r="G49" s="524">
        <f t="shared" ref="G49:G72" si="22">+I$12*((D49+F49)/2)+E49</f>
        <v>362666.6006753344</v>
      </c>
      <c r="H49" s="491">
        <f t="shared" ref="H49:H72" si="23">+I$13*((D49+F49)/2)+E49</f>
        <v>362666.6006753344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1721122.4195715874</v>
      </c>
      <c r="E50" s="522">
        <f>IF(+I14&lt;F49,I14,D50)</f>
        <v>148095.08431818185</v>
      </c>
      <c r="F50" s="523">
        <f t="shared" si="19"/>
        <v>1573027.3352534054</v>
      </c>
      <c r="G50" s="524">
        <f t="shared" si="22"/>
        <v>344965.22003471956</v>
      </c>
      <c r="H50" s="491">
        <f t="shared" si="23"/>
        <v>344965.22003471956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1573027.3352534054</v>
      </c>
      <c r="E51" s="522">
        <f>IF(+I14&lt;F50,I14,D51)</f>
        <v>148095.08431818185</v>
      </c>
      <c r="F51" s="523">
        <f t="shared" si="19"/>
        <v>1424932.2509352234</v>
      </c>
      <c r="G51" s="524">
        <f t="shared" si="22"/>
        <v>327263.83939410478</v>
      </c>
      <c r="H51" s="491">
        <f t="shared" si="23"/>
        <v>327263.83939410478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1424932.2509352234</v>
      </c>
      <c r="E52" s="522">
        <f>IF(+I14&lt;F51,I14,D52)</f>
        <v>148095.08431818185</v>
      </c>
      <c r="F52" s="523">
        <f t="shared" si="19"/>
        <v>1276837.1666170415</v>
      </c>
      <c r="G52" s="524">
        <f t="shared" si="22"/>
        <v>309562.45875349001</v>
      </c>
      <c r="H52" s="491">
        <f t="shared" si="23"/>
        <v>309562.45875349001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1276837.1666170415</v>
      </c>
      <c r="E53" s="522">
        <f>IF(+I14&lt;F52,I14,D53)</f>
        <v>148095.08431818185</v>
      </c>
      <c r="F53" s="523">
        <f t="shared" si="19"/>
        <v>1128742.0822988595</v>
      </c>
      <c r="G53" s="524">
        <f t="shared" si="22"/>
        <v>291861.07811287511</v>
      </c>
      <c r="H53" s="491">
        <f t="shared" si="23"/>
        <v>291861.07811287511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1128742.0822988595</v>
      </c>
      <c r="E54" s="522">
        <f>IF(+I14&lt;F53,I14,D54)</f>
        <v>148095.08431818185</v>
      </c>
      <c r="F54" s="523">
        <f t="shared" si="19"/>
        <v>980646.99798067764</v>
      </c>
      <c r="G54" s="524">
        <f t="shared" si="22"/>
        <v>274159.69747226033</v>
      </c>
      <c r="H54" s="491">
        <f t="shared" si="23"/>
        <v>274159.69747226033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980646.99798067764</v>
      </c>
      <c r="E55" s="522">
        <f>IF(+I14&lt;F54,I14,D55)</f>
        <v>148095.08431818185</v>
      </c>
      <c r="F55" s="523">
        <f t="shared" si="19"/>
        <v>832551.91366249579</v>
      </c>
      <c r="G55" s="524">
        <f t="shared" si="22"/>
        <v>256458.31683164556</v>
      </c>
      <c r="H55" s="491">
        <f t="shared" si="23"/>
        <v>256458.31683164556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832551.91366249579</v>
      </c>
      <c r="E56" s="522">
        <f>IF(+I14&lt;F55,I14,D56)</f>
        <v>148095.08431818185</v>
      </c>
      <c r="F56" s="523">
        <f t="shared" si="19"/>
        <v>684456.82934431394</v>
      </c>
      <c r="G56" s="524">
        <f t="shared" si="22"/>
        <v>238756.93619103072</v>
      </c>
      <c r="H56" s="491">
        <f t="shared" si="23"/>
        <v>238756.93619103072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684456.82934431394</v>
      </c>
      <c r="E57" s="522">
        <f>IF(+I14&lt;F56,I14,D57)</f>
        <v>148095.08431818185</v>
      </c>
      <c r="F57" s="523">
        <f t="shared" si="19"/>
        <v>536361.74502613209</v>
      </c>
      <c r="G57" s="524">
        <f t="shared" si="22"/>
        <v>221055.55555041594</v>
      </c>
      <c r="H57" s="491">
        <f t="shared" si="23"/>
        <v>221055.55555041594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536361.74502613209</v>
      </c>
      <c r="E58" s="522">
        <f>IF(+I14&lt;F57,I14,D58)</f>
        <v>148095.08431818185</v>
      </c>
      <c r="F58" s="523">
        <f t="shared" si="19"/>
        <v>388266.66070795024</v>
      </c>
      <c r="G58" s="524">
        <f t="shared" si="22"/>
        <v>203354.17490980114</v>
      </c>
      <c r="H58" s="491">
        <f t="shared" si="23"/>
        <v>203354.17490980114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388266.66070795024</v>
      </c>
      <c r="E59" s="522">
        <f>IF(+I14&lt;F58,I14,D59)</f>
        <v>148095.08431818185</v>
      </c>
      <c r="F59" s="523">
        <f t="shared" si="19"/>
        <v>240171.57638976839</v>
      </c>
      <c r="G59" s="524">
        <f t="shared" si="22"/>
        <v>185652.79426918633</v>
      </c>
      <c r="H59" s="491">
        <f t="shared" si="23"/>
        <v>185652.79426918633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240171.57638976839</v>
      </c>
      <c r="E60" s="522">
        <f>IF(+I14&lt;F59,I14,D60)</f>
        <v>148095.08431818185</v>
      </c>
      <c r="F60" s="523">
        <f t="shared" si="19"/>
        <v>92076.492071586545</v>
      </c>
      <c r="G60" s="524">
        <f t="shared" si="22"/>
        <v>167951.41362857152</v>
      </c>
      <c r="H60" s="491">
        <f t="shared" si="23"/>
        <v>167951.41362857152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92076.492071586545</v>
      </c>
      <c r="E61" s="522">
        <f>IF(+I14&lt;F60,I14,D61)</f>
        <v>92076.492071586545</v>
      </c>
      <c r="F61" s="523">
        <f t="shared" si="19"/>
        <v>0</v>
      </c>
      <c r="G61" s="526">
        <f t="shared" si="22"/>
        <v>97579.311566627686</v>
      </c>
      <c r="H61" s="491">
        <f t="shared" si="23"/>
        <v>97579.311566627686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2"/>
        <v>0</v>
      </c>
      <c r="H62" s="491">
        <f t="shared" si="2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2"/>
        <v>0</v>
      </c>
      <c r="H63" s="491">
        <f t="shared" si="2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2"/>
        <v>0</v>
      </c>
      <c r="H64" s="491">
        <f t="shared" si="2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2"/>
        <v>0</v>
      </c>
      <c r="H65" s="491">
        <f t="shared" si="2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2"/>
        <v>0</v>
      </c>
      <c r="H66" s="491">
        <f t="shared" si="2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2"/>
        <v>0</v>
      </c>
      <c r="H67" s="491">
        <f t="shared" si="2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2"/>
        <v>0</v>
      </c>
      <c r="H68" s="491">
        <f t="shared" si="2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2"/>
        <v>0</v>
      </c>
      <c r="H69" s="491">
        <f t="shared" si="2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2"/>
        <v>0</v>
      </c>
      <c r="H70" s="491">
        <f t="shared" si="2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2"/>
        <v>0</v>
      </c>
      <c r="H71" s="491">
        <f t="shared" si="2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2"/>
        <v>0</v>
      </c>
      <c r="H72" s="471">
        <f t="shared" si="2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6516183.7099999981</v>
      </c>
      <c r="F73" s="375"/>
      <c r="G73" s="375">
        <f>SUM(G17:G72)</f>
        <v>23625106.931441333</v>
      </c>
      <c r="H73" s="375">
        <f>SUM(H17:H72)</f>
        <v>23625106.931441333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773710.43265647232</v>
      </c>
      <c r="N87" s="546">
        <f>IF(J92&lt;D11,0,VLOOKUP(J92,C17:O72,11))</f>
        <v>773710.43265647232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825671.04520884354</v>
      </c>
      <c r="N88" s="550">
        <f>IF(J92&lt;D11,0,VLOOKUP(J92,C99:P154,7))</f>
        <v>825671.04520884354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51960.612552371225</v>
      </c>
      <c r="N89" s="555">
        <f>+N88-N87</f>
        <v>51960.612552371225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 t="str">
        <f>E9</f>
        <v xml:space="preserve">  SPP Project ID = 30573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6516183.7100000009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148095.08431818185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24">+I99-H99</f>
        <v>0</v>
      </c>
      <c r="K99" s="514"/>
      <c r="L99" s="512">
        <f t="shared" ref="L99:L104" si="25">+H99</f>
        <v>466053.74744652997</v>
      </c>
      <c r="M99" s="513">
        <f t="shared" ref="M99:M130" si="26">IF(L99&lt;&gt;0,+H99-L99,0)</f>
        <v>0</v>
      </c>
      <c r="N99" s="512">
        <f t="shared" ref="N99:N104" si="27">+I99</f>
        <v>466053.74744652997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24"/>
        <v>0</v>
      </c>
      <c r="K100" s="514"/>
      <c r="L100" s="655">
        <f t="shared" si="25"/>
        <v>825629.55463111226</v>
      </c>
      <c r="M100" s="514">
        <f t="shared" si="26"/>
        <v>0</v>
      </c>
      <c r="N100" s="655">
        <f t="shared" si="27"/>
        <v>825629.55463111226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>IU</v>
      </c>
      <c r="C101" s="507">
        <f>IF(D93="","-",+C100+1)</f>
        <v>2019</v>
      </c>
      <c r="D101" s="629">
        <v>6284133.8928571427</v>
      </c>
      <c r="E101" s="630">
        <v>151539.16279069768</v>
      </c>
      <c r="F101" s="631">
        <v>6132594.7300664447</v>
      </c>
      <c r="G101" s="631">
        <v>6208364.3114617933</v>
      </c>
      <c r="H101" s="633">
        <v>816085.87182179838</v>
      </c>
      <c r="I101" s="634">
        <v>816085.87182179838</v>
      </c>
      <c r="J101" s="514">
        <f t="shared" si="24"/>
        <v>0</v>
      </c>
      <c r="K101" s="514"/>
      <c r="L101" s="655">
        <f t="shared" si="25"/>
        <v>816085.87182179838</v>
      </c>
      <c r="M101" s="514">
        <f t="shared" ref="M101" si="31">IF(L101&lt;&gt;0,+H101-L101,0)</f>
        <v>0</v>
      </c>
      <c r="N101" s="655">
        <f t="shared" si="27"/>
        <v>816085.87182179838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6132594.7300664447</v>
      </c>
      <c r="E102" s="630">
        <v>155147.23809523811</v>
      </c>
      <c r="F102" s="631">
        <v>5977447.4919712069</v>
      </c>
      <c r="G102" s="631">
        <v>6055021.1110188253</v>
      </c>
      <c r="H102" s="633">
        <v>806509.06488040695</v>
      </c>
      <c r="I102" s="634">
        <v>806509.06488040695</v>
      </c>
      <c r="J102" s="514">
        <f t="shared" si="24"/>
        <v>0</v>
      </c>
      <c r="K102" s="514"/>
      <c r="L102" s="655">
        <f t="shared" si="25"/>
        <v>806509.06488040695</v>
      </c>
      <c r="M102" s="514">
        <f t="shared" ref="M102" si="32">IF(L102&lt;&gt;0,+H102-L102,0)</f>
        <v>0</v>
      </c>
      <c r="N102" s="655">
        <f t="shared" si="27"/>
        <v>806509.06488040695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5977447.4919712069</v>
      </c>
      <c r="E103" s="630">
        <v>158931.31707317074</v>
      </c>
      <c r="F103" s="631">
        <v>5818516.1748980358</v>
      </c>
      <c r="G103" s="631">
        <v>5897981.8334346209</v>
      </c>
      <c r="H103" s="633">
        <v>828436.1620504267</v>
      </c>
      <c r="I103" s="634">
        <v>828436.1620504267</v>
      </c>
      <c r="J103" s="514">
        <f t="shared" si="24"/>
        <v>0</v>
      </c>
      <c r="K103" s="514"/>
      <c r="L103" s="655">
        <f t="shared" si="25"/>
        <v>828436.1620504267</v>
      </c>
      <c r="M103" s="514">
        <f t="shared" ref="M103" si="33">IF(L103&lt;&gt;0,+H103-L103,0)</f>
        <v>0</v>
      </c>
      <c r="N103" s="655">
        <f t="shared" si="27"/>
        <v>828436.1620504267</v>
      </c>
      <c r="O103" s="514">
        <f t="shared" si="28"/>
        <v>0</v>
      </c>
      <c r="P103" s="514">
        <f t="shared" si="29"/>
        <v>0</v>
      </c>
    </row>
    <row r="104" spans="1:16" ht="12.5">
      <c r="B104" s="195" t="str">
        <f t="shared" si="30"/>
        <v/>
      </c>
      <c r="C104" s="507">
        <f>IF(D93="","-",+C103+1)</f>
        <v>2022</v>
      </c>
      <c r="D104" s="629">
        <v>5818516.1748980358</v>
      </c>
      <c r="E104" s="630">
        <v>155147.23809523811</v>
      </c>
      <c r="F104" s="631">
        <v>5663368.936802798</v>
      </c>
      <c r="G104" s="631">
        <v>5740942.5558504164</v>
      </c>
      <c r="H104" s="633">
        <v>829465.96773581451</v>
      </c>
      <c r="I104" s="634">
        <v>829465.96773581451</v>
      </c>
      <c r="J104" s="514">
        <f t="shared" si="24"/>
        <v>0</v>
      </c>
      <c r="K104" s="514"/>
      <c r="L104" s="655">
        <f t="shared" si="25"/>
        <v>829465.96773581451</v>
      </c>
      <c r="M104" s="514">
        <f t="shared" ref="M104" si="34">IF(L104&lt;&gt;0,+H104-L104,0)</f>
        <v>0</v>
      </c>
      <c r="N104" s="655">
        <f t="shared" si="27"/>
        <v>829465.96773581451</v>
      </c>
      <c r="O104" s="514">
        <f t="shared" ref="O104" si="35">IF(N104&lt;&gt;0,+I104-N104,0)</f>
        <v>0</v>
      </c>
      <c r="P104" s="514">
        <f t="shared" ref="P104" si="36">+O104-M104</f>
        <v>0</v>
      </c>
    </row>
    <row r="105" spans="1:16" ht="12.5">
      <c r="B105" s="195" t="str">
        <f t="shared" si="30"/>
        <v>IU</v>
      </c>
      <c r="C105" s="507">
        <f>IF(D93="","-",+C104+1)</f>
        <v>2023</v>
      </c>
      <c r="D105" s="629">
        <v>5663368.6468027988</v>
      </c>
      <c r="E105" s="630">
        <v>148095.08431818185</v>
      </c>
      <c r="F105" s="631">
        <v>5515273.5624846173</v>
      </c>
      <c r="G105" s="631">
        <v>5589321.1046437081</v>
      </c>
      <c r="H105" s="633">
        <v>837621.99659671972</v>
      </c>
      <c r="I105" s="634">
        <v>837621.99659671972</v>
      </c>
      <c r="J105" s="514">
        <f t="shared" si="24"/>
        <v>0</v>
      </c>
      <c r="K105" s="514"/>
      <c r="L105" s="655">
        <f t="shared" ref="L105" si="37">+H105</f>
        <v>837621.99659671972</v>
      </c>
      <c r="M105" s="514">
        <f t="shared" ref="M105" si="38">IF(L105&lt;&gt;0,+H105-L105,0)</f>
        <v>0</v>
      </c>
      <c r="N105" s="655">
        <f t="shared" ref="N105" si="39">+I105</f>
        <v>837621.99659671972</v>
      </c>
      <c r="O105" s="514">
        <f t="shared" ref="O105" si="40">IF(N105&lt;&gt;0,+I105-N105,0)</f>
        <v>0</v>
      </c>
      <c r="P105" s="514">
        <f t="shared" ref="P105" si="41">+O105-M105</f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5515273.5624846173</v>
      </c>
      <c r="E106" s="522">
        <f>IF(+J96&lt;F105,J96,D106)</f>
        <v>148095.08431818185</v>
      </c>
      <c r="F106" s="523">
        <f t="shared" ref="F106:F130" si="42">+D106-E106</f>
        <v>5367178.4781664358</v>
      </c>
      <c r="G106" s="523">
        <f t="shared" ref="G106:G130" si="43">+(F106+D106)/2</f>
        <v>5441226.0203255266</v>
      </c>
      <c r="H106" s="526">
        <f t="shared" ref="H106:H154" si="44">+J$94*G106+E106</f>
        <v>825671.04520884354</v>
      </c>
      <c r="I106" s="577">
        <f t="shared" ref="I106:I154" si="45">+J$95*G106+E106</f>
        <v>825671.04520884354</v>
      </c>
      <c r="J106" s="514">
        <f t="shared" si="24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5367178.4781664358</v>
      </c>
      <c r="E107" s="522">
        <f>IF(+J96&lt;F106,J96,D107)</f>
        <v>148095.08431818185</v>
      </c>
      <c r="F107" s="523">
        <f t="shared" si="42"/>
        <v>5219083.3938482543</v>
      </c>
      <c r="G107" s="523">
        <f t="shared" si="43"/>
        <v>5293130.9360073451</v>
      </c>
      <c r="H107" s="526">
        <f t="shared" si="44"/>
        <v>807229.30640122236</v>
      </c>
      <c r="I107" s="577">
        <f t="shared" si="45"/>
        <v>807229.30640122236</v>
      </c>
      <c r="J107" s="514">
        <f t="shared" si="24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5219083.3938482543</v>
      </c>
      <c r="E108" s="522">
        <f>IF(+J96&lt;F107,J96,D108)</f>
        <v>148095.08431818185</v>
      </c>
      <c r="F108" s="523">
        <f t="shared" si="42"/>
        <v>5070988.3095300728</v>
      </c>
      <c r="G108" s="523">
        <f t="shared" si="43"/>
        <v>5145035.8516891636</v>
      </c>
      <c r="H108" s="526">
        <f t="shared" si="44"/>
        <v>788787.56759360118</v>
      </c>
      <c r="I108" s="577">
        <f t="shared" si="45"/>
        <v>788787.56759360118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5070988.3095300728</v>
      </c>
      <c r="E109" s="522">
        <f>IF(+J96&lt;F108,J96,D109)</f>
        <v>148095.08431818185</v>
      </c>
      <c r="F109" s="523">
        <f t="shared" si="42"/>
        <v>4922893.2252118913</v>
      </c>
      <c r="G109" s="523">
        <f t="shared" si="43"/>
        <v>4996940.7673709821</v>
      </c>
      <c r="H109" s="526">
        <f t="shared" si="44"/>
        <v>770345.82878598</v>
      </c>
      <c r="I109" s="577">
        <f t="shared" si="45"/>
        <v>770345.82878598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4922893.2252118913</v>
      </c>
      <c r="E110" s="522">
        <f>IF(+J96&lt;F109,J96,D110)</f>
        <v>148095.08431818185</v>
      </c>
      <c r="F110" s="523">
        <f t="shared" si="42"/>
        <v>4774798.1408937098</v>
      </c>
      <c r="G110" s="523">
        <f t="shared" si="43"/>
        <v>4848845.6830528006</v>
      </c>
      <c r="H110" s="526">
        <f t="shared" si="44"/>
        <v>751904.08997835882</v>
      </c>
      <c r="I110" s="577">
        <f t="shared" si="45"/>
        <v>751904.08997835882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4774798.1408937098</v>
      </c>
      <c r="E111" s="522">
        <f>IF(+J96&lt;F110,J96,D111)</f>
        <v>148095.08431818185</v>
      </c>
      <c r="F111" s="523">
        <f t="shared" si="42"/>
        <v>4626703.0565755283</v>
      </c>
      <c r="G111" s="523">
        <f t="shared" si="43"/>
        <v>4700750.5987346191</v>
      </c>
      <c r="H111" s="526">
        <f t="shared" si="44"/>
        <v>733462.35117073765</v>
      </c>
      <c r="I111" s="577">
        <f t="shared" si="45"/>
        <v>733462.35117073765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4626703.0565755283</v>
      </c>
      <c r="E112" s="522">
        <f>IF(+J96&lt;F111,J96,D112)</f>
        <v>148095.08431818185</v>
      </c>
      <c r="F112" s="523">
        <f t="shared" si="42"/>
        <v>4478607.9722573468</v>
      </c>
      <c r="G112" s="523">
        <f t="shared" si="43"/>
        <v>4552655.5144164376</v>
      </c>
      <c r="H112" s="526">
        <f t="shared" si="44"/>
        <v>715020.61236311647</v>
      </c>
      <c r="I112" s="577">
        <f t="shared" si="45"/>
        <v>715020.61236311647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4478607.9722573468</v>
      </c>
      <c r="E113" s="522">
        <f>IF(+J96&lt;F112,J96,D113)</f>
        <v>148095.08431818185</v>
      </c>
      <c r="F113" s="523">
        <f t="shared" si="42"/>
        <v>4330512.8879391653</v>
      </c>
      <c r="G113" s="523">
        <f t="shared" si="43"/>
        <v>4404560.4300982561</v>
      </c>
      <c r="H113" s="526">
        <f t="shared" si="44"/>
        <v>696578.87355549529</v>
      </c>
      <c r="I113" s="577">
        <f t="shared" si="45"/>
        <v>696578.87355549529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4330512.8879391653</v>
      </c>
      <c r="E114" s="522">
        <f>IF(+J96&lt;F113,J96,D114)</f>
        <v>148095.08431818185</v>
      </c>
      <c r="F114" s="523">
        <f t="shared" si="42"/>
        <v>4182417.8036209834</v>
      </c>
      <c r="G114" s="523">
        <f t="shared" si="43"/>
        <v>4256465.3457800746</v>
      </c>
      <c r="H114" s="526">
        <f t="shared" si="44"/>
        <v>678137.13474787411</v>
      </c>
      <c r="I114" s="577">
        <f t="shared" si="45"/>
        <v>678137.13474787411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4182417.8036209834</v>
      </c>
      <c r="E115" s="522">
        <f>IF(+J96&lt;F114,J96,D115)</f>
        <v>148095.08431818185</v>
      </c>
      <c r="F115" s="523">
        <f t="shared" si="42"/>
        <v>4034322.7193028014</v>
      </c>
      <c r="G115" s="523">
        <f t="shared" si="43"/>
        <v>4108370.2614618922</v>
      </c>
      <c r="H115" s="526">
        <f t="shared" si="44"/>
        <v>659695.39594025281</v>
      </c>
      <c r="I115" s="577">
        <f t="shared" si="45"/>
        <v>659695.39594025281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4034322.7193028014</v>
      </c>
      <c r="E116" s="522">
        <f>IF(+J96&lt;F115,J96,D116)</f>
        <v>148095.08431818185</v>
      </c>
      <c r="F116" s="523">
        <f t="shared" si="42"/>
        <v>3886227.6349846194</v>
      </c>
      <c r="G116" s="523">
        <f t="shared" si="43"/>
        <v>3960275.1771437107</v>
      </c>
      <c r="H116" s="526">
        <f t="shared" si="44"/>
        <v>641253.65713263163</v>
      </c>
      <c r="I116" s="577">
        <f t="shared" si="45"/>
        <v>641253.65713263163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3886227.6349846194</v>
      </c>
      <c r="E117" s="522">
        <f>IF(+J96&lt;F116,J96,D117)</f>
        <v>148095.08431818185</v>
      </c>
      <c r="F117" s="523">
        <f t="shared" si="42"/>
        <v>3738132.5506664375</v>
      </c>
      <c r="G117" s="523">
        <f t="shared" si="43"/>
        <v>3812180.0928255282</v>
      </c>
      <c r="H117" s="526">
        <f t="shared" si="44"/>
        <v>622811.91832501034</v>
      </c>
      <c r="I117" s="577">
        <f t="shared" si="45"/>
        <v>622811.91832501034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3738132.5506664375</v>
      </c>
      <c r="E118" s="522">
        <f>IF(+J96&lt;F117,J96,D118)</f>
        <v>148095.08431818185</v>
      </c>
      <c r="F118" s="523">
        <f t="shared" si="42"/>
        <v>3590037.4663482555</v>
      </c>
      <c r="G118" s="523">
        <f t="shared" si="43"/>
        <v>3664085.0085073467</v>
      </c>
      <c r="H118" s="526">
        <f t="shared" si="44"/>
        <v>604370.17951738916</v>
      </c>
      <c r="I118" s="577">
        <f t="shared" si="45"/>
        <v>604370.17951738916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3590037.4663482555</v>
      </c>
      <c r="E119" s="522">
        <f>IF(+J96&lt;F118,J96,D119)</f>
        <v>148095.08431818185</v>
      </c>
      <c r="F119" s="523">
        <f t="shared" si="42"/>
        <v>3441942.3820300736</v>
      </c>
      <c r="G119" s="523">
        <f t="shared" si="43"/>
        <v>3515989.9241891643</v>
      </c>
      <c r="H119" s="526">
        <f t="shared" si="44"/>
        <v>585928.44070976786</v>
      </c>
      <c r="I119" s="577">
        <f t="shared" si="45"/>
        <v>585928.44070976786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3441942.3820300736</v>
      </c>
      <c r="E120" s="522">
        <f>IF(+J96&lt;F119,J96,D120)</f>
        <v>148095.08431818185</v>
      </c>
      <c r="F120" s="523">
        <f t="shared" si="42"/>
        <v>3293847.2977118916</v>
      </c>
      <c r="G120" s="523">
        <f t="shared" si="43"/>
        <v>3367894.8398709828</v>
      </c>
      <c r="H120" s="526">
        <f t="shared" si="44"/>
        <v>567486.70190214668</v>
      </c>
      <c r="I120" s="577">
        <f t="shared" si="45"/>
        <v>567486.70190214668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3293847.2977118916</v>
      </c>
      <c r="E121" s="522">
        <f>IF(+J96&lt;F120,J96,D121)</f>
        <v>148095.08431818185</v>
      </c>
      <c r="F121" s="523">
        <f t="shared" si="42"/>
        <v>3145752.2133937096</v>
      </c>
      <c r="G121" s="523">
        <f t="shared" si="43"/>
        <v>3219799.7555528004</v>
      </c>
      <c r="H121" s="526">
        <f t="shared" si="44"/>
        <v>549044.96309452539</v>
      </c>
      <c r="I121" s="577">
        <f t="shared" si="45"/>
        <v>549044.96309452539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3145752.2133937096</v>
      </c>
      <c r="E122" s="522">
        <f>IF(+J96&lt;F121,J96,D122)</f>
        <v>148095.08431818185</v>
      </c>
      <c r="F122" s="523">
        <f t="shared" si="42"/>
        <v>2997657.1290755277</v>
      </c>
      <c r="G122" s="523">
        <f t="shared" si="43"/>
        <v>3071704.6712346189</v>
      </c>
      <c r="H122" s="526">
        <f t="shared" si="44"/>
        <v>530603.22428690421</v>
      </c>
      <c r="I122" s="577">
        <f t="shared" si="45"/>
        <v>530603.22428690421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2997657.1290755277</v>
      </c>
      <c r="E123" s="522">
        <f>IF(+J96&lt;F122,J96,D123)</f>
        <v>148095.08431818185</v>
      </c>
      <c r="F123" s="523">
        <f t="shared" si="42"/>
        <v>2849562.0447573457</v>
      </c>
      <c r="G123" s="523">
        <f t="shared" si="43"/>
        <v>2923609.5869164364</v>
      </c>
      <c r="H123" s="526">
        <f t="shared" si="44"/>
        <v>512161.48547928291</v>
      </c>
      <c r="I123" s="577">
        <f t="shared" si="45"/>
        <v>512161.48547928291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2849562.0447573457</v>
      </c>
      <c r="E124" s="522">
        <f>IF(+J96&lt;F123,J96,D124)</f>
        <v>148095.08431818185</v>
      </c>
      <c r="F124" s="523">
        <f t="shared" si="42"/>
        <v>2701466.9604391637</v>
      </c>
      <c r="G124" s="523">
        <f t="shared" si="43"/>
        <v>2775514.5025982549</v>
      </c>
      <c r="H124" s="526">
        <f t="shared" si="44"/>
        <v>493719.74667166179</v>
      </c>
      <c r="I124" s="577">
        <f t="shared" si="45"/>
        <v>493719.74667166179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2701466.9604391637</v>
      </c>
      <c r="E125" s="522">
        <f>IF(+J96&lt;F124,J96,D125)</f>
        <v>148095.08431818185</v>
      </c>
      <c r="F125" s="523">
        <f t="shared" si="42"/>
        <v>2553371.8761209818</v>
      </c>
      <c r="G125" s="523">
        <f t="shared" si="43"/>
        <v>2627419.4182800725</v>
      </c>
      <c r="H125" s="526">
        <f t="shared" si="44"/>
        <v>475278.0078640405</v>
      </c>
      <c r="I125" s="577">
        <f t="shared" si="45"/>
        <v>475278.0078640405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2553371.8761209818</v>
      </c>
      <c r="E126" s="522">
        <f>IF(+J96&lt;F125,J96,D126)</f>
        <v>148095.08431818185</v>
      </c>
      <c r="F126" s="523">
        <f t="shared" si="42"/>
        <v>2405276.7918027998</v>
      </c>
      <c r="G126" s="523">
        <f t="shared" si="43"/>
        <v>2479324.333961891</v>
      </c>
      <c r="H126" s="526">
        <f t="shared" si="44"/>
        <v>456836.26905641932</v>
      </c>
      <c r="I126" s="577">
        <f t="shared" si="45"/>
        <v>456836.26905641932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2405276.7918027998</v>
      </c>
      <c r="E127" s="522">
        <f>IF(+J96&lt;F126,J96,D127)</f>
        <v>148095.08431818185</v>
      </c>
      <c r="F127" s="523">
        <f t="shared" si="42"/>
        <v>2257181.7074846178</v>
      </c>
      <c r="G127" s="523">
        <f t="shared" si="43"/>
        <v>2331229.2496437086</v>
      </c>
      <c r="H127" s="526">
        <f t="shared" si="44"/>
        <v>438394.53024879802</v>
      </c>
      <c r="I127" s="577">
        <f t="shared" si="45"/>
        <v>438394.53024879802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2257181.7074846178</v>
      </c>
      <c r="E128" s="522">
        <f>IF(+J96&lt;F127,J96,D128)</f>
        <v>148095.08431818185</v>
      </c>
      <c r="F128" s="523">
        <f t="shared" si="42"/>
        <v>2109086.6231664359</v>
      </c>
      <c r="G128" s="523">
        <f t="shared" si="43"/>
        <v>2183134.1653255271</v>
      </c>
      <c r="H128" s="526">
        <f t="shared" si="44"/>
        <v>419952.79144117684</v>
      </c>
      <c r="I128" s="577">
        <f t="shared" si="45"/>
        <v>419952.79144117684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2109086.6231664359</v>
      </c>
      <c r="E129" s="522">
        <f>IF(+J96&lt;F128,J96,D129)</f>
        <v>148095.08431818185</v>
      </c>
      <c r="F129" s="523">
        <f t="shared" si="42"/>
        <v>1960991.5388482539</v>
      </c>
      <c r="G129" s="523">
        <f t="shared" si="43"/>
        <v>2035039.0810073449</v>
      </c>
      <c r="H129" s="526">
        <f t="shared" si="44"/>
        <v>401511.05263355561</v>
      </c>
      <c r="I129" s="577">
        <f t="shared" si="45"/>
        <v>401511.05263355561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1960991.5388482539</v>
      </c>
      <c r="E130" s="522">
        <f>IF(+J96&lt;F129,J96,D130)</f>
        <v>148095.08431818185</v>
      </c>
      <c r="F130" s="523">
        <f t="shared" si="42"/>
        <v>1812896.4545300719</v>
      </c>
      <c r="G130" s="523">
        <f t="shared" si="43"/>
        <v>1886943.9966891629</v>
      </c>
      <c r="H130" s="526">
        <f t="shared" si="44"/>
        <v>383069.31382593431</v>
      </c>
      <c r="I130" s="577">
        <f t="shared" si="45"/>
        <v>383069.31382593431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1812896.4545300719</v>
      </c>
      <c r="E131" s="522">
        <f>IF(+J96&lt;F130,J96,D131)</f>
        <v>148095.08431818185</v>
      </c>
      <c r="F131" s="523">
        <f t="shared" ref="F131:F154" si="46">+D131-E131</f>
        <v>1664801.37021189</v>
      </c>
      <c r="G131" s="523">
        <f t="shared" ref="G131:G154" si="47">+(F131+D131)/2</f>
        <v>1738848.912370981</v>
      </c>
      <c r="H131" s="526">
        <f t="shared" si="44"/>
        <v>364627.57501831313</v>
      </c>
      <c r="I131" s="577">
        <f t="shared" si="45"/>
        <v>364627.57501831313</v>
      </c>
      <c r="J131" s="514">
        <f t="shared" ref="J131:J154" si="48">+I541-H541</f>
        <v>0</v>
      </c>
      <c r="K131" s="514"/>
      <c r="L131" s="525"/>
      <c r="M131" s="514">
        <f t="shared" ref="M131:M154" si="49">IF(L541&lt;&gt;0,+H541-L541,0)</f>
        <v>0</v>
      </c>
      <c r="N131" s="525"/>
      <c r="O131" s="514">
        <f t="shared" ref="O131:O154" si="50">IF(N541&lt;&gt;0,+I541-N541,0)</f>
        <v>0</v>
      </c>
      <c r="P131" s="514">
        <f t="shared" ref="P131:P154" si="51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1664801.37021189</v>
      </c>
      <c r="E132" s="522">
        <f>IF(+J96&lt;F131,J96,D132)</f>
        <v>148095.08431818185</v>
      </c>
      <c r="F132" s="523">
        <f t="shared" si="46"/>
        <v>1516706.285893708</v>
      </c>
      <c r="G132" s="523">
        <f t="shared" si="47"/>
        <v>1590753.828052799</v>
      </c>
      <c r="H132" s="526">
        <f t="shared" si="44"/>
        <v>346185.83621069184</v>
      </c>
      <c r="I132" s="577">
        <f t="shared" si="45"/>
        <v>346185.83621069184</v>
      </c>
      <c r="J132" s="514">
        <f t="shared" si="48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1516706.285893708</v>
      </c>
      <c r="E133" s="522">
        <f>IF(+J96&lt;F132,J96,D133)</f>
        <v>148095.08431818185</v>
      </c>
      <c r="F133" s="523">
        <f t="shared" si="46"/>
        <v>1368611.201575526</v>
      </c>
      <c r="G133" s="523">
        <f t="shared" si="47"/>
        <v>1442658.743734617</v>
      </c>
      <c r="H133" s="526">
        <f t="shared" si="44"/>
        <v>327744.09740307066</v>
      </c>
      <c r="I133" s="577">
        <f t="shared" si="45"/>
        <v>327744.09740307066</v>
      </c>
      <c r="J133" s="514">
        <f t="shared" si="48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1368611.201575526</v>
      </c>
      <c r="E134" s="522">
        <f>IF(+J96&lt;F133,J96,D134)</f>
        <v>148095.08431818185</v>
      </c>
      <c r="F134" s="523">
        <f t="shared" si="46"/>
        <v>1220516.1172573441</v>
      </c>
      <c r="G134" s="523">
        <f t="shared" si="47"/>
        <v>1294563.6594164351</v>
      </c>
      <c r="H134" s="526">
        <f t="shared" si="44"/>
        <v>309302.35859544942</v>
      </c>
      <c r="I134" s="577">
        <f t="shared" si="45"/>
        <v>309302.35859544942</v>
      </c>
      <c r="J134" s="514">
        <f t="shared" si="48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1220516.1172573441</v>
      </c>
      <c r="E135" s="522">
        <f>IF(+J96&lt;F134,J96,D135)</f>
        <v>148095.08431818185</v>
      </c>
      <c r="F135" s="523">
        <f t="shared" si="46"/>
        <v>1072421.0329391621</v>
      </c>
      <c r="G135" s="523">
        <f t="shared" si="47"/>
        <v>1146468.5750982531</v>
      </c>
      <c r="H135" s="526">
        <f t="shared" si="44"/>
        <v>290860.61978782818</v>
      </c>
      <c r="I135" s="577">
        <f t="shared" si="45"/>
        <v>290860.61978782818</v>
      </c>
      <c r="J135" s="514">
        <f t="shared" si="48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1072421.0329391621</v>
      </c>
      <c r="E136" s="522">
        <f>IF(+J96&lt;F135,J96,D136)</f>
        <v>148095.08431818185</v>
      </c>
      <c r="F136" s="523">
        <f t="shared" si="46"/>
        <v>924325.94862098026</v>
      </c>
      <c r="G136" s="523">
        <f t="shared" si="47"/>
        <v>998373.49078007112</v>
      </c>
      <c r="H136" s="526">
        <f t="shared" si="44"/>
        <v>272418.88098020694</v>
      </c>
      <c r="I136" s="577">
        <f t="shared" si="45"/>
        <v>272418.88098020694</v>
      </c>
      <c r="J136" s="514">
        <f t="shared" si="48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924325.94862098026</v>
      </c>
      <c r="E137" s="522">
        <f>IF(+J96&lt;F136,J96,D137)</f>
        <v>148095.08431818185</v>
      </c>
      <c r="F137" s="523">
        <f t="shared" si="46"/>
        <v>776230.86430279841</v>
      </c>
      <c r="G137" s="523">
        <f t="shared" si="47"/>
        <v>850278.40646188939</v>
      </c>
      <c r="H137" s="526">
        <f t="shared" si="44"/>
        <v>253977.14217258574</v>
      </c>
      <c r="I137" s="577">
        <f t="shared" si="45"/>
        <v>253977.14217258574</v>
      </c>
      <c r="J137" s="514">
        <f t="shared" si="48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776230.86430279841</v>
      </c>
      <c r="E138" s="522">
        <f>IF(+J96&lt;F137,J96,D138)</f>
        <v>148095.08431818185</v>
      </c>
      <c r="F138" s="523">
        <f t="shared" si="46"/>
        <v>628135.77998461656</v>
      </c>
      <c r="G138" s="523">
        <f t="shared" si="47"/>
        <v>702183.32214370742</v>
      </c>
      <c r="H138" s="526">
        <f t="shared" si="44"/>
        <v>235535.40336496453</v>
      </c>
      <c r="I138" s="577">
        <f t="shared" si="45"/>
        <v>235535.40336496453</v>
      </c>
      <c r="J138" s="514">
        <f t="shared" si="48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628135.77998461656</v>
      </c>
      <c r="E139" s="522">
        <f>IF(+J96&lt;F138,J96,D139)</f>
        <v>148095.08431818185</v>
      </c>
      <c r="F139" s="523">
        <f t="shared" si="46"/>
        <v>480040.69566643471</v>
      </c>
      <c r="G139" s="523">
        <f t="shared" si="47"/>
        <v>554088.23782552569</v>
      </c>
      <c r="H139" s="526">
        <f t="shared" si="44"/>
        <v>217093.66455734329</v>
      </c>
      <c r="I139" s="577">
        <f t="shared" si="45"/>
        <v>217093.66455734329</v>
      </c>
      <c r="J139" s="514">
        <f t="shared" si="48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480040.69566643471</v>
      </c>
      <c r="E140" s="522">
        <f>IF(+J96&lt;F139,J96,D140)</f>
        <v>148095.08431818185</v>
      </c>
      <c r="F140" s="523">
        <f t="shared" si="46"/>
        <v>331945.61134825286</v>
      </c>
      <c r="G140" s="523">
        <f t="shared" si="47"/>
        <v>405993.15350734378</v>
      </c>
      <c r="H140" s="526">
        <f t="shared" si="44"/>
        <v>198651.92574972208</v>
      </c>
      <c r="I140" s="577">
        <f t="shared" si="45"/>
        <v>198651.92574972208</v>
      </c>
      <c r="J140" s="514">
        <f t="shared" si="48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331945.61134825286</v>
      </c>
      <c r="E141" s="522">
        <f>IF(+J96&lt;F140,J96,D141)</f>
        <v>148095.08431818185</v>
      </c>
      <c r="F141" s="523">
        <f t="shared" si="46"/>
        <v>183850.52703007101</v>
      </c>
      <c r="G141" s="523">
        <f t="shared" si="47"/>
        <v>257898.06918916194</v>
      </c>
      <c r="H141" s="526">
        <f t="shared" si="44"/>
        <v>180210.18694210087</v>
      </c>
      <c r="I141" s="577">
        <f t="shared" si="45"/>
        <v>180210.18694210087</v>
      </c>
      <c r="J141" s="514">
        <f t="shared" si="48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183850.52703007101</v>
      </c>
      <c r="E142" s="522">
        <f>IF(+J96&lt;F141,J96,D142)</f>
        <v>148095.08431818185</v>
      </c>
      <c r="F142" s="523">
        <f t="shared" si="46"/>
        <v>35755.442711889162</v>
      </c>
      <c r="G142" s="523">
        <f t="shared" si="47"/>
        <v>109802.98487098009</v>
      </c>
      <c r="H142" s="526">
        <f t="shared" si="44"/>
        <v>161768.44813447964</v>
      </c>
      <c r="I142" s="577">
        <f t="shared" si="45"/>
        <v>161768.44813447964</v>
      </c>
      <c r="J142" s="514">
        <f t="shared" si="48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35755.442711889162</v>
      </c>
      <c r="E143" s="522">
        <f>IF(+J96&lt;F142,J96,D143)</f>
        <v>35755.442711889162</v>
      </c>
      <c r="F143" s="523">
        <f t="shared" si="46"/>
        <v>0</v>
      </c>
      <c r="G143" s="523">
        <f t="shared" si="47"/>
        <v>17877.721355944581</v>
      </c>
      <c r="H143" s="526">
        <f t="shared" si="44"/>
        <v>37981.689918132754</v>
      </c>
      <c r="I143" s="577">
        <f t="shared" si="45"/>
        <v>37981.689918132754</v>
      </c>
      <c r="J143" s="514">
        <f t="shared" si="48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6"/>
        <v>0</v>
      </c>
      <c r="G144" s="523">
        <f t="shared" si="47"/>
        <v>0</v>
      </c>
      <c r="H144" s="526">
        <f t="shared" si="44"/>
        <v>0</v>
      </c>
      <c r="I144" s="577">
        <f t="shared" si="45"/>
        <v>0</v>
      </c>
      <c r="J144" s="514">
        <f t="shared" si="48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6"/>
        <v>0</v>
      </c>
      <c r="G145" s="523">
        <f t="shared" si="47"/>
        <v>0</v>
      </c>
      <c r="H145" s="526">
        <f t="shared" si="44"/>
        <v>0</v>
      </c>
      <c r="I145" s="577">
        <f t="shared" si="45"/>
        <v>0</v>
      </c>
      <c r="J145" s="514">
        <f t="shared" si="48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6"/>
        <v>0</v>
      </c>
      <c r="G146" s="523">
        <f t="shared" si="47"/>
        <v>0</v>
      </c>
      <c r="H146" s="526">
        <f t="shared" si="44"/>
        <v>0</v>
      </c>
      <c r="I146" s="577">
        <f t="shared" si="45"/>
        <v>0</v>
      </c>
      <c r="J146" s="514">
        <f t="shared" si="48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6"/>
        <v>0</v>
      </c>
      <c r="G147" s="523">
        <f t="shared" si="47"/>
        <v>0</v>
      </c>
      <c r="H147" s="526">
        <f t="shared" si="44"/>
        <v>0</v>
      </c>
      <c r="I147" s="577">
        <f t="shared" si="45"/>
        <v>0</v>
      </c>
      <c r="J147" s="514">
        <f t="shared" si="48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6"/>
        <v>0</v>
      </c>
      <c r="G148" s="523">
        <f t="shared" si="47"/>
        <v>0</v>
      </c>
      <c r="H148" s="526">
        <f t="shared" si="44"/>
        <v>0</v>
      </c>
      <c r="I148" s="577">
        <f t="shared" si="45"/>
        <v>0</v>
      </c>
      <c r="J148" s="514">
        <f t="shared" si="48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6"/>
        <v>0</v>
      </c>
      <c r="G149" s="523">
        <f t="shared" si="47"/>
        <v>0</v>
      </c>
      <c r="H149" s="526">
        <f t="shared" si="44"/>
        <v>0</v>
      </c>
      <c r="I149" s="577">
        <f t="shared" si="45"/>
        <v>0</v>
      </c>
      <c r="J149" s="514">
        <f t="shared" si="48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6"/>
        <v>0</v>
      </c>
      <c r="G150" s="523">
        <f t="shared" si="47"/>
        <v>0</v>
      </c>
      <c r="H150" s="526">
        <f t="shared" si="44"/>
        <v>0</v>
      </c>
      <c r="I150" s="577">
        <f t="shared" si="45"/>
        <v>0</v>
      </c>
      <c r="J150" s="514">
        <f t="shared" si="48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6"/>
        <v>0</v>
      </c>
      <c r="G151" s="523">
        <f t="shared" si="47"/>
        <v>0</v>
      </c>
      <c r="H151" s="526">
        <f t="shared" si="44"/>
        <v>0</v>
      </c>
      <c r="I151" s="577">
        <f t="shared" si="45"/>
        <v>0</v>
      </c>
      <c r="J151" s="514">
        <f t="shared" si="48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6"/>
        <v>0</v>
      </c>
      <c r="G152" s="523">
        <f t="shared" si="47"/>
        <v>0</v>
      </c>
      <c r="H152" s="526">
        <f t="shared" si="44"/>
        <v>0</v>
      </c>
      <c r="I152" s="577">
        <f t="shared" si="45"/>
        <v>0</v>
      </c>
      <c r="J152" s="514">
        <f t="shared" si="48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6"/>
        <v>0</v>
      </c>
      <c r="G153" s="523">
        <f t="shared" si="47"/>
        <v>0</v>
      </c>
      <c r="H153" s="526">
        <f t="shared" si="44"/>
        <v>0</v>
      </c>
      <c r="I153" s="577">
        <f t="shared" si="45"/>
        <v>0</v>
      </c>
      <c r="J153" s="514">
        <f t="shared" si="48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6"/>
        <v>0</v>
      </c>
      <c r="G154" s="528">
        <f t="shared" si="47"/>
        <v>0</v>
      </c>
      <c r="H154" s="530">
        <f t="shared" si="44"/>
        <v>0</v>
      </c>
      <c r="I154" s="579">
        <f t="shared" si="45"/>
        <v>0</v>
      </c>
      <c r="J154" s="533">
        <f t="shared" si="48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</row>
    <row r="155" spans="2:16" ht="12.5">
      <c r="C155" s="374" t="s">
        <v>78</v>
      </c>
      <c r="D155" s="375"/>
      <c r="E155" s="375">
        <f>SUM(E99:E154)</f>
        <v>6516183.7099999981</v>
      </c>
      <c r="F155" s="375"/>
      <c r="G155" s="375"/>
      <c r="H155" s="375">
        <f>SUM(H99:H154)</f>
        <v>23715414.681932423</v>
      </c>
      <c r="I155" s="375">
        <f>SUM(I99:I154)</f>
        <v>23715414.681932423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25" priority="1" stopIfTrue="1" operator="equal">
      <formula>$I$10</formula>
    </cfRule>
  </conditionalFormatting>
  <conditionalFormatting sqref="C99:C154">
    <cfRule type="cellIs" dxfId="24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zoomScaleNormal="100" zoomScaleSheetLayoutView="88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"&amp;COUNT(S.001:S.077!$P$3)</f>
        <v>SWEPCO Project 4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1115128.3881760526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1115128.3881760526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478" t="s">
        <v>494</v>
      </c>
      <c r="F9" s="672">
        <v>225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263188.88636363635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 t="shared" ref="K24:K29" si="10">G24</f>
        <v>1517566.2959557369</v>
      </c>
      <c r="L24" s="519">
        <f t="shared" si="7"/>
        <v>0</v>
      </c>
      <c r="M24" s="518">
        <f t="shared" ref="M24:M29" si="11"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 t="shared" si="10"/>
        <v>1435401.3142393038</v>
      </c>
      <c r="L25" s="519">
        <f t="shared" si="7"/>
        <v>0</v>
      </c>
      <c r="M25" s="518">
        <f t="shared" si="11"/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159">
        <v>9277468.1476444378</v>
      </c>
      <c r="E26" s="516">
        <v>282446.60975609755</v>
      </c>
      <c r="F26" s="159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 t="shared" si="10"/>
        <v>1443609.4156354484</v>
      </c>
      <c r="L26" s="519">
        <f t="shared" si="7"/>
        <v>0</v>
      </c>
      <c r="M26" s="518">
        <f t="shared" si="11"/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159">
        <v>8995021.5378883407</v>
      </c>
      <c r="E27" s="516">
        <v>282446.60975609755</v>
      </c>
      <c r="F27" s="159">
        <v>8712574.9281322435</v>
      </c>
      <c r="G27" s="516">
        <v>1407712.1182731558</v>
      </c>
      <c r="H27" s="510">
        <v>1407712.1182731558</v>
      </c>
      <c r="I27" s="511">
        <f t="shared" si="0"/>
        <v>0</v>
      </c>
      <c r="J27" s="511"/>
      <c r="K27" s="518">
        <f t="shared" si="10"/>
        <v>1407712.1182731558</v>
      </c>
      <c r="L27" s="519">
        <f t="shared" ref="L27" si="12">IF(K27&lt;&gt;0,+G27-K27,0)</f>
        <v>0</v>
      </c>
      <c r="M27" s="518">
        <f t="shared" si="11"/>
        <v>1407712.1182731558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159">
        <v>8712574.9281322435</v>
      </c>
      <c r="E28" s="516">
        <v>282446.60975609755</v>
      </c>
      <c r="F28" s="159">
        <v>8430128.3183761463</v>
      </c>
      <c r="G28" s="516">
        <v>1159599.7805450819</v>
      </c>
      <c r="H28" s="510">
        <v>1159599.7805450819</v>
      </c>
      <c r="I28" s="511">
        <f t="shared" si="0"/>
        <v>0</v>
      </c>
      <c r="J28" s="511"/>
      <c r="K28" s="518">
        <f t="shared" si="10"/>
        <v>1159599.7805450819</v>
      </c>
      <c r="L28" s="519">
        <f t="shared" ref="L28" si="13">IF(K28&lt;&gt;0,+G28-K28,0)</f>
        <v>0</v>
      </c>
      <c r="M28" s="518">
        <f t="shared" si="11"/>
        <v>1159599.7805450819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159">
        <v>8443265.3699927069</v>
      </c>
      <c r="E29" s="516">
        <v>275721.69047619047</v>
      </c>
      <c r="F29" s="159">
        <v>8167543.6795165166</v>
      </c>
      <c r="G29" s="516">
        <v>1156132.318517738</v>
      </c>
      <c r="H29" s="510">
        <v>1156132.318517738</v>
      </c>
      <c r="I29" s="511">
        <f t="shared" si="0"/>
        <v>0</v>
      </c>
      <c r="J29" s="511"/>
      <c r="K29" s="518">
        <f t="shared" si="10"/>
        <v>1156132.318517738</v>
      </c>
      <c r="L29" s="519">
        <f t="shared" ref="L29" si="14">IF(K29&lt;&gt;0,+G29-K29,0)</f>
        <v>0</v>
      </c>
      <c r="M29" s="518">
        <f t="shared" si="11"/>
        <v>1156132.318517738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159">
        <v>8154406.6278999541</v>
      </c>
      <c r="E30" s="516">
        <v>275721.69047619047</v>
      </c>
      <c r="F30" s="159">
        <v>7878684.9374237638</v>
      </c>
      <c r="G30" s="516">
        <v>1177134.9411293902</v>
      </c>
      <c r="H30" s="510">
        <v>1177134.9411293902</v>
      </c>
      <c r="I30" s="511">
        <f t="shared" si="0"/>
        <v>0</v>
      </c>
      <c r="J30" s="511"/>
      <c r="K30" s="518">
        <f t="shared" ref="K30" si="15">G30</f>
        <v>1177134.9411293902</v>
      </c>
      <c r="L30" s="519">
        <f t="shared" ref="L30" si="16">IF(K30&lt;&gt;0,+G30-K30,0)</f>
        <v>0</v>
      </c>
      <c r="M30" s="518">
        <f t="shared" ref="M30" si="17">H30</f>
        <v>1177134.9411293902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159">
        <v>7878684.9374237638</v>
      </c>
      <c r="E31" s="516">
        <v>275721.69047619047</v>
      </c>
      <c r="F31" s="159">
        <v>7602963.2469475735</v>
      </c>
      <c r="G31" s="516">
        <v>1253595.1343573183</v>
      </c>
      <c r="H31" s="510">
        <v>1253595.1343573183</v>
      </c>
      <c r="I31" s="511">
        <f t="shared" si="0"/>
        <v>0</v>
      </c>
      <c r="J31" s="511"/>
      <c r="K31" s="518">
        <f t="shared" ref="K31" si="18">G31</f>
        <v>1253595.1343573183</v>
      </c>
      <c r="L31" s="519">
        <f t="shared" ref="L31" si="19">IF(K31&lt;&gt;0,+G31-K31,0)</f>
        <v>0</v>
      </c>
      <c r="M31" s="518">
        <f t="shared" ref="M31" si="20">H31</f>
        <v>1253595.1343573183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159">
        <v>7602963.2469475735</v>
      </c>
      <c r="E32" s="516">
        <v>275721.69047619047</v>
      </c>
      <c r="F32" s="159">
        <v>7327241.5564713832</v>
      </c>
      <c r="G32" s="516">
        <v>1115128.3881760526</v>
      </c>
      <c r="H32" s="510">
        <v>1115128.3881760526</v>
      </c>
      <c r="I32" s="511">
        <f t="shared" si="0"/>
        <v>0</v>
      </c>
      <c r="J32" s="511"/>
      <c r="K32" s="518">
        <f t="shared" ref="K32" si="21">G32</f>
        <v>1115128.3881760526</v>
      </c>
      <c r="L32" s="519">
        <f t="shared" ref="L32" si="22">IF(K32&lt;&gt;0,+G32-K32,0)</f>
        <v>0</v>
      </c>
      <c r="M32" s="518">
        <f t="shared" ref="M32" si="23">H32</f>
        <v>1115128.3881760526</v>
      </c>
      <c r="N32" s="514">
        <f t="shared" ref="N32" si="24">IF(M32&lt;&gt;0,+H32-M32,0)</f>
        <v>0</v>
      </c>
      <c r="O32" s="514">
        <f t="shared" ref="O32" si="25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7327241.5564713832</v>
      </c>
      <c r="E33" s="522">
        <f>IF(+I14&lt;F32,I14,D33)</f>
        <v>263188.88636363635</v>
      </c>
      <c r="F33" s="523">
        <f t="shared" ref="F33:F48" si="26">+D33-E33</f>
        <v>7064052.6701077465</v>
      </c>
      <c r="G33" s="524">
        <f t="shared" ref="G33:G72" si="27">+I$12*((D33+F33)/2)+E33</f>
        <v>1123263.9462097783</v>
      </c>
      <c r="H33" s="491">
        <f t="shared" ref="H33:H72" si="28">+I$13*((D33+F33)/2)+E33</f>
        <v>1123263.9462097783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7064052.6701077465</v>
      </c>
      <c r="E34" s="522">
        <f>IF(+I14&lt;F33,I14,D34)</f>
        <v>263188.88636363635</v>
      </c>
      <c r="F34" s="523">
        <f t="shared" si="26"/>
        <v>6800863.7837441098</v>
      </c>
      <c r="G34" s="524">
        <f t="shared" si="27"/>
        <v>1091805.7335395128</v>
      </c>
      <c r="H34" s="491">
        <f t="shared" si="28"/>
        <v>1091805.7335395128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6800863.7837441098</v>
      </c>
      <c r="E35" s="522">
        <f>IF(+I14&lt;F34,I14,D35)</f>
        <v>263188.88636363635</v>
      </c>
      <c r="F35" s="523">
        <f t="shared" si="26"/>
        <v>6537674.8973804731</v>
      </c>
      <c r="G35" s="524">
        <f t="shared" si="27"/>
        <v>1060347.5208692476</v>
      </c>
      <c r="H35" s="491">
        <f t="shared" si="28"/>
        <v>1060347.5208692476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6537674.8973804731</v>
      </c>
      <c r="E36" s="522">
        <f>IF(+I14&lt;F35,I14,D36)</f>
        <v>263188.88636363635</v>
      </c>
      <c r="F36" s="523">
        <f t="shared" si="26"/>
        <v>6274486.0110168364</v>
      </c>
      <c r="G36" s="524">
        <f t="shared" si="27"/>
        <v>1028889.3081989822</v>
      </c>
      <c r="H36" s="491">
        <f t="shared" si="28"/>
        <v>1028889.3081989822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6274486.0110168364</v>
      </c>
      <c r="E37" s="522">
        <f>IF(+I14&lt;F36,I14,D37)</f>
        <v>263188.88636363635</v>
      </c>
      <c r="F37" s="523">
        <f t="shared" si="26"/>
        <v>6011297.1246531997</v>
      </c>
      <c r="G37" s="524">
        <f t="shared" si="27"/>
        <v>997431.0955287168</v>
      </c>
      <c r="H37" s="491">
        <f t="shared" si="28"/>
        <v>997431.0955287168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6011297.1246531997</v>
      </c>
      <c r="E38" s="522">
        <f>IF(+I14&lt;F37,I14,D38)</f>
        <v>263188.88636363635</v>
      </c>
      <c r="F38" s="523">
        <f t="shared" si="26"/>
        <v>5748108.238289563</v>
      </c>
      <c r="G38" s="524">
        <f t="shared" si="27"/>
        <v>965972.88285845134</v>
      </c>
      <c r="H38" s="491">
        <f t="shared" si="28"/>
        <v>965972.88285845134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5748108.238289563</v>
      </c>
      <c r="E39" s="522">
        <f>IF(+I14&lt;F38,I14,D39)</f>
        <v>263188.88636363635</v>
      </c>
      <c r="F39" s="523">
        <f t="shared" si="26"/>
        <v>5484919.3519259263</v>
      </c>
      <c r="G39" s="524">
        <f t="shared" si="27"/>
        <v>934514.67018818599</v>
      </c>
      <c r="H39" s="491">
        <f t="shared" si="28"/>
        <v>934514.67018818599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5484919.3519259263</v>
      </c>
      <c r="E40" s="522">
        <f>IF(+I14&lt;F39,I14,D40)</f>
        <v>263188.88636363635</v>
      </c>
      <c r="F40" s="523">
        <f t="shared" si="26"/>
        <v>5221730.4655622896</v>
      </c>
      <c r="G40" s="524">
        <f t="shared" si="27"/>
        <v>903056.45751792064</v>
      </c>
      <c r="H40" s="491">
        <f t="shared" si="28"/>
        <v>903056.45751792064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5221730.4655622896</v>
      </c>
      <c r="E41" s="522">
        <f>IF(+I14&lt;F40,I14,D41)</f>
        <v>263188.88636363635</v>
      </c>
      <c r="F41" s="523">
        <f t="shared" si="26"/>
        <v>4958541.5791986529</v>
      </c>
      <c r="G41" s="524">
        <f t="shared" si="27"/>
        <v>871598.2448476553</v>
      </c>
      <c r="H41" s="491">
        <f t="shared" si="28"/>
        <v>871598.2448476553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4958541.5791986529</v>
      </c>
      <c r="E42" s="522">
        <f>IF(+I14&lt;F41,I14,D42)</f>
        <v>263188.88636363635</v>
      </c>
      <c r="F42" s="523">
        <f t="shared" si="26"/>
        <v>4695352.6928350162</v>
      </c>
      <c r="G42" s="524">
        <f t="shared" si="27"/>
        <v>840140.03217738983</v>
      </c>
      <c r="H42" s="491">
        <f t="shared" si="28"/>
        <v>840140.03217738983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4695352.6928350162</v>
      </c>
      <c r="E43" s="522">
        <f>IF(+I14&lt;F42,I14,D43)</f>
        <v>263188.88636363635</v>
      </c>
      <c r="F43" s="523">
        <f t="shared" si="26"/>
        <v>4432163.8064713795</v>
      </c>
      <c r="G43" s="524">
        <f t="shared" si="27"/>
        <v>808681.81950712448</v>
      </c>
      <c r="H43" s="491">
        <f t="shared" si="28"/>
        <v>808681.81950712448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4432163.8064713795</v>
      </c>
      <c r="E44" s="522">
        <f>IF(+I14&lt;F43,I14,D44)</f>
        <v>263188.88636363635</v>
      </c>
      <c r="F44" s="523">
        <f t="shared" si="26"/>
        <v>4168974.9201077432</v>
      </c>
      <c r="G44" s="524">
        <f t="shared" si="27"/>
        <v>777223.60683685914</v>
      </c>
      <c r="H44" s="491">
        <f t="shared" si="28"/>
        <v>777223.60683685914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4168974.9201077432</v>
      </c>
      <c r="E45" s="522">
        <f>IF(+I14&lt;F44,I14,D45)</f>
        <v>263188.88636363635</v>
      </c>
      <c r="F45" s="523">
        <f t="shared" si="26"/>
        <v>3905786.033744107</v>
      </c>
      <c r="G45" s="524">
        <f t="shared" si="27"/>
        <v>745765.39416659391</v>
      </c>
      <c r="H45" s="491">
        <f t="shared" si="28"/>
        <v>745765.39416659391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3905786.033744107</v>
      </c>
      <c r="E46" s="522">
        <f>IF(+I14&lt;F45,I14,D46)</f>
        <v>263188.88636363635</v>
      </c>
      <c r="F46" s="523">
        <f t="shared" si="26"/>
        <v>3642597.1473804708</v>
      </c>
      <c r="G46" s="524">
        <f t="shared" si="27"/>
        <v>714307.18149632844</v>
      </c>
      <c r="H46" s="491">
        <f t="shared" si="28"/>
        <v>714307.18149632844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3642597.1473804708</v>
      </c>
      <c r="E47" s="522">
        <f>IF(+I14&lt;F46,I14,D47)</f>
        <v>263188.88636363635</v>
      </c>
      <c r="F47" s="523">
        <f t="shared" si="26"/>
        <v>3379408.2610168345</v>
      </c>
      <c r="G47" s="524">
        <f t="shared" si="27"/>
        <v>682848.96882606321</v>
      </c>
      <c r="H47" s="491">
        <f t="shared" si="28"/>
        <v>682848.96882606321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3379408.2610168345</v>
      </c>
      <c r="E48" s="522">
        <f>IF(+I14&lt;F47,I14,D48)</f>
        <v>263188.88636363635</v>
      </c>
      <c r="F48" s="523">
        <f t="shared" si="26"/>
        <v>3116219.3746531983</v>
      </c>
      <c r="G48" s="524">
        <f t="shared" si="27"/>
        <v>651390.75615579775</v>
      </c>
      <c r="H48" s="491">
        <f t="shared" si="28"/>
        <v>651390.75615579775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3116219.3746531983</v>
      </c>
      <c r="E49" s="522">
        <f>IF(+I14&lt;F48,I14,D49)</f>
        <v>263188.88636363635</v>
      </c>
      <c r="F49" s="523">
        <f t="shared" ref="F49:F72" si="29">+D49-E49</f>
        <v>2853030.4882895621</v>
      </c>
      <c r="G49" s="524">
        <f t="shared" si="27"/>
        <v>619932.54348553251</v>
      </c>
      <c r="H49" s="491">
        <f t="shared" si="28"/>
        <v>619932.54348553251</v>
      </c>
      <c r="I49" s="511">
        <f t="shared" ref="I49:I72" si="30">H49-G49</f>
        <v>0</v>
      </c>
      <c r="J49" s="511"/>
      <c r="K49" s="525"/>
      <c r="L49" s="514">
        <f t="shared" ref="L49:L72" si="31">IF(K49&lt;&gt;0,+G49-K49,0)</f>
        <v>0</v>
      </c>
      <c r="M49" s="525"/>
      <c r="N49" s="514">
        <f t="shared" ref="N49:N72" si="32">IF(M49&lt;&gt;0,+H49-M49,0)</f>
        <v>0</v>
      </c>
      <c r="O49" s="514">
        <f t="shared" ref="O49:O72" si="33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2853030.4882895621</v>
      </c>
      <c r="E50" s="522">
        <f>IF(+I14&lt;F49,I14,D50)</f>
        <v>263188.88636363635</v>
      </c>
      <c r="F50" s="523">
        <f t="shared" si="29"/>
        <v>2589841.6019259258</v>
      </c>
      <c r="G50" s="524">
        <f t="shared" si="27"/>
        <v>588474.33081526717</v>
      </c>
      <c r="H50" s="491">
        <f t="shared" si="28"/>
        <v>588474.33081526717</v>
      </c>
      <c r="I50" s="511">
        <f t="shared" si="30"/>
        <v>0</v>
      </c>
      <c r="J50" s="511"/>
      <c r="K50" s="525"/>
      <c r="L50" s="514">
        <f t="shared" si="31"/>
        <v>0</v>
      </c>
      <c r="M50" s="525"/>
      <c r="N50" s="514">
        <f t="shared" si="32"/>
        <v>0</v>
      </c>
      <c r="O50" s="514">
        <f t="shared" si="33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2589841.6019259258</v>
      </c>
      <c r="E51" s="522">
        <f>IF(+I14&lt;F50,I14,D51)</f>
        <v>263188.88636363635</v>
      </c>
      <c r="F51" s="523">
        <f t="shared" si="29"/>
        <v>2326652.7155622896</v>
      </c>
      <c r="G51" s="524">
        <f t="shared" si="27"/>
        <v>557016.11814500194</v>
      </c>
      <c r="H51" s="491">
        <f t="shared" si="28"/>
        <v>557016.11814500194</v>
      </c>
      <c r="I51" s="511">
        <f t="shared" si="30"/>
        <v>0</v>
      </c>
      <c r="J51" s="511"/>
      <c r="K51" s="525"/>
      <c r="L51" s="514">
        <f t="shared" si="31"/>
        <v>0</v>
      </c>
      <c r="M51" s="525"/>
      <c r="N51" s="514">
        <f t="shared" si="32"/>
        <v>0</v>
      </c>
      <c r="O51" s="514">
        <f t="shared" si="33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2326652.7155622896</v>
      </c>
      <c r="E52" s="522">
        <f>IF(+I14&lt;F51,I14,D52)</f>
        <v>263188.88636363635</v>
      </c>
      <c r="F52" s="523">
        <f t="shared" si="29"/>
        <v>2063463.8291986533</v>
      </c>
      <c r="G52" s="524">
        <f t="shared" si="27"/>
        <v>525557.90547473659</v>
      </c>
      <c r="H52" s="491">
        <f t="shared" si="28"/>
        <v>525557.90547473659</v>
      </c>
      <c r="I52" s="511">
        <f t="shared" si="30"/>
        <v>0</v>
      </c>
      <c r="J52" s="511"/>
      <c r="K52" s="525"/>
      <c r="L52" s="514">
        <f t="shared" si="31"/>
        <v>0</v>
      </c>
      <c r="M52" s="525"/>
      <c r="N52" s="514">
        <f t="shared" si="32"/>
        <v>0</v>
      </c>
      <c r="O52" s="514">
        <f t="shared" si="33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2063463.8291986533</v>
      </c>
      <c r="E53" s="522">
        <f>IF(+I14&lt;F52,I14,D53)</f>
        <v>263188.88636363635</v>
      </c>
      <c r="F53" s="523">
        <f t="shared" si="29"/>
        <v>1800274.9428350171</v>
      </c>
      <c r="G53" s="524">
        <f t="shared" si="27"/>
        <v>494099.69280447124</v>
      </c>
      <c r="H53" s="491">
        <f t="shared" si="28"/>
        <v>494099.69280447124</v>
      </c>
      <c r="I53" s="511">
        <f t="shared" si="30"/>
        <v>0</v>
      </c>
      <c r="J53" s="511"/>
      <c r="K53" s="525"/>
      <c r="L53" s="514">
        <f t="shared" si="31"/>
        <v>0</v>
      </c>
      <c r="M53" s="525"/>
      <c r="N53" s="514">
        <f t="shared" si="32"/>
        <v>0</v>
      </c>
      <c r="O53" s="514">
        <f t="shared" si="33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1800274.9428350171</v>
      </c>
      <c r="E54" s="522">
        <f>IF(+I14&lt;F53,I14,D54)</f>
        <v>263188.88636363635</v>
      </c>
      <c r="F54" s="523">
        <f t="shared" si="29"/>
        <v>1537086.0564713809</v>
      </c>
      <c r="G54" s="524">
        <f t="shared" si="27"/>
        <v>462641.48013420589</v>
      </c>
      <c r="H54" s="491">
        <f t="shared" si="28"/>
        <v>462641.48013420589</v>
      </c>
      <c r="I54" s="511">
        <f t="shared" si="30"/>
        <v>0</v>
      </c>
      <c r="J54" s="511"/>
      <c r="K54" s="525"/>
      <c r="L54" s="514">
        <f t="shared" si="31"/>
        <v>0</v>
      </c>
      <c r="M54" s="525"/>
      <c r="N54" s="514">
        <f t="shared" si="32"/>
        <v>0</v>
      </c>
      <c r="O54" s="514">
        <f t="shared" si="33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1537086.0564713809</v>
      </c>
      <c r="E55" s="522">
        <f>IF(+I14&lt;F54,I14,D55)</f>
        <v>263188.88636363635</v>
      </c>
      <c r="F55" s="523">
        <f t="shared" si="29"/>
        <v>1273897.1701077446</v>
      </c>
      <c r="G55" s="524">
        <f t="shared" si="27"/>
        <v>431183.2674639406</v>
      </c>
      <c r="H55" s="491">
        <f t="shared" si="28"/>
        <v>431183.2674639406</v>
      </c>
      <c r="I55" s="511">
        <f t="shared" si="30"/>
        <v>0</v>
      </c>
      <c r="J55" s="511"/>
      <c r="K55" s="525"/>
      <c r="L55" s="514">
        <f t="shared" si="31"/>
        <v>0</v>
      </c>
      <c r="M55" s="525"/>
      <c r="N55" s="514">
        <f t="shared" si="32"/>
        <v>0</v>
      </c>
      <c r="O55" s="514">
        <f t="shared" si="33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1273897.1701077446</v>
      </c>
      <c r="E56" s="522">
        <f>IF(+I14&lt;F55,I14,D56)</f>
        <v>263188.88636363635</v>
      </c>
      <c r="F56" s="523">
        <f t="shared" si="29"/>
        <v>1010708.2837441083</v>
      </c>
      <c r="G56" s="524">
        <f t="shared" si="27"/>
        <v>399725.05479367531</v>
      </c>
      <c r="H56" s="491">
        <f t="shared" si="28"/>
        <v>399725.05479367531</v>
      </c>
      <c r="I56" s="511">
        <f t="shared" si="30"/>
        <v>0</v>
      </c>
      <c r="J56" s="511"/>
      <c r="K56" s="525"/>
      <c r="L56" s="514">
        <f t="shared" si="31"/>
        <v>0</v>
      </c>
      <c r="M56" s="525"/>
      <c r="N56" s="514">
        <f t="shared" si="32"/>
        <v>0</v>
      </c>
      <c r="O56" s="514">
        <f t="shared" si="33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1010708.2837441083</v>
      </c>
      <c r="E57" s="522">
        <f>IF(+I14&lt;F56,I14,D57)</f>
        <v>263188.88636363635</v>
      </c>
      <c r="F57" s="523">
        <f t="shared" si="29"/>
        <v>747519.39738047193</v>
      </c>
      <c r="G57" s="524">
        <f t="shared" si="27"/>
        <v>368266.84212340991</v>
      </c>
      <c r="H57" s="491">
        <f t="shared" si="28"/>
        <v>368266.84212340991</v>
      </c>
      <c r="I57" s="511">
        <f t="shared" si="30"/>
        <v>0</v>
      </c>
      <c r="J57" s="511"/>
      <c r="K57" s="525"/>
      <c r="L57" s="514">
        <f t="shared" si="31"/>
        <v>0</v>
      </c>
      <c r="M57" s="525"/>
      <c r="N57" s="514">
        <f t="shared" si="32"/>
        <v>0</v>
      </c>
      <c r="O57" s="514">
        <f t="shared" si="33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747519.39738047193</v>
      </c>
      <c r="E58" s="522">
        <f>IF(+I14&lt;F57,I14,D58)</f>
        <v>263188.88636363635</v>
      </c>
      <c r="F58" s="523">
        <f t="shared" si="29"/>
        <v>484330.51101683557</v>
      </c>
      <c r="G58" s="524">
        <f t="shared" si="27"/>
        <v>336808.62945314462</v>
      </c>
      <c r="H58" s="491">
        <f t="shared" si="28"/>
        <v>336808.62945314462</v>
      </c>
      <c r="I58" s="511">
        <f t="shared" si="30"/>
        <v>0</v>
      </c>
      <c r="J58" s="511"/>
      <c r="K58" s="525"/>
      <c r="L58" s="514">
        <f t="shared" si="31"/>
        <v>0</v>
      </c>
      <c r="M58" s="525"/>
      <c r="N58" s="514">
        <f t="shared" si="32"/>
        <v>0</v>
      </c>
      <c r="O58" s="514">
        <f t="shared" si="3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484330.51101683557</v>
      </c>
      <c r="E59" s="522">
        <f>IF(+I14&lt;F58,I14,D59)</f>
        <v>263188.88636363635</v>
      </c>
      <c r="F59" s="523">
        <f t="shared" si="29"/>
        <v>221141.62465319922</v>
      </c>
      <c r="G59" s="524">
        <f t="shared" si="27"/>
        <v>305350.41678287927</v>
      </c>
      <c r="H59" s="491">
        <f t="shared" si="28"/>
        <v>305350.41678287927</v>
      </c>
      <c r="I59" s="511">
        <f t="shared" si="30"/>
        <v>0</v>
      </c>
      <c r="J59" s="511"/>
      <c r="K59" s="525"/>
      <c r="L59" s="514">
        <f t="shared" si="31"/>
        <v>0</v>
      </c>
      <c r="M59" s="525"/>
      <c r="N59" s="514">
        <f t="shared" si="32"/>
        <v>0</v>
      </c>
      <c r="O59" s="514">
        <f t="shared" si="33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221141.62465319922</v>
      </c>
      <c r="E60" s="522">
        <f>IF(+I14&lt;F59,I14,D60)</f>
        <v>221141.62465319922</v>
      </c>
      <c r="F60" s="523">
        <f t="shared" si="29"/>
        <v>0</v>
      </c>
      <c r="G60" s="524">
        <f t="shared" si="27"/>
        <v>234357.83669525434</v>
      </c>
      <c r="H60" s="491">
        <f t="shared" si="28"/>
        <v>234357.83669525434</v>
      </c>
      <c r="I60" s="511">
        <f t="shared" si="30"/>
        <v>0</v>
      </c>
      <c r="J60" s="511"/>
      <c r="K60" s="525"/>
      <c r="L60" s="514">
        <f t="shared" si="31"/>
        <v>0</v>
      </c>
      <c r="M60" s="525"/>
      <c r="N60" s="514">
        <f t="shared" si="32"/>
        <v>0</v>
      </c>
      <c r="O60" s="514">
        <f t="shared" si="33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9"/>
        <v>0</v>
      </c>
      <c r="G61" s="524">
        <f t="shared" si="27"/>
        <v>0</v>
      </c>
      <c r="H61" s="491">
        <f t="shared" si="28"/>
        <v>0</v>
      </c>
      <c r="I61" s="511">
        <f t="shared" si="30"/>
        <v>0</v>
      </c>
      <c r="J61" s="511"/>
      <c r="K61" s="525"/>
      <c r="L61" s="514">
        <f t="shared" si="31"/>
        <v>0</v>
      </c>
      <c r="M61" s="525"/>
      <c r="N61" s="514">
        <f t="shared" si="32"/>
        <v>0</v>
      </c>
      <c r="O61" s="514">
        <f t="shared" si="33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9"/>
        <v>0</v>
      </c>
      <c r="G62" s="524">
        <f t="shared" si="27"/>
        <v>0</v>
      </c>
      <c r="H62" s="491">
        <f t="shared" si="28"/>
        <v>0</v>
      </c>
      <c r="I62" s="511">
        <f t="shared" si="30"/>
        <v>0</v>
      </c>
      <c r="J62" s="511"/>
      <c r="K62" s="525"/>
      <c r="L62" s="514">
        <f t="shared" si="31"/>
        <v>0</v>
      </c>
      <c r="M62" s="525"/>
      <c r="N62" s="514">
        <f t="shared" si="32"/>
        <v>0</v>
      </c>
      <c r="O62" s="514">
        <f t="shared" si="33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9"/>
        <v>0</v>
      </c>
      <c r="G63" s="524">
        <f t="shared" si="27"/>
        <v>0</v>
      </c>
      <c r="H63" s="491">
        <f t="shared" si="28"/>
        <v>0</v>
      </c>
      <c r="I63" s="511">
        <f t="shared" si="30"/>
        <v>0</v>
      </c>
      <c r="J63" s="511"/>
      <c r="K63" s="525"/>
      <c r="L63" s="514">
        <f t="shared" si="31"/>
        <v>0</v>
      </c>
      <c r="M63" s="525"/>
      <c r="N63" s="514">
        <f t="shared" si="32"/>
        <v>0</v>
      </c>
      <c r="O63" s="514">
        <f t="shared" si="33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9"/>
        <v>0</v>
      </c>
      <c r="G64" s="524">
        <f t="shared" si="27"/>
        <v>0</v>
      </c>
      <c r="H64" s="491">
        <f t="shared" si="28"/>
        <v>0</v>
      </c>
      <c r="I64" s="511">
        <f t="shared" si="30"/>
        <v>0</v>
      </c>
      <c r="J64" s="511"/>
      <c r="K64" s="525"/>
      <c r="L64" s="514">
        <f t="shared" si="31"/>
        <v>0</v>
      </c>
      <c r="M64" s="525"/>
      <c r="N64" s="514">
        <f t="shared" si="32"/>
        <v>0</v>
      </c>
      <c r="O64" s="514">
        <f t="shared" si="33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9"/>
        <v>0</v>
      </c>
      <c r="G65" s="524">
        <f t="shared" si="27"/>
        <v>0</v>
      </c>
      <c r="H65" s="491">
        <f t="shared" si="28"/>
        <v>0</v>
      </c>
      <c r="I65" s="511">
        <f t="shared" si="30"/>
        <v>0</v>
      </c>
      <c r="J65" s="511"/>
      <c r="K65" s="525"/>
      <c r="L65" s="514">
        <f t="shared" si="31"/>
        <v>0</v>
      </c>
      <c r="M65" s="525"/>
      <c r="N65" s="514">
        <f t="shared" si="32"/>
        <v>0</v>
      </c>
      <c r="O65" s="514">
        <f t="shared" si="33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9"/>
        <v>0</v>
      </c>
      <c r="G66" s="524">
        <f t="shared" si="27"/>
        <v>0</v>
      </c>
      <c r="H66" s="491">
        <f t="shared" si="28"/>
        <v>0</v>
      </c>
      <c r="I66" s="511">
        <f t="shared" si="30"/>
        <v>0</v>
      </c>
      <c r="J66" s="511"/>
      <c r="K66" s="525"/>
      <c r="L66" s="514">
        <f t="shared" si="31"/>
        <v>0</v>
      </c>
      <c r="M66" s="525"/>
      <c r="N66" s="514">
        <f t="shared" si="32"/>
        <v>0</v>
      </c>
      <c r="O66" s="514">
        <f t="shared" si="33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9"/>
        <v>0</v>
      </c>
      <c r="G67" s="524">
        <f t="shared" si="27"/>
        <v>0</v>
      </c>
      <c r="H67" s="491">
        <f t="shared" si="28"/>
        <v>0</v>
      </c>
      <c r="I67" s="511">
        <f t="shared" si="30"/>
        <v>0</v>
      </c>
      <c r="J67" s="511"/>
      <c r="K67" s="525"/>
      <c r="L67" s="514">
        <f t="shared" si="31"/>
        <v>0</v>
      </c>
      <c r="M67" s="525"/>
      <c r="N67" s="514">
        <f t="shared" si="32"/>
        <v>0</v>
      </c>
      <c r="O67" s="514">
        <f t="shared" si="33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9"/>
        <v>0</v>
      </c>
      <c r="G68" s="524">
        <f t="shared" si="27"/>
        <v>0</v>
      </c>
      <c r="H68" s="491">
        <f t="shared" si="28"/>
        <v>0</v>
      </c>
      <c r="I68" s="511">
        <f t="shared" si="30"/>
        <v>0</v>
      </c>
      <c r="J68" s="511"/>
      <c r="K68" s="525"/>
      <c r="L68" s="514">
        <f t="shared" si="31"/>
        <v>0</v>
      </c>
      <c r="M68" s="525"/>
      <c r="N68" s="514">
        <f t="shared" si="32"/>
        <v>0</v>
      </c>
      <c r="O68" s="514">
        <f t="shared" si="33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9"/>
        <v>0</v>
      </c>
      <c r="G69" s="524">
        <f t="shared" si="27"/>
        <v>0</v>
      </c>
      <c r="H69" s="491">
        <f t="shared" si="28"/>
        <v>0</v>
      </c>
      <c r="I69" s="511">
        <f t="shared" si="30"/>
        <v>0</v>
      </c>
      <c r="J69" s="511"/>
      <c r="K69" s="525"/>
      <c r="L69" s="514">
        <f t="shared" si="31"/>
        <v>0</v>
      </c>
      <c r="M69" s="525"/>
      <c r="N69" s="514">
        <f t="shared" si="32"/>
        <v>0</v>
      </c>
      <c r="O69" s="514">
        <f t="shared" si="33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9"/>
        <v>0</v>
      </c>
      <c r="G70" s="524">
        <f t="shared" si="27"/>
        <v>0</v>
      </c>
      <c r="H70" s="491">
        <f t="shared" si="28"/>
        <v>0</v>
      </c>
      <c r="I70" s="511">
        <f t="shared" si="30"/>
        <v>0</v>
      </c>
      <c r="J70" s="511"/>
      <c r="K70" s="525"/>
      <c r="L70" s="514">
        <f t="shared" si="31"/>
        <v>0</v>
      </c>
      <c r="M70" s="525"/>
      <c r="N70" s="514">
        <f t="shared" si="32"/>
        <v>0</v>
      </c>
      <c r="O70" s="514">
        <f t="shared" si="33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9"/>
        <v>0</v>
      </c>
      <c r="G71" s="524">
        <f t="shared" si="27"/>
        <v>0</v>
      </c>
      <c r="H71" s="491">
        <f t="shared" si="28"/>
        <v>0</v>
      </c>
      <c r="I71" s="511">
        <f t="shared" si="30"/>
        <v>0</v>
      </c>
      <c r="J71" s="511"/>
      <c r="K71" s="525"/>
      <c r="L71" s="514">
        <f t="shared" si="31"/>
        <v>0</v>
      </c>
      <c r="M71" s="525"/>
      <c r="N71" s="514">
        <f t="shared" si="32"/>
        <v>0</v>
      </c>
      <c r="O71" s="514">
        <f t="shared" si="33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9"/>
        <v>0</v>
      </c>
      <c r="G72" s="524">
        <f t="shared" si="27"/>
        <v>0</v>
      </c>
      <c r="H72" s="491">
        <f t="shared" si="28"/>
        <v>0</v>
      </c>
      <c r="I72" s="531">
        <f t="shared" si="30"/>
        <v>0</v>
      </c>
      <c r="J72" s="511"/>
      <c r="K72" s="532"/>
      <c r="L72" s="533">
        <f t="shared" si="31"/>
        <v>0</v>
      </c>
      <c r="M72" s="532"/>
      <c r="N72" s="533">
        <f t="shared" si="32"/>
        <v>0</v>
      </c>
      <c r="O72" s="533">
        <f t="shared" si="33"/>
        <v>0</v>
      </c>
      <c r="P72" s="272"/>
    </row>
    <row r="73" spans="1:16" ht="12.5">
      <c r="C73" s="374" t="s">
        <v>78</v>
      </c>
      <c r="D73" s="375"/>
      <c r="E73" s="375">
        <f>SUM(E17:E72)</f>
        <v>11580311.000000007</v>
      </c>
      <c r="F73" s="375"/>
      <c r="G73" s="375">
        <f>SUM(G17:G72)</f>
        <v>42396214.463616587</v>
      </c>
      <c r="H73" s="375">
        <f>SUM(H17:H72)</f>
        <v>42396214.463616587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1115128.3881760526</v>
      </c>
      <c r="N87" s="546">
        <f>IF(J92&lt;D11,0,VLOOKUP(J92,C17:O72,11))</f>
        <v>1115128.3881760526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1190679.4819422679</v>
      </c>
      <c r="N88" s="550">
        <f>IF(J92&lt;D11,0,VLOOKUP(J92,C99:P154,7))</f>
        <v>1190679.4819422679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75551.093766215257</v>
      </c>
      <c r="N89" s="555">
        <f>+N88-N87</f>
        <v>75551.093766215257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 t="str">
        <f>E9</f>
        <v xml:space="preserve">SPP Project ID = </v>
      </c>
      <c r="F91" s="674">
        <f>F9</f>
        <v>225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11580311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263188.88636363635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34">+I99-H99</f>
        <v>0</v>
      </c>
      <c r="K99" s="514"/>
      <c r="L99" s="512">
        <f t="shared" ref="L99:L104" si="35">H99</f>
        <v>979399</v>
      </c>
      <c r="M99" s="513">
        <f t="shared" ref="M99:M130" si="36">IF(L99&lt;&gt;0,+H99-L99,0)</f>
        <v>0</v>
      </c>
      <c r="N99" s="512">
        <f t="shared" ref="N99:N104" si="37">I99</f>
        <v>979399</v>
      </c>
      <c r="O99" s="513">
        <f t="shared" ref="O99:O130" si="38">IF(N99&lt;&gt;0,+I99-N99,0)</f>
        <v>0</v>
      </c>
      <c r="P99" s="513">
        <f t="shared" ref="P99:P130" si="3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34"/>
        <v>0</v>
      </c>
      <c r="K100" s="514"/>
      <c r="L100" s="518">
        <f t="shared" si="35"/>
        <v>2145726.6474616765</v>
      </c>
      <c r="M100" s="519">
        <f t="shared" si="36"/>
        <v>0</v>
      </c>
      <c r="N100" s="518">
        <f t="shared" si="37"/>
        <v>2145726.6474616765</v>
      </c>
      <c r="O100" s="514">
        <f t="shared" si="38"/>
        <v>0</v>
      </c>
      <c r="P100" s="514">
        <f t="shared" si="39"/>
        <v>0</v>
      </c>
      <c r="Q100" s="269"/>
    </row>
    <row r="101" spans="1:17" ht="12.5">
      <c r="B101" s="195" t="str">
        <f t="shared" ref="B101:B154" si="40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34"/>
        <v>0</v>
      </c>
      <c r="K101" s="514"/>
      <c r="L101" s="518">
        <f t="shared" si="35"/>
        <v>1931048.5627447576</v>
      </c>
      <c r="M101" s="519">
        <f t="shared" si="36"/>
        <v>0</v>
      </c>
      <c r="N101" s="518">
        <f t="shared" si="37"/>
        <v>1931048.5627447576</v>
      </c>
      <c r="O101" s="514">
        <f t="shared" si="38"/>
        <v>0</v>
      </c>
      <c r="P101" s="514">
        <f t="shared" si="39"/>
        <v>0</v>
      </c>
      <c r="Q101" s="269"/>
    </row>
    <row r="102" spans="1:17" ht="12.5">
      <c r="B102" s="195" t="str">
        <f t="shared" si="40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34"/>
        <v>0</v>
      </c>
      <c r="K102" s="514"/>
      <c r="L102" s="518">
        <f t="shared" si="35"/>
        <v>1854964.7357626334</v>
      </c>
      <c r="M102" s="519">
        <f t="shared" si="36"/>
        <v>0</v>
      </c>
      <c r="N102" s="518">
        <f t="shared" si="37"/>
        <v>1854964.7357626334</v>
      </c>
      <c r="O102" s="514">
        <f t="shared" si="38"/>
        <v>0</v>
      </c>
      <c r="P102" s="514">
        <f t="shared" si="39"/>
        <v>0</v>
      </c>
      <c r="Q102" s="269"/>
    </row>
    <row r="103" spans="1:17" ht="12.5">
      <c r="B103" s="195" t="str">
        <f t="shared" si="40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35"/>
        <v>1690357.4734906773</v>
      </c>
      <c r="M103" s="519">
        <f t="shared" ref="M103:M108" si="41">IF(L103&lt;&gt;0,+H103-L103,0)</f>
        <v>0</v>
      </c>
      <c r="N103" s="518">
        <f t="shared" si="37"/>
        <v>1690357.4734906773</v>
      </c>
      <c r="O103" s="514">
        <f t="shared" ref="O103:O108" si="42">IF(N103&lt;&gt;0,+I103-N103,0)</f>
        <v>0</v>
      </c>
      <c r="P103" s="514">
        <f t="shared" ref="P103:P108" si="43">+O103-M103</f>
        <v>0</v>
      </c>
      <c r="Q103" s="269"/>
    </row>
    <row r="104" spans="1:17" ht="12.5">
      <c r="B104" s="195" t="str">
        <f t="shared" si="40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35"/>
        <v>1659486.1970572667</v>
      </c>
      <c r="M104" s="519">
        <f t="shared" si="41"/>
        <v>0</v>
      </c>
      <c r="N104" s="518">
        <f t="shared" si="37"/>
        <v>1659486.1970572667</v>
      </c>
      <c r="O104" s="514">
        <f t="shared" si="42"/>
        <v>0</v>
      </c>
      <c r="P104" s="514">
        <f t="shared" si="43"/>
        <v>0</v>
      </c>
      <c r="Q104" s="269"/>
    </row>
    <row r="105" spans="1:17" ht="12.5">
      <c r="B105" s="195" t="str">
        <f t="shared" si="40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34"/>
        <v>0</v>
      </c>
      <c r="K105" s="514"/>
      <c r="L105" s="518">
        <f t="shared" ref="L105:L110" si="44">H105</f>
        <v>1580858.7656028033</v>
      </c>
      <c r="M105" s="519">
        <f t="shared" si="41"/>
        <v>0</v>
      </c>
      <c r="N105" s="518">
        <f t="shared" ref="N105:N110" si="45">I105</f>
        <v>1580858.7656028033</v>
      </c>
      <c r="O105" s="514">
        <f t="shared" si="42"/>
        <v>0</v>
      </c>
      <c r="P105" s="514">
        <f t="shared" si="43"/>
        <v>0</v>
      </c>
      <c r="Q105" s="269"/>
    </row>
    <row r="106" spans="1:17" ht="12.5">
      <c r="B106" s="195" t="str">
        <f t="shared" si="40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34"/>
        <v>0</v>
      </c>
      <c r="K106" s="514"/>
      <c r="L106" s="518">
        <f t="shared" si="44"/>
        <v>1492120.9075767242</v>
      </c>
      <c r="M106" s="519">
        <f t="shared" si="41"/>
        <v>0</v>
      </c>
      <c r="N106" s="518">
        <f t="shared" si="45"/>
        <v>1492120.9075767242</v>
      </c>
      <c r="O106" s="514">
        <f t="shared" si="42"/>
        <v>0</v>
      </c>
      <c r="P106" s="514">
        <f t="shared" si="43"/>
        <v>0</v>
      </c>
      <c r="Q106" s="269"/>
    </row>
    <row r="107" spans="1:17" ht="12.5">
      <c r="B107" s="195" t="str">
        <f t="shared" si="40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34"/>
        <v>0</v>
      </c>
      <c r="K107" s="514"/>
      <c r="L107" s="518">
        <f t="shared" si="44"/>
        <v>1412659.7088236467</v>
      </c>
      <c r="M107" s="519">
        <f t="shared" si="41"/>
        <v>0</v>
      </c>
      <c r="N107" s="518">
        <f t="shared" si="45"/>
        <v>1412659.7088236467</v>
      </c>
      <c r="O107" s="514">
        <f t="shared" si="42"/>
        <v>0</v>
      </c>
      <c r="P107" s="514">
        <f t="shared" si="43"/>
        <v>0</v>
      </c>
      <c r="Q107" s="269"/>
    </row>
    <row r="108" spans="1:17" ht="12.5">
      <c r="B108" s="195" t="str">
        <f t="shared" si="40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34"/>
        <v>0</v>
      </c>
      <c r="K108" s="514"/>
      <c r="L108" s="518">
        <f t="shared" si="44"/>
        <v>1235032.8622445145</v>
      </c>
      <c r="M108" s="519">
        <f t="shared" si="41"/>
        <v>0</v>
      </c>
      <c r="N108" s="518">
        <f t="shared" si="45"/>
        <v>1235032.8622445145</v>
      </c>
      <c r="O108" s="514">
        <f t="shared" si="42"/>
        <v>0</v>
      </c>
      <c r="P108" s="514">
        <f t="shared" si="43"/>
        <v>0</v>
      </c>
      <c r="Q108" s="269"/>
    </row>
    <row r="109" spans="1:17" ht="12.5">
      <c r="B109" s="195" t="str">
        <f t="shared" si="40"/>
        <v/>
      </c>
      <c r="C109" s="507">
        <f>IF(D93="","-",+C108+1)</f>
        <v>2019</v>
      </c>
      <c r="D109" s="508">
        <v>8946130.7666920573</v>
      </c>
      <c r="E109" s="516">
        <v>269309.5581395349</v>
      </c>
      <c r="F109" s="515">
        <v>8676821.2085525226</v>
      </c>
      <c r="G109" s="515">
        <v>8811475.9876222908</v>
      </c>
      <c r="H109" s="516">
        <v>1212494.7636968775</v>
      </c>
      <c r="I109" s="510">
        <v>1212494.7636968775</v>
      </c>
      <c r="J109" s="514">
        <f t="shared" si="34"/>
        <v>0</v>
      </c>
      <c r="K109" s="514"/>
      <c r="L109" s="518">
        <f t="shared" si="44"/>
        <v>1212494.7636968775</v>
      </c>
      <c r="M109" s="519">
        <f t="shared" ref="M109" si="46">IF(L109&lt;&gt;0,+H109-L109,0)</f>
        <v>0</v>
      </c>
      <c r="N109" s="518">
        <f t="shared" si="45"/>
        <v>1212494.7636968775</v>
      </c>
      <c r="O109" s="514">
        <f t="shared" si="38"/>
        <v>0</v>
      </c>
      <c r="P109" s="514">
        <f t="shared" si="39"/>
        <v>0</v>
      </c>
      <c r="Q109" s="269"/>
    </row>
    <row r="110" spans="1:17" ht="12.5">
      <c r="B110" s="195" t="str">
        <f t="shared" si="40"/>
        <v/>
      </c>
      <c r="C110" s="507">
        <f>IF(D93="","-",+C109+1)</f>
        <v>2020</v>
      </c>
      <c r="D110" s="508">
        <v>8676821.2085525226</v>
      </c>
      <c r="E110" s="516">
        <v>275721.69047619047</v>
      </c>
      <c r="F110" s="515">
        <v>8401099.5180763323</v>
      </c>
      <c r="G110" s="515">
        <v>8538960.3633144274</v>
      </c>
      <c r="H110" s="516">
        <v>1194290.3823298137</v>
      </c>
      <c r="I110" s="510">
        <v>1194290.3823298137</v>
      </c>
      <c r="J110" s="514">
        <f t="shared" si="34"/>
        <v>0</v>
      </c>
      <c r="K110" s="514"/>
      <c r="L110" s="518">
        <f t="shared" si="44"/>
        <v>1194290.3823298137</v>
      </c>
      <c r="M110" s="519">
        <f t="shared" ref="M110" si="47">IF(L110&lt;&gt;0,+H110-L110,0)</f>
        <v>0</v>
      </c>
      <c r="N110" s="518">
        <f t="shared" si="45"/>
        <v>1194290.3823298137</v>
      </c>
      <c r="O110" s="514">
        <f t="shared" si="38"/>
        <v>0</v>
      </c>
      <c r="P110" s="514">
        <f t="shared" si="39"/>
        <v>0</v>
      </c>
      <c r="Q110" s="269"/>
    </row>
    <row r="111" spans="1:17" ht="12.5">
      <c r="B111" s="195" t="str">
        <f t="shared" si="40"/>
        <v/>
      </c>
      <c r="C111" s="507">
        <f>IF(D93="","-",+C110+1)</f>
        <v>2021</v>
      </c>
      <c r="D111" s="508">
        <v>8401099.5180763323</v>
      </c>
      <c r="E111" s="516">
        <v>282446.60975609755</v>
      </c>
      <c r="F111" s="515">
        <v>8118652.9083202351</v>
      </c>
      <c r="G111" s="515">
        <v>8259876.2131982837</v>
      </c>
      <c r="H111" s="516">
        <v>1220060.0680241259</v>
      </c>
      <c r="I111" s="510">
        <v>1220060.0680241259</v>
      </c>
      <c r="J111" s="514">
        <f t="shared" si="34"/>
        <v>0</v>
      </c>
      <c r="K111" s="514"/>
      <c r="L111" s="518">
        <f t="shared" ref="L111" si="48">H111</f>
        <v>1220060.0680241259</v>
      </c>
      <c r="M111" s="519">
        <f t="shared" ref="M111" si="49">IF(L111&lt;&gt;0,+H111-L111,0)</f>
        <v>0</v>
      </c>
      <c r="N111" s="518">
        <f t="shared" ref="N111" si="50">I111</f>
        <v>1220060.0680241259</v>
      </c>
      <c r="O111" s="514">
        <f t="shared" si="38"/>
        <v>0</v>
      </c>
      <c r="P111" s="514">
        <f t="shared" si="39"/>
        <v>0</v>
      </c>
      <c r="Q111" s="269"/>
    </row>
    <row r="112" spans="1:17" ht="12.5">
      <c r="B112" s="195" t="str">
        <f t="shared" si="40"/>
        <v/>
      </c>
      <c r="C112" s="507">
        <f>IF(D93="","-",+C111+1)</f>
        <v>2022</v>
      </c>
      <c r="D112" s="508">
        <v>8118652.9083202351</v>
      </c>
      <c r="E112" s="516">
        <v>275721.69047619047</v>
      </c>
      <c r="F112" s="515">
        <v>7842931.2178440448</v>
      </c>
      <c r="G112" s="515">
        <v>7980792.0630821399</v>
      </c>
      <c r="H112" s="516">
        <v>1213128.3119758123</v>
      </c>
      <c r="I112" s="510">
        <v>1213128.3119758123</v>
      </c>
      <c r="J112" s="514">
        <f t="shared" si="34"/>
        <v>0</v>
      </c>
      <c r="K112" s="514"/>
      <c r="L112" s="518">
        <f t="shared" ref="L112" si="51">H112</f>
        <v>1213128.3119758123</v>
      </c>
      <c r="M112" s="519">
        <f t="shared" ref="M112" si="52">IF(L112&lt;&gt;0,+H112-L112,0)</f>
        <v>0</v>
      </c>
      <c r="N112" s="518">
        <f t="shared" ref="N112" si="53">I112</f>
        <v>1213128.3119758123</v>
      </c>
      <c r="O112" s="514">
        <f t="shared" ref="O112" si="54">IF(N112&lt;&gt;0,+I112-N112,0)</f>
        <v>0</v>
      </c>
      <c r="P112" s="514">
        <f t="shared" ref="P112" si="55">+O112-M112</f>
        <v>0</v>
      </c>
      <c r="Q112" s="269"/>
    </row>
    <row r="113" spans="2:17" ht="12.5">
      <c r="B113" s="195" t="str">
        <f t="shared" si="40"/>
        <v/>
      </c>
      <c r="C113" s="507">
        <f>IF(D93="","-",+C112+1)</f>
        <v>2023</v>
      </c>
      <c r="D113" s="508">
        <v>7842931.2178440448</v>
      </c>
      <c r="E113" s="516">
        <v>263188.88636363635</v>
      </c>
      <c r="F113" s="515">
        <v>7579742.3314804081</v>
      </c>
      <c r="G113" s="515">
        <v>7711336.7746622264</v>
      </c>
      <c r="H113" s="516">
        <v>1214498.3810633023</v>
      </c>
      <c r="I113" s="510">
        <v>1214498.3810633023</v>
      </c>
      <c r="J113" s="514">
        <f t="shared" si="34"/>
        <v>0</v>
      </c>
      <c r="K113" s="514"/>
      <c r="L113" s="518">
        <f t="shared" ref="L113" si="56">H113</f>
        <v>1214498.3810633023</v>
      </c>
      <c r="M113" s="519">
        <f t="shared" ref="M113" si="57">IF(L113&lt;&gt;0,+H113-L113,0)</f>
        <v>0</v>
      </c>
      <c r="N113" s="518">
        <f t="shared" ref="N113" si="58">I113</f>
        <v>1214498.3810633023</v>
      </c>
      <c r="O113" s="514">
        <f t="shared" ref="O113" si="59">IF(N113&lt;&gt;0,+I113-N113,0)</f>
        <v>0</v>
      </c>
      <c r="P113" s="514">
        <f t="shared" ref="P113" si="60">+O113-M113</f>
        <v>0</v>
      </c>
      <c r="Q113" s="269"/>
    </row>
    <row r="114" spans="2:17" ht="12.5">
      <c r="B114" s="195" t="str">
        <f t="shared" si="40"/>
        <v/>
      </c>
      <c r="C114" s="507">
        <f>IF(D93="","-",+C113+1)</f>
        <v>2024</v>
      </c>
      <c r="D114" s="374">
        <f>IF(F113+SUM(E$99:E113)=D$92,F113,D$92-SUM(E$99:E113))</f>
        <v>7579742.3314804081</v>
      </c>
      <c r="E114" s="522">
        <f>IF(+J96&lt;F113,J96,D114)</f>
        <v>263188.88636363635</v>
      </c>
      <c r="F114" s="523">
        <f t="shared" ref="F114:F130" si="61">+D114-E114</f>
        <v>7316553.4451167714</v>
      </c>
      <c r="G114" s="523">
        <f t="shared" ref="G114:G130" si="62">+(F114+D114)/2</f>
        <v>7448147.8882985897</v>
      </c>
      <c r="H114" s="526">
        <f t="shared" ref="H114:H154" si="63">+J$94*G114+E114</f>
        <v>1190679.4819422679</v>
      </c>
      <c r="I114" s="577">
        <f t="shared" ref="I114:I154" si="64">+J$95*G114+E114</f>
        <v>1190679.4819422679</v>
      </c>
      <c r="J114" s="514">
        <f t="shared" si="34"/>
        <v>0</v>
      </c>
      <c r="K114" s="514"/>
      <c r="L114" s="525"/>
      <c r="M114" s="514">
        <f t="shared" si="36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 ht="12.5">
      <c r="B115" s="195" t="str">
        <f t="shared" si="40"/>
        <v/>
      </c>
      <c r="C115" s="507">
        <f>IF(D93="","-",+C114+1)</f>
        <v>2025</v>
      </c>
      <c r="D115" s="374">
        <f>IF(F114+SUM(E$99:E114)=D$92,F114,D$92-SUM(E$99:E114))</f>
        <v>7316553.4451167714</v>
      </c>
      <c r="E115" s="522">
        <f>IF(+J96&lt;F114,J96,D115)</f>
        <v>263188.88636363635</v>
      </c>
      <c r="F115" s="523">
        <f t="shared" si="61"/>
        <v>7053364.5587531347</v>
      </c>
      <c r="G115" s="523">
        <f t="shared" si="62"/>
        <v>7184959.001934953</v>
      </c>
      <c r="H115" s="526">
        <f t="shared" si="63"/>
        <v>1157905.5332205207</v>
      </c>
      <c r="I115" s="577">
        <f t="shared" si="64"/>
        <v>1157905.5332205207</v>
      </c>
      <c r="J115" s="514">
        <f t="shared" si="34"/>
        <v>0</v>
      </c>
      <c r="K115" s="514"/>
      <c r="L115" s="525"/>
      <c r="M115" s="514">
        <f t="shared" si="36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 ht="12.5">
      <c r="B116" s="195" t="str">
        <f t="shared" si="40"/>
        <v/>
      </c>
      <c r="C116" s="507">
        <f>IF(D93="","-",+C115+1)</f>
        <v>2026</v>
      </c>
      <c r="D116" s="374">
        <f>IF(F115+SUM(E$99:E115)=D$92,F115,D$92-SUM(E$99:E115))</f>
        <v>7053364.5587531347</v>
      </c>
      <c r="E116" s="522">
        <f>IF(+J96&lt;F115,J96,D116)</f>
        <v>263188.88636363635</v>
      </c>
      <c r="F116" s="523">
        <f t="shared" si="61"/>
        <v>6790175.672389498</v>
      </c>
      <c r="G116" s="523">
        <f t="shared" si="62"/>
        <v>6921770.1155713163</v>
      </c>
      <c r="H116" s="526">
        <f t="shared" si="63"/>
        <v>1125131.5844987738</v>
      </c>
      <c r="I116" s="577">
        <f t="shared" si="64"/>
        <v>1125131.5844987738</v>
      </c>
      <c r="J116" s="514">
        <f t="shared" si="34"/>
        <v>0</v>
      </c>
      <c r="K116" s="514"/>
      <c r="L116" s="525"/>
      <c r="M116" s="514">
        <f t="shared" si="36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 ht="12.5">
      <c r="B117" s="195" t="str">
        <f t="shared" si="40"/>
        <v/>
      </c>
      <c r="C117" s="507">
        <f>IF(D93="","-",+C116+1)</f>
        <v>2027</v>
      </c>
      <c r="D117" s="374">
        <f>IF(F116+SUM(E$99:E116)=D$92,F116,D$92-SUM(E$99:E116))</f>
        <v>6790175.672389498</v>
      </c>
      <c r="E117" s="522">
        <f>IF(+J96&lt;F116,J96,D117)</f>
        <v>263188.88636363635</v>
      </c>
      <c r="F117" s="523">
        <f t="shared" si="61"/>
        <v>6526986.7860258613</v>
      </c>
      <c r="G117" s="523">
        <f t="shared" si="62"/>
        <v>6658581.2292076796</v>
      </c>
      <c r="H117" s="526">
        <f t="shared" si="63"/>
        <v>1092357.6357770269</v>
      </c>
      <c r="I117" s="577">
        <f t="shared" si="64"/>
        <v>1092357.6357770269</v>
      </c>
      <c r="J117" s="514">
        <f t="shared" si="34"/>
        <v>0</v>
      </c>
      <c r="K117" s="514"/>
      <c r="L117" s="525"/>
      <c r="M117" s="514">
        <f t="shared" si="36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 ht="12.5">
      <c r="B118" s="195" t="str">
        <f t="shared" si="40"/>
        <v/>
      </c>
      <c r="C118" s="507">
        <f>IF(D93="","-",+C117+1)</f>
        <v>2028</v>
      </c>
      <c r="D118" s="374">
        <f>IF(F117+SUM(E$99:E117)=D$92,F117,D$92-SUM(E$99:E117))</f>
        <v>6526986.7860258613</v>
      </c>
      <c r="E118" s="522">
        <f>IF(+J96&lt;F117,J96,D118)</f>
        <v>263188.88636363635</v>
      </c>
      <c r="F118" s="523">
        <f t="shared" si="61"/>
        <v>6263797.8996622246</v>
      </c>
      <c r="G118" s="523">
        <f t="shared" si="62"/>
        <v>6395392.3428440429</v>
      </c>
      <c r="H118" s="526">
        <f t="shared" si="63"/>
        <v>1059583.68705528</v>
      </c>
      <c r="I118" s="577">
        <f t="shared" si="64"/>
        <v>1059583.68705528</v>
      </c>
      <c r="J118" s="514">
        <f t="shared" si="34"/>
        <v>0</v>
      </c>
      <c r="K118" s="514"/>
      <c r="L118" s="525"/>
      <c r="M118" s="514">
        <f t="shared" si="36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 ht="12.5">
      <c r="B119" s="195" t="str">
        <f t="shared" si="40"/>
        <v/>
      </c>
      <c r="C119" s="507">
        <f>IF(D93="","-",+C118+1)</f>
        <v>2029</v>
      </c>
      <c r="D119" s="374">
        <f>IF(F118+SUM(E$99:E118)=D$92,F118,D$92-SUM(E$99:E118))</f>
        <v>6263797.8996622246</v>
      </c>
      <c r="E119" s="522">
        <f>IF(+J96&lt;F118,J96,D119)</f>
        <v>263188.88636363635</v>
      </c>
      <c r="F119" s="523">
        <f t="shared" si="61"/>
        <v>6000609.0132985879</v>
      </c>
      <c r="G119" s="523">
        <f t="shared" si="62"/>
        <v>6132203.4564804062</v>
      </c>
      <c r="H119" s="526">
        <f t="shared" si="63"/>
        <v>1026809.7383335328</v>
      </c>
      <c r="I119" s="577">
        <f t="shared" si="64"/>
        <v>1026809.7383335328</v>
      </c>
      <c r="J119" s="514">
        <f t="shared" si="34"/>
        <v>0</v>
      </c>
      <c r="K119" s="514"/>
      <c r="L119" s="525"/>
      <c r="M119" s="514">
        <f t="shared" si="36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 ht="12.5">
      <c r="B120" s="195" t="str">
        <f t="shared" si="40"/>
        <v/>
      </c>
      <c r="C120" s="507">
        <f>IF(D93="","-",+C119+1)</f>
        <v>2030</v>
      </c>
      <c r="D120" s="374">
        <f>IF(F119+SUM(E$99:E119)=D$92,F119,D$92-SUM(E$99:E119))</f>
        <v>6000609.0132985879</v>
      </c>
      <c r="E120" s="522">
        <f>IF(+J96&lt;F119,J96,D120)</f>
        <v>263188.88636363635</v>
      </c>
      <c r="F120" s="523">
        <f t="shared" si="61"/>
        <v>5737420.1269349512</v>
      </c>
      <c r="G120" s="523">
        <f t="shared" si="62"/>
        <v>5869014.5701167695</v>
      </c>
      <c r="H120" s="526">
        <f t="shared" si="63"/>
        <v>994035.78961178579</v>
      </c>
      <c r="I120" s="577">
        <f t="shared" si="64"/>
        <v>994035.78961178579</v>
      </c>
      <c r="J120" s="514">
        <f t="shared" si="34"/>
        <v>0</v>
      </c>
      <c r="K120" s="514"/>
      <c r="L120" s="525"/>
      <c r="M120" s="514">
        <f t="shared" si="36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 ht="12.5">
      <c r="B121" s="195" t="str">
        <f t="shared" si="40"/>
        <v/>
      </c>
      <c r="C121" s="507">
        <f>IF(D93="","-",+C120+1)</f>
        <v>2031</v>
      </c>
      <c r="D121" s="374">
        <f>IF(F120+SUM(E$99:E120)=D$92,F120,D$92-SUM(E$99:E120))</f>
        <v>5737420.1269349512</v>
      </c>
      <c r="E121" s="522">
        <f>IF(+J96&lt;F120,J96,D121)</f>
        <v>263188.88636363635</v>
      </c>
      <c r="F121" s="523">
        <f t="shared" si="61"/>
        <v>5474231.2405713145</v>
      </c>
      <c r="G121" s="523">
        <f t="shared" si="62"/>
        <v>5605825.6837531328</v>
      </c>
      <c r="H121" s="526">
        <f t="shared" si="63"/>
        <v>961261.84089003887</v>
      </c>
      <c r="I121" s="577">
        <f t="shared" si="64"/>
        <v>961261.84089003887</v>
      </c>
      <c r="J121" s="514">
        <f t="shared" si="34"/>
        <v>0</v>
      </c>
      <c r="K121" s="514"/>
      <c r="L121" s="525"/>
      <c r="M121" s="514">
        <f t="shared" si="36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 ht="12.5">
      <c r="B122" s="195" t="str">
        <f t="shared" si="40"/>
        <v/>
      </c>
      <c r="C122" s="507">
        <f>IF(D93="","-",+C121+1)</f>
        <v>2032</v>
      </c>
      <c r="D122" s="374">
        <f>IF(F121+SUM(E$99:E121)=D$92,F121,D$92-SUM(E$99:E121))</f>
        <v>5474231.2405713145</v>
      </c>
      <c r="E122" s="522">
        <f>IF(+J96&lt;F121,J96,D122)</f>
        <v>263188.88636363635</v>
      </c>
      <c r="F122" s="523">
        <f t="shared" si="61"/>
        <v>5211042.3542076778</v>
      </c>
      <c r="G122" s="523">
        <f t="shared" si="62"/>
        <v>5342636.7973894961</v>
      </c>
      <c r="H122" s="526">
        <f t="shared" si="63"/>
        <v>928487.89216829184</v>
      </c>
      <c r="I122" s="577">
        <f t="shared" si="64"/>
        <v>928487.89216829184</v>
      </c>
      <c r="J122" s="514">
        <f t="shared" si="34"/>
        <v>0</v>
      </c>
      <c r="K122" s="514"/>
      <c r="L122" s="525"/>
      <c r="M122" s="514">
        <f t="shared" si="36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 ht="12.5">
      <c r="B123" s="195" t="str">
        <f t="shared" si="40"/>
        <v/>
      </c>
      <c r="C123" s="507">
        <f>IF(D93="","-",+C122+1)</f>
        <v>2033</v>
      </c>
      <c r="D123" s="374">
        <f>IF(F122+SUM(E$99:E122)=D$92,F122,D$92-SUM(E$99:E122))</f>
        <v>5211042.3542076778</v>
      </c>
      <c r="E123" s="522">
        <f>IF(+J96&lt;F122,J96,D123)</f>
        <v>263188.88636363635</v>
      </c>
      <c r="F123" s="523">
        <f t="shared" si="61"/>
        <v>4947853.4678440411</v>
      </c>
      <c r="G123" s="523">
        <f t="shared" si="62"/>
        <v>5079447.9110258594</v>
      </c>
      <c r="H123" s="526">
        <f t="shared" si="63"/>
        <v>895713.94344654481</v>
      </c>
      <c r="I123" s="577">
        <f t="shared" si="64"/>
        <v>895713.94344654481</v>
      </c>
      <c r="J123" s="514">
        <f t="shared" si="34"/>
        <v>0</v>
      </c>
      <c r="K123" s="514"/>
      <c r="L123" s="525"/>
      <c r="M123" s="514">
        <f t="shared" si="36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 ht="12.5">
      <c r="B124" s="195" t="str">
        <f t="shared" si="40"/>
        <v/>
      </c>
      <c r="C124" s="507">
        <f>IF(D93="","-",+C123+1)</f>
        <v>2034</v>
      </c>
      <c r="D124" s="374">
        <f>IF(F123+SUM(E$99:E123)=D$92,F123,D$92-SUM(E$99:E123))</f>
        <v>4947853.4678440411</v>
      </c>
      <c r="E124" s="522">
        <f>IF(+J96&lt;F123,J96,D124)</f>
        <v>263188.88636363635</v>
      </c>
      <c r="F124" s="523">
        <f t="shared" si="61"/>
        <v>4684664.5814804044</v>
      </c>
      <c r="G124" s="523">
        <f t="shared" si="62"/>
        <v>4816259.0246622227</v>
      </c>
      <c r="H124" s="526">
        <f t="shared" si="63"/>
        <v>862939.99472479778</v>
      </c>
      <c r="I124" s="577">
        <f t="shared" si="64"/>
        <v>862939.99472479778</v>
      </c>
      <c r="J124" s="514">
        <f t="shared" si="34"/>
        <v>0</v>
      </c>
      <c r="K124" s="514"/>
      <c r="L124" s="525"/>
      <c r="M124" s="514">
        <f t="shared" si="36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 ht="12.5">
      <c r="B125" s="195" t="str">
        <f t="shared" si="40"/>
        <v/>
      </c>
      <c r="C125" s="507">
        <f>IF(D93="","-",+C124+1)</f>
        <v>2035</v>
      </c>
      <c r="D125" s="374">
        <f>IF(F124+SUM(E$99:E124)=D$92,F124,D$92-SUM(E$99:E124))</f>
        <v>4684664.5814804044</v>
      </c>
      <c r="E125" s="522">
        <f>IF(+J96&lt;F124,J96,D125)</f>
        <v>263188.88636363635</v>
      </c>
      <c r="F125" s="523">
        <f t="shared" si="61"/>
        <v>4421475.6951167677</v>
      </c>
      <c r="G125" s="523">
        <f t="shared" si="62"/>
        <v>4553070.138298586</v>
      </c>
      <c r="H125" s="526">
        <f t="shared" si="63"/>
        <v>830166.04600305087</v>
      </c>
      <c r="I125" s="577">
        <f t="shared" si="64"/>
        <v>830166.04600305087</v>
      </c>
      <c r="J125" s="514">
        <f t="shared" si="34"/>
        <v>0</v>
      </c>
      <c r="K125" s="514"/>
      <c r="L125" s="525"/>
      <c r="M125" s="514">
        <f t="shared" si="36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 ht="12.5">
      <c r="B126" s="195" t="str">
        <f t="shared" si="40"/>
        <v/>
      </c>
      <c r="C126" s="507">
        <f>IF(D93="","-",+C125+1)</f>
        <v>2036</v>
      </c>
      <c r="D126" s="374">
        <f>IF(F125+SUM(E$99:E125)=D$92,F125,D$92-SUM(E$99:E125))</f>
        <v>4421475.6951167677</v>
      </c>
      <c r="E126" s="522">
        <f>IF(+J96&lt;F125,J96,D126)</f>
        <v>263188.88636363635</v>
      </c>
      <c r="F126" s="523">
        <f t="shared" si="61"/>
        <v>4158286.8087531314</v>
      </c>
      <c r="G126" s="523">
        <f t="shared" si="62"/>
        <v>4289881.2519349493</v>
      </c>
      <c r="H126" s="526">
        <f t="shared" si="63"/>
        <v>797392.09728130384</v>
      </c>
      <c r="I126" s="577">
        <f t="shared" si="64"/>
        <v>797392.09728130384</v>
      </c>
      <c r="J126" s="514">
        <f t="shared" si="34"/>
        <v>0</v>
      </c>
      <c r="K126" s="514"/>
      <c r="L126" s="525"/>
      <c r="M126" s="514">
        <f t="shared" si="36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 ht="12.5">
      <c r="B127" s="195" t="str">
        <f t="shared" si="40"/>
        <v/>
      </c>
      <c r="C127" s="507">
        <f>IF(D93="","-",+C126+1)</f>
        <v>2037</v>
      </c>
      <c r="D127" s="374">
        <f>IF(F126+SUM(E$99:E126)=D$92,F126,D$92-SUM(E$99:E126))</f>
        <v>4158286.8087531314</v>
      </c>
      <c r="E127" s="522">
        <f>IF(+J96&lt;F126,J96,D127)</f>
        <v>263188.88636363635</v>
      </c>
      <c r="F127" s="523">
        <f t="shared" si="61"/>
        <v>3895097.9223894952</v>
      </c>
      <c r="G127" s="523">
        <f t="shared" si="62"/>
        <v>4026692.3655713135</v>
      </c>
      <c r="H127" s="526">
        <f t="shared" si="63"/>
        <v>764618.14855955704</v>
      </c>
      <c r="I127" s="577">
        <f t="shared" si="64"/>
        <v>764618.14855955704</v>
      </c>
      <c r="J127" s="514">
        <f t="shared" si="34"/>
        <v>0</v>
      </c>
      <c r="K127" s="514"/>
      <c r="L127" s="525"/>
      <c r="M127" s="514">
        <f t="shared" si="36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 ht="12.5">
      <c r="B128" s="195" t="str">
        <f t="shared" si="40"/>
        <v/>
      </c>
      <c r="C128" s="507">
        <f>IF(D93="","-",+C127+1)</f>
        <v>2038</v>
      </c>
      <c r="D128" s="374">
        <f>IF(F127+SUM(E$99:E127)=D$92,F127,D$92-SUM(E$99:E127))</f>
        <v>3895097.9223894952</v>
      </c>
      <c r="E128" s="522">
        <f>IF(+J96&lt;F127,J96,D128)</f>
        <v>263188.88636363635</v>
      </c>
      <c r="F128" s="523">
        <f t="shared" si="61"/>
        <v>3631909.0360258589</v>
      </c>
      <c r="G128" s="523">
        <f t="shared" si="62"/>
        <v>3763503.4792076768</v>
      </c>
      <c r="H128" s="526">
        <f t="shared" si="63"/>
        <v>731844.19983780989</v>
      </c>
      <c r="I128" s="577">
        <f t="shared" si="64"/>
        <v>731844.19983780989</v>
      </c>
      <c r="J128" s="514">
        <f t="shared" si="34"/>
        <v>0</v>
      </c>
      <c r="K128" s="514"/>
      <c r="L128" s="525"/>
      <c r="M128" s="514">
        <f t="shared" si="36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 ht="12.5">
      <c r="B129" s="195" t="str">
        <f t="shared" si="40"/>
        <v/>
      </c>
      <c r="C129" s="507">
        <f>IF(D93="","-",+C128+1)</f>
        <v>2039</v>
      </c>
      <c r="D129" s="374">
        <f>IF(F128+SUM(E$99:E128)=D$92,F128,D$92-SUM(E$99:E128))</f>
        <v>3631909.0360258589</v>
      </c>
      <c r="E129" s="522">
        <f>IF(+J96&lt;F128,J96,D129)</f>
        <v>263188.88636363635</v>
      </c>
      <c r="F129" s="523">
        <f t="shared" si="61"/>
        <v>3368720.1496622227</v>
      </c>
      <c r="G129" s="523">
        <f t="shared" si="62"/>
        <v>3500314.5928440411</v>
      </c>
      <c r="H129" s="526">
        <f t="shared" si="63"/>
        <v>699070.2511160631</v>
      </c>
      <c r="I129" s="577">
        <f t="shared" si="64"/>
        <v>699070.2511160631</v>
      </c>
      <c r="J129" s="514">
        <f t="shared" si="34"/>
        <v>0</v>
      </c>
      <c r="K129" s="514"/>
      <c r="L129" s="525"/>
      <c r="M129" s="514">
        <f t="shared" si="36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 ht="12.5">
      <c r="B130" s="195" t="str">
        <f t="shared" si="40"/>
        <v/>
      </c>
      <c r="C130" s="507">
        <f>IF(D93="","-",+C129+1)</f>
        <v>2040</v>
      </c>
      <c r="D130" s="374">
        <f>IF(F129+SUM(E$99:E129)=D$92,F129,D$92-SUM(E$99:E129))</f>
        <v>3368720.1496622227</v>
      </c>
      <c r="E130" s="522">
        <f>IF(+J96&lt;F129,J96,D130)</f>
        <v>263188.88636363635</v>
      </c>
      <c r="F130" s="523">
        <f t="shared" si="61"/>
        <v>3105531.2632985865</v>
      </c>
      <c r="G130" s="523">
        <f t="shared" si="62"/>
        <v>3237125.7064804044</v>
      </c>
      <c r="H130" s="526">
        <f t="shared" si="63"/>
        <v>666296.30239431607</v>
      </c>
      <c r="I130" s="577">
        <f t="shared" si="64"/>
        <v>666296.30239431607</v>
      </c>
      <c r="J130" s="514">
        <f t="shared" si="34"/>
        <v>0</v>
      </c>
      <c r="K130" s="514"/>
      <c r="L130" s="525"/>
      <c r="M130" s="514">
        <f t="shared" si="36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 ht="12.5">
      <c r="B131" s="195" t="str">
        <f t="shared" si="40"/>
        <v/>
      </c>
      <c r="C131" s="507">
        <f>IF(D93="","-",+C130+1)</f>
        <v>2041</v>
      </c>
      <c r="D131" s="374">
        <f>IF(F130+SUM(E$99:E130)=D$92,F130,D$92-SUM(E$99:E130))</f>
        <v>3105531.2632985865</v>
      </c>
      <c r="E131" s="522">
        <f>IF(+J96&lt;F130,J96,D131)</f>
        <v>263188.88636363635</v>
      </c>
      <c r="F131" s="523">
        <f t="shared" ref="F131:F154" si="65">+D131-E131</f>
        <v>2842342.3769349502</v>
      </c>
      <c r="G131" s="523">
        <f t="shared" ref="G131:G154" si="66">+(F131+D131)/2</f>
        <v>2973936.8201167686</v>
      </c>
      <c r="H131" s="526">
        <f t="shared" si="63"/>
        <v>633522.35367256915</v>
      </c>
      <c r="I131" s="577">
        <f t="shared" si="64"/>
        <v>633522.35367256915</v>
      </c>
      <c r="J131" s="514">
        <f t="shared" ref="J131:J154" si="67">+I131-H131</f>
        <v>0</v>
      </c>
      <c r="K131" s="514"/>
      <c r="L131" s="525"/>
      <c r="M131" s="514">
        <f t="shared" ref="M131:M154" si="68">IF(L131&lt;&gt;0,+H131-L131,0)</f>
        <v>0</v>
      </c>
      <c r="N131" s="525"/>
      <c r="O131" s="514">
        <f t="shared" ref="O131:O154" si="69">IF(N131&lt;&gt;0,+I131-N131,0)</f>
        <v>0</v>
      </c>
      <c r="P131" s="514">
        <f t="shared" ref="P131:P154" si="70">+O131-M131</f>
        <v>0</v>
      </c>
      <c r="Q131" s="269"/>
    </row>
    <row r="132" spans="2:17" ht="12.5">
      <c r="B132" s="195" t="str">
        <f t="shared" si="40"/>
        <v/>
      </c>
      <c r="C132" s="507">
        <f>IF(D93="","-",+C131+1)</f>
        <v>2042</v>
      </c>
      <c r="D132" s="374">
        <f>IF(F131+SUM(E$99:E131)=D$92,F131,D$92-SUM(E$99:E131))</f>
        <v>2842342.3769349502</v>
      </c>
      <c r="E132" s="522">
        <f>IF(+J96&lt;F131,J96,D132)</f>
        <v>263188.88636363635</v>
      </c>
      <c r="F132" s="523">
        <f t="shared" si="65"/>
        <v>2579153.490571314</v>
      </c>
      <c r="G132" s="523">
        <f t="shared" si="66"/>
        <v>2710747.9337531319</v>
      </c>
      <c r="H132" s="526">
        <f t="shared" si="63"/>
        <v>600748.40495082224</v>
      </c>
      <c r="I132" s="577">
        <f t="shared" si="64"/>
        <v>600748.40495082224</v>
      </c>
      <c r="J132" s="514">
        <f t="shared" si="67"/>
        <v>0</v>
      </c>
      <c r="K132" s="514"/>
      <c r="L132" s="525"/>
      <c r="M132" s="514">
        <f t="shared" si="68"/>
        <v>0</v>
      </c>
      <c r="N132" s="525"/>
      <c r="O132" s="514">
        <f t="shared" si="69"/>
        <v>0</v>
      </c>
      <c r="P132" s="514">
        <f t="shared" si="70"/>
        <v>0</v>
      </c>
      <c r="Q132" s="269"/>
    </row>
    <row r="133" spans="2:17" ht="12.5">
      <c r="B133" s="195" t="str">
        <f t="shared" si="40"/>
        <v/>
      </c>
      <c r="C133" s="507">
        <f>IF(D93="","-",+C132+1)</f>
        <v>2043</v>
      </c>
      <c r="D133" s="374">
        <f>IF(F132+SUM(E$99:E132)=D$92,F132,D$92-SUM(E$99:E132))</f>
        <v>2579153.490571314</v>
      </c>
      <c r="E133" s="522">
        <f>IF(+J96&lt;F132,J96,D133)</f>
        <v>263188.88636363635</v>
      </c>
      <c r="F133" s="523">
        <f t="shared" si="65"/>
        <v>2315964.6042076778</v>
      </c>
      <c r="G133" s="523">
        <f t="shared" si="66"/>
        <v>2447559.0473894961</v>
      </c>
      <c r="H133" s="526">
        <f t="shared" si="63"/>
        <v>567974.45622907532</v>
      </c>
      <c r="I133" s="577">
        <f t="shared" si="64"/>
        <v>567974.45622907532</v>
      </c>
      <c r="J133" s="514">
        <f t="shared" si="67"/>
        <v>0</v>
      </c>
      <c r="K133" s="514"/>
      <c r="L133" s="525"/>
      <c r="M133" s="514">
        <f t="shared" si="68"/>
        <v>0</v>
      </c>
      <c r="N133" s="525"/>
      <c r="O133" s="514">
        <f t="shared" si="69"/>
        <v>0</v>
      </c>
      <c r="P133" s="514">
        <f t="shared" si="70"/>
        <v>0</v>
      </c>
      <c r="Q133" s="269"/>
    </row>
    <row r="134" spans="2:17" ht="12.5">
      <c r="B134" s="195" t="str">
        <f t="shared" si="40"/>
        <v/>
      </c>
      <c r="C134" s="507">
        <f>IF(D93="","-",+C133+1)</f>
        <v>2044</v>
      </c>
      <c r="D134" s="374">
        <f>IF(F133+SUM(E$99:E133)=D$92,F133,D$92-SUM(E$99:E133))</f>
        <v>2315964.6042076778</v>
      </c>
      <c r="E134" s="522">
        <f>IF(+J96&lt;F133,J96,D134)</f>
        <v>263188.88636363635</v>
      </c>
      <c r="F134" s="523">
        <f t="shared" si="65"/>
        <v>2052775.7178440415</v>
      </c>
      <c r="G134" s="523">
        <f t="shared" si="66"/>
        <v>2184370.1610258594</v>
      </c>
      <c r="H134" s="526">
        <f t="shared" si="63"/>
        <v>535200.50750732841</v>
      </c>
      <c r="I134" s="577">
        <f t="shared" si="64"/>
        <v>535200.50750732841</v>
      </c>
      <c r="J134" s="514">
        <f t="shared" si="67"/>
        <v>0</v>
      </c>
      <c r="K134" s="514"/>
      <c r="L134" s="525"/>
      <c r="M134" s="514">
        <f t="shared" si="68"/>
        <v>0</v>
      </c>
      <c r="N134" s="525"/>
      <c r="O134" s="514">
        <f t="shared" si="69"/>
        <v>0</v>
      </c>
      <c r="P134" s="514">
        <f t="shared" si="70"/>
        <v>0</v>
      </c>
      <c r="Q134" s="269"/>
    </row>
    <row r="135" spans="2:17" ht="12.5">
      <c r="B135" s="195" t="str">
        <f t="shared" si="40"/>
        <v/>
      </c>
      <c r="C135" s="507">
        <f>IF(D93="","-",+C134+1)</f>
        <v>2045</v>
      </c>
      <c r="D135" s="374">
        <f>IF(F134+SUM(E$99:E134)=D$92,F134,D$92-SUM(E$99:E134))</f>
        <v>2052775.7178440415</v>
      </c>
      <c r="E135" s="522">
        <f>IF(+J96&lt;F134,J96,D135)</f>
        <v>263188.88636363635</v>
      </c>
      <c r="F135" s="523">
        <f t="shared" si="65"/>
        <v>1789586.8314804053</v>
      </c>
      <c r="G135" s="523">
        <f t="shared" si="66"/>
        <v>1921181.2746622234</v>
      </c>
      <c r="H135" s="526">
        <f t="shared" si="63"/>
        <v>502426.55878558144</v>
      </c>
      <c r="I135" s="577">
        <f t="shared" si="64"/>
        <v>502426.55878558144</v>
      </c>
      <c r="J135" s="514">
        <f t="shared" si="67"/>
        <v>0</v>
      </c>
      <c r="K135" s="514"/>
      <c r="L135" s="525"/>
      <c r="M135" s="514">
        <f t="shared" si="68"/>
        <v>0</v>
      </c>
      <c r="N135" s="525"/>
      <c r="O135" s="514">
        <f t="shared" si="69"/>
        <v>0</v>
      </c>
      <c r="P135" s="514">
        <f t="shared" si="70"/>
        <v>0</v>
      </c>
      <c r="Q135" s="269"/>
    </row>
    <row r="136" spans="2:17" ht="12.5">
      <c r="B136" s="195" t="str">
        <f t="shared" si="40"/>
        <v/>
      </c>
      <c r="C136" s="507">
        <f>IF(D93="","-",+C135+1)</f>
        <v>2046</v>
      </c>
      <c r="D136" s="374">
        <f>IF(F135+SUM(E$99:E135)=D$92,F135,D$92-SUM(E$99:E135))</f>
        <v>1789586.8314804053</v>
      </c>
      <c r="E136" s="522">
        <f>IF(+J96&lt;F135,J96,D136)</f>
        <v>263188.88636363635</v>
      </c>
      <c r="F136" s="523">
        <f t="shared" si="65"/>
        <v>1526397.9451167691</v>
      </c>
      <c r="G136" s="523">
        <f t="shared" si="66"/>
        <v>1657992.3882985872</v>
      </c>
      <c r="H136" s="526">
        <f t="shared" si="63"/>
        <v>469652.61006383447</v>
      </c>
      <c r="I136" s="577">
        <f t="shared" si="64"/>
        <v>469652.61006383447</v>
      </c>
      <c r="J136" s="514">
        <f t="shared" si="67"/>
        <v>0</v>
      </c>
      <c r="K136" s="514"/>
      <c r="L136" s="525"/>
      <c r="M136" s="514">
        <f t="shared" si="68"/>
        <v>0</v>
      </c>
      <c r="N136" s="525"/>
      <c r="O136" s="514">
        <f t="shared" si="69"/>
        <v>0</v>
      </c>
      <c r="P136" s="514">
        <f t="shared" si="70"/>
        <v>0</v>
      </c>
      <c r="Q136" s="269"/>
    </row>
    <row r="137" spans="2:17" ht="12.5">
      <c r="B137" s="195" t="str">
        <f t="shared" si="40"/>
        <v/>
      </c>
      <c r="C137" s="507">
        <f>IF(D93="","-",+C136+1)</f>
        <v>2047</v>
      </c>
      <c r="D137" s="374">
        <f>IF(F136+SUM(E$99:E136)=D$92,F136,D$92-SUM(E$99:E136))</f>
        <v>1526397.9451167691</v>
      </c>
      <c r="E137" s="522">
        <f>IF(+J96&lt;F136,J96,D137)</f>
        <v>263188.88636363635</v>
      </c>
      <c r="F137" s="523">
        <f t="shared" si="65"/>
        <v>1263209.0587531328</v>
      </c>
      <c r="G137" s="523">
        <f t="shared" si="66"/>
        <v>1394803.5019349509</v>
      </c>
      <c r="H137" s="526">
        <f t="shared" si="63"/>
        <v>436878.66134208755</v>
      </c>
      <c r="I137" s="577">
        <f t="shared" si="64"/>
        <v>436878.66134208755</v>
      </c>
      <c r="J137" s="514">
        <f t="shared" si="67"/>
        <v>0</v>
      </c>
      <c r="K137" s="514"/>
      <c r="L137" s="525"/>
      <c r="M137" s="514">
        <f t="shared" si="68"/>
        <v>0</v>
      </c>
      <c r="N137" s="525"/>
      <c r="O137" s="514">
        <f t="shared" si="69"/>
        <v>0</v>
      </c>
      <c r="P137" s="514">
        <f t="shared" si="70"/>
        <v>0</v>
      </c>
      <c r="Q137" s="269"/>
    </row>
    <row r="138" spans="2:17" ht="12.5">
      <c r="B138" s="195" t="str">
        <f t="shared" si="40"/>
        <v/>
      </c>
      <c r="C138" s="507">
        <f>IF(D93="","-",+C137+1)</f>
        <v>2048</v>
      </c>
      <c r="D138" s="374">
        <f>IF(F137+SUM(E$99:E137)=D$92,F137,D$92-SUM(E$99:E137))</f>
        <v>1263209.0587531328</v>
      </c>
      <c r="E138" s="522">
        <f>IF(+J96&lt;F137,J96,D138)</f>
        <v>263188.88636363635</v>
      </c>
      <c r="F138" s="523">
        <f t="shared" si="65"/>
        <v>1000020.1723894965</v>
      </c>
      <c r="G138" s="523">
        <f t="shared" si="66"/>
        <v>1131614.6155713147</v>
      </c>
      <c r="H138" s="526">
        <f t="shared" si="63"/>
        <v>404104.71262034064</v>
      </c>
      <c r="I138" s="577">
        <f t="shared" si="64"/>
        <v>404104.71262034064</v>
      </c>
      <c r="J138" s="514">
        <f t="shared" si="67"/>
        <v>0</v>
      </c>
      <c r="K138" s="514"/>
      <c r="L138" s="525"/>
      <c r="M138" s="514">
        <f t="shared" si="68"/>
        <v>0</v>
      </c>
      <c r="N138" s="525"/>
      <c r="O138" s="514">
        <f t="shared" si="69"/>
        <v>0</v>
      </c>
      <c r="P138" s="514">
        <f t="shared" si="70"/>
        <v>0</v>
      </c>
      <c r="Q138" s="269"/>
    </row>
    <row r="139" spans="2:17" ht="12.5">
      <c r="B139" s="195" t="str">
        <f t="shared" si="40"/>
        <v/>
      </c>
      <c r="C139" s="507">
        <f>IF(D93="","-",+C138+1)</f>
        <v>2049</v>
      </c>
      <c r="D139" s="374">
        <f>IF(F138+SUM(E$99:E138)=D$92,F138,D$92-SUM(E$99:E138))</f>
        <v>1000020.1723894965</v>
      </c>
      <c r="E139" s="522">
        <f>IF(+J96&lt;F138,J96,D139)</f>
        <v>263188.88636363635</v>
      </c>
      <c r="F139" s="523">
        <f t="shared" si="65"/>
        <v>736831.28602586011</v>
      </c>
      <c r="G139" s="523">
        <f t="shared" si="66"/>
        <v>868425.72920767823</v>
      </c>
      <c r="H139" s="526">
        <f t="shared" si="63"/>
        <v>371330.76389859361</v>
      </c>
      <c r="I139" s="577">
        <f t="shared" si="64"/>
        <v>371330.76389859361</v>
      </c>
      <c r="J139" s="514">
        <f t="shared" si="67"/>
        <v>0</v>
      </c>
      <c r="K139" s="514"/>
      <c r="L139" s="525"/>
      <c r="M139" s="514">
        <f t="shared" si="68"/>
        <v>0</v>
      </c>
      <c r="N139" s="525"/>
      <c r="O139" s="514">
        <f t="shared" si="69"/>
        <v>0</v>
      </c>
      <c r="P139" s="514">
        <f t="shared" si="70"/>
        <v>0</v>
      </c>
      <c r="Q139" s="269"/>
    </row>
    <row r="140" spans="2:17" ht="12.5">
      <c r="B140" s="195" t="str">
        <f t="shared" si="40"/>
        <v/>
      </c>
      <c r="C140" s="507">
        <f>IF(D93="","-",+C139+1)</f>
        <v>2050</v>
      </c>
      <c r="D140" s="374">
        <f>IF(F139+SUM(E$99:E139)=D$92,F139,D$92-SUM(E$99:E139))</f>
        <v>736831.28602586011</v>
      </c>
      <c r="E140" s="522">
        <f>IF(+J96&lt;F139,J96,D140)</f>
        <v>263188.88636363635</v>
      </c>
      <c r="F140" s="523">
        <f t="shared" si="65"/>
        <v>473642.39966222376</v>
      </c>
      <c r="G140" s="523">
        <f t="shared" si="66"/>
        <v>605236.842844042</v>
      </c>
      <c r="H140" s="526">
        <f t="shared" si="63"/>
        <v>338556.81517684669</v>
      </c>
      <c r="I140" s="577">
        <f t="shared" si="64"/>
        <v>338556.81517684669</v>
      </c>
      <c r="J140" s="514">
        <f t="shared" si="67"/>
        <v>0</v>
      </c>
      <c r="K140" s="514"/>
      <c r="L140" s="525"/>
      <c r="M140" s="514">
        <f t="shared" si="68"/>
        <v>0</v>
      </c>
      <c r="N140" s="525"/>
      <c r="O140" s="514">
        <f t="shared" si="69"/>
        <v>0</v>
      </c>
      <c r="P140" s="514">
        <f t="shared" si="70"/>
        <v>0</v>
      </c>
      <c r="Q140" s="269"/>
    </row>
    <row r="141" spans="2:17" ht="12.5">
      <c r="B141" s="195" t="str">
        <f t="shared" si="40"/>
        <v/>
      </c>
      <c r="C141" s="507">
        <f>IF(D93="","-",+C140+1)</f>
        <v>2051</v>
      </c>
      <c r="D141" s="374">
        <f>IF(F140+SUM(E$99:E140)=D$92,F140,D$92-SUM(E$99:E140))</f>
        <v>473642.39966222376</v>
      </c>
      <c r="E141" s="522">
        <f>IF(+J96&lt;F140,J96,D141)</f>
        <v>263188.88636363635</v>
      </c>
      <c r="F141" s="523">
        <f t="shared" si="65"/>
        <v>210453.51329858741</v>
      </c>
      <c r="G141" s="523">
        <f t="shared" si="66"/>
        <v>342047.95648040558</v>
      </c>
      <c r="H141" s="526">
        <f t="shared" si="63"/>
        <v>305782.86645509972</v>
      </c>
      <c r="I141" s="577">
        <f t="shared" si="64"/>
        <v>305782.86645509972</v>
      </c>
      <c r="J141" s="514">
        <f t="shared" si="67"/>
        <v>0</v>
      </c>
      <c r="K141" s="514"/>
      <c r="L141" s="525"/>
      <c r="M141" s="514">
        <f t="shared" si="68"/>
        <v>0</v>
      </c>
      <c r="N141" s="525"/>
      <c r="O141" s="514">
        <f t="shared" si="69"/>
        <v>0</v>
      </c>
      <c r="P141" s="514">
        <f t="shared" si="70"/>
        <v>0</v>
      </c>
      <c r="Q141" s="269"/>
    </row>
    <row r="142" spans="2:17" ht="12.5">
      <c r="B142" s="195" t="str">
        <f t="shared" si="40"/>
        <v/>
      </c>
      <c r="C142" s="507">
        <f>IF(D93="","-",+C141+1)</f>
        <v>2052</v>
      </c>
      <c r="D142" s="374">
        <f>IF(F141+SUM(E$99:E141)=D$92,F141,D$92-SUM(E$99:E141))</f>
        <v>210453.51329858741</v>
      </c>
      <c r="E142" s="522">
        <f>IF(+J96&lt;F141,J96,D142)</f>
        <v>210453.51329858741</v>
      </c>
      <c r="F142" s="523">
        <f t="shared" si="65"/>
        <v>0</v>
      </c>
      <c r="G142" s="523">
        <f t="shared" si="66"/>
        <v>105226.7566492937</v>
      </c>
      <c r="H142" s="526">
        <f t="shared" si="63"/>
        <v>223557.01616388236</v>
      </c>
      <c r="I142" s="577">
        <f t="shared" si="64"/>
        <v>223557.01616388236</v>
      </c>
      <c r="J142" s="514">
        <f t="shared" si="67"/>
        <v>0</v>
      </c>
      <c r="K142" s="514"/>
      <c r="L142" s="525"/>
      <c r="M142" s="514">
        <f t="shared" si="68"/>
        <v>0</v>
      </c>
      <c r="N142" s="525"/>
      <c r="O142" s="514">
        <f t="shared" si="69"/>
        <v>0</v>
      </c>
      <c r="P142" s="514">
        <f t="shared" si="70"/>
        <v>0</v>
      </c>
      <c r="Q142" s="269"/>
    </row>
    <row r="143" spans="2:17" ht="12.5">
      <c r="B143" s="195" t="str">
        <f t="shared" si="40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5"/>
        <v>0</v>
      </c>
      <c r="G143" s="523">
        <f t="shared" si="66"/>
        <v>0</v>
      </c>
      <c r="H143" s="526">
        <f t="shared" si="63"/>
        <v>0</v>
      </c>
      <c r="I143" s="577">
        <f t="shared" si="64"/>
        <v>0</v>
      </c>
      <c r="J143" s="514">
        <f t="shared" si="67"/>
        <v>0</v>
      </c>
      <c r="K143" s="514"/>
      <c r="L143" s="525"/>
      <c r="M143" s="514">
        <f t="shared" si="68"/>
        <v>0</v>
      </c>
      <c r="N143" s="525"/>
      <c r="O143" s="514">
        <f t="shared" si="69"/>
        <v>0</v>
      </c>
      <c r="P143" s="514">
        <f t="shared" si="70"/>
        <v>0</v>
      </c>
      <c r="Q143" s="269"/>
    </row>
    <row r="144" spans="2:17" ht="12.5">
      <c r="B144" s="195" t="str">
        <f t="shared" si="40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5"/>
        <v>0</v>
      </c>
      <c r="G144" s="523">
        <f t="shared" si="66"/>
        <v>0</v>
      </c>
      <c r="H144" s="526">
        <f t="shared" si="63"/>
        <v>0</v>
      </c>
      <c r="I144" s="577">
        <f t="shared" si="64"/>
        <v>0</v>
      </c>
      <c r="J144" s="514">
        <f t="shared" si="67"/>
        <v>0</v>
      </c>
      <c r="K144" s="514"/>
      <c r="L144" s="525"/>
      <c r="M144" s="514">
        <f t="shared" si="68"/>
        <v>0</v>
      </c>
      <c r="N144" s="525"/>
      <c r="O144" s="514">
        <f t="shared" si="69"/>
        <v>0</v>
      </c>
      <c r="P144" s="514">
        <f t="shared" si="70"/>
        <v>0</v>
      </c>
      <c r="Q144" s="269"/>
    </row>
    <row r="145" spans="2:17" ht="12.5">
      <c r="B145" s="195" t="str">
        <f t="shared" si="40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5"/>
        <v>0</v>
      </c>
      <c r="G145" s="523">
        <f t="shared" si="66"/>
        <v>0</v>
      </c>
      <c r="H145" s="526">
        <f t="shared" si="63"/>
        <v>0</v>
      </c>
      <c r="I145" s="577">
        <f t="shared" si="64"/>
        <v>0</v>
      </c>
      <c r="J145" s="514">
        <f t="shared" si="67"/>
        <v>0</v>
      </c>
      <c r="K145" s="514"/>
      <c r="L145" s="525"/>
      <c r="M145" s="514">
        <f t="shared" si="68"/>
        <v>0</v>
      </c>
      <c r="N145" s="525"/>
      <c r="O145" s="514">
        <f t="shared" si="69"/>
        <v>0</v>
      </c>
      <c r="P145" s="514">
        <f t="shared" si="70"/>
        <v>0</v>
      </c>
      <c r="Q145" s="269"/>
    </row>
    <row r="146" spans="2:17" ht="12.5">
      <c r="B146" s="195" t="str">
        <f t="shared" si="40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5"/>
        <v>0</v>
      </c>
      <c r="G146" s="523">
        <f t="shared" si="66"/>
        <v>0</v>
      </c>
      <c r="H146" s="526">
        <f t="shared" si="63"/>
        <v>0</v>
      </c>
      <c r="I146" s="577">
        <f t="shared" si="64"/>
        <v>0</v>
      </c>
      <c r="J146" s="514">
        <f t="shared" si="67"/>
        <v>0</v>
      </c>
      <c r="K146" s="514"/>
      <c r="L146" s="525"/>
      <c r="M146" s="514">
        <f t="shared" si="68"/>
        <v>0</v>
      </c>
      <c r="N146" s="525"/>
      <c r="O146" s="514">
        <f t="shared" si="69"/>
        <v>0</v>
      </c>
      <c r="P146" s="514">
        <f t="shared" si="70"/>
        <v>0</v>
      </c>
      <c r="Q146" s="269"/>
    </row>
    <row r="147" spans="2:17" ht="12.5">
      <c r="B147" s="195" t="str">
        <f t="shared" si="40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5"/>
        <v>0</v>
      </c>
      <c r="G147" s="523">
        <f t="shared" si="66"/>
        <v>0</v>
      </c>
      <c r="H147" s="526">
        <f t="shared" si="63"/>
        <v>0</v>
      </c>
      <c r="I147" s="577">
        <f t="shared" si="64"/>
        <v>0</v>
      </c>
      <c r="J147" s="514">
        <f t="shared" si="67"/>
        <v>0</v>
      </c>
      <c r="K147" s="514"/>
      <c r="L147" s="525"/>
      <c r="M147" s="514">
        <f t="shared" si="68"/>
        <v>0</v>
      </c>
      <c r="N147" s="525"/>
      <c r="O147" s="514">
        <f t="shared" si="69"/>
        <v>0</v>
      </c>
      <c r="P147" s="514">
        <f t="shared" si="70"/>
        <v>0</v>
      </c>
      <c r="Q147" s="269"/>
    </row>
    <row r="148" spans="2:17" ht="12.5">
      <c r="B148" s="195" t="str">
        <f t="shared" si="40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5"/>
        <v>0</v>
      </c>
      <c r="G148" s="523">
        <f t="shared" si="66"/>
        <v>0</v>
      </c>
      <c r="H148" s="526">
        <f t="shared" si="63"/>
        <v>0</v>
      </c>
      <c r="I148" s="577">
        <f t="shared" si="64"/>
        <v>0</v>
      </c>
      <c r="J148" s="514">
        <f t="shared" si="67"/>
        <v>0</v>
      </c>
      <c r="K148" s="514"/>
      <c r="L148" s="525"/>
      <c r="M148" s="514">
        <f t="shared" si="68"/>
        <v>0</v>
      </c>
      <c r="N148" s="525"/>
      <c r="O148" s="514">
        <f t="shared" si="69"/>
        <v>0</v>
      </c>
      <c r="P148" s="514">
        <f t="shared" si="70"/>
        <v>0</v>
      </c>
      <c r="Q148" s="269"/>
    </row>
    <row r="149" spans="2:17" ht="12.5">
      <c r="B149" s="195" t="str">
        <f t="shared" si="40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5"/>
        <v>0</v>
      </c>
      <c r="G149" s="523">
        <f t="shared" si="66"/>
        <v>0</v>
      </c>
      <c r="H149" s="526">
        <f t="shared" si="63"/>
        <v>0</v>
      </c>
      <c r="I149" s="577">
        <f t="shared" si="64"/>
        <v>0</v>
      </c>
      <c r="J149" s="514">
        <f t="shared" si="67"/>
        <v>0</v>
      </c>
      <c r="K149" s="514"/>
      <c r="L149" s="525"/>
      <c r="M149" s="514">
        <f t="shared" si="68"/>
        <v>0</v>
      </c>
      <c r="N149" s="525"/>
      <c r="O149" s="514">
        <f t="shared" si="69"/>
        <v>0</v>
      </c>
      <c r="P149" s="514">
        <f t="shared" si="70"/>
        <v>0</v>
      </c>
      <c r="Q149" s="269"/>
    </row>
    <row r="150" spans="2:17" ht="12.5">
      <c r="B150" s="195" t="str">
        <f t="shared" si="40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5"/>
        <v>0</v>
      </c>
      <c r="G150" s="523">
        <f t="shared" si="66"/>
        <v>0</v>
      </c>
      <c r="H150" s="526">
        <f t="shared" si="63"/>
        <v>0</v>
      </c>
      <c r="I150" s="577">
        <f t="shared" si="64"/>
        <v>0</v>
      </c>
      <c r="J150" s="514">
        <f t="shared" si="67"/>
        <v>0</v>
      </c>
      <c r="K150" s="514"/>
      <c r="L150" s="525"/>
      <c r="M150" s="514">
        <f t="shared" si="68"/>
        <v>0</v>
      </c>
      <c r="N150" s="525"/>
      <c r="O150" s="514">
        <f t="shared" si="69"/>
        <v>0</v>
      </c>
      <c r="P150" s="514">
        <f t="shared" si="70"/>
        <v>0</v>
      </c>
      <c r="Q150" s="269"/>
    </row>
    <row r="151" spans="2:17" ht="12.5">
      <c r="B151" s="195" t="str">
        <f t="shared" si="40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5"/>
        <v>0</v>
      </c>
      <c r="G151" s="523">
        <f t="shared" si="66"/>
        <v>0</v>
      </c>
      <c r="H151" s="526">
        <f t="shared" si="63"/>
        <v>0</v>
      </c>
      <c r="I151" s="577">
        <f t="shared" si="64"/>
        <v>0</v>
      </c>
      <c r="J151" s="514">
        <f t="shared" si="67"/>
        <v>0</v>
      </c>
      <c r="K151" s="514"/>
      <c r="L151" s="525"/>
      <c r="M151" s="514">
        <f t="shared" si="68"/>
        <v>0</v>
      </c>
      <c r="N151" s="525"/>
      <c r="O151" s="514">
        <f t="shared" si="69"/>
        <v>0</v>
      </c>
      <c r="P151" s="514">
        <f t="shared" si="70"/>
        <v>0</v>
      </c>
      <c r="Q151" s="269"/>
    </row>
    <row r="152" spans="2:17" ht="12.5">
      <c r="B152" s="195" t="str">
        <f t="shared" si="40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5"/>
        <v>0</v>
      </c>
      <c r="G152" s="523">
        <f t="shared" si="66"/>
        <v>0</v>
      </c>
      <c r="H152" s="526">
        <f t="shared" si="63"/>
        <v>0</v>
      </c>
      <c r="I152" s="577">
        <f t="shared" si="64"/>
        <v>0</v>
      </c>
      <c r="J152" s="514">
        <f t="shared" si="67"/>
        <v>0</v>
      </c>
      <c r="K152" s="514"/>
      <c r="L152" s="525"/>
      <c r="M152" s="514">
        <f t="shared" si="68"/>
        <v>0</v>
      </c>
      <c r="N152" s="525"/>
      <c r="O152" s="514">
        <f t="shared" si="69"/>
        <v>0</v>
      </c>
      <c r="P152" s="514">
        <f t="shared" si="70"/>
        <v>0</v>
      </c>
      <c r="Q152" s="269"/>
    </row>
    <row r="153" spans="2:17" ht="12.5">
      <c r="B153" s="195" t="str">
        <f t="shared" si="40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5"/>
        <v>0</v>
      </c>
      <c r="G153" s="523">
        <f t="shared" si="66"/>
        <v>0</v>
      </c>
      <c r="H153" s="526">
        <f t="shared" si="63"/>
        <v>0</v>
      </c>
      <c r="I153" s="577">
        <f t="shared" si="64"/>
        <v>0</v>
      </c>
      <c r="J153" s="514">
        <f t="shared" si="67"/>
        <v>0</v>
      </c>
      <c r="K153" s="514"/>
      <c r="L153" s="525"/>
      <c r="M153" s="514">
        <f t="shared" si="68"/>
        <v>0</v>
      </c>
      <c r="N153" s="525"/>
      <c r="O153" s="514">
        <f t="shared" si="69"/>
        <v>0</v>
      </c>
      <c r="P153" s="514">
        <f t="shared" si="70"/>
        <v>0</v>
      </c>
      <c r="Q153" s="269"/>
    </row>
    <row r="154" spans="2:17" ht="13" thickBot="1">
      <c r="B154" s="195" t="str">
        <f t="shared" si="40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5"/>
        <v>0</v>
      </c>
      <c r="G154" s="528">
        <f t="shared" si="66"/>
        <v>0</v>
      </c>
      <c r="H154" s="530">
        <f t="shared" si="63"/>
        <v>0</v>
      </c>
      <c r="I154" s="579">
        <f t="shared" si="64"/>
        <v>0</v>
      </c>
      <c r="J154" s="533">
        <f t="shared" si="67"/>
        <v>0</v>
      </c>
      <c r="K154" s="514"/>
      <c r="L154" s="532"/>
      <c r="M154" s="533">
        <f t="shared" si="68"/>
        <v>0</v>
      </c>
      <c r="N154" s="532"/>
      <c r="O154" s="533">
        <f t="shared" si="69"/>
        <v>0</v>
      </c>
      <c r="P154" s="533">
        <f t="shared" si="70"/>
        <v>0</v>
      </c>
      <c r="Q154" s="269"/>
    </row>
    <row r="155" spans="2:17" ht="12.5">
      <c r="C155" s="374" t="s">
        <v>78</v>
      </c>
      <c r="D155" s="375"/>
      <c r="E155" s="375">
        <f>SUM(E99:E154)</f>
        <v>11580311.000000007</v>
      </c>
      <c r="F155" s="375"/>
      <c r="G155" s="375"/>
      <c r="H155" s="375">
        <f>SUM(H99:H154)</f>
        <v>43210156.661581658</v>
      </c>
      <c r="I155" s="375">
        <f>SUM(I99:I154)</f>
        <v>43210156.661581658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67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1255876.0456148721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1255876.0456148721</v>
      </c>
      <c r="O6" s="269"/>
      <c r="P6" s="269"/>
    </row>
    <row r="7" spans="1:16" ht="13.5" thickBot="1">
      <c r="C7" s="467" t="s">
        <v>48</v>
      </c>
      <c r="D7" s="624" t="s">
        <v>390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420</v>
      </c>
      <c r="E9" s="637" t="s">
        <v>421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10668801.149999999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242472.75340909089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 t="shared" ref="K17:K22" si="1">+G17</f>
        <v>720921.93663194391</v>
      </c>
      <c r="L17" s="513">
        <f t="shared" ref="L17:L72" si="2">IF(K17&lt;&gt;0,+G17-K17,0)</f>
        <v>0</v>
      </c>
      <c r="M17" s="512">
        <f t="shared" ref="M17:M22" si="3">+H17</f>
        <v>720921.93663194391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1359929.3750502607</v>
      </c>
      <c r="H18" s="639">
        <v>1359929.3750502607</v>
      </c>
      <c r="I18" s="511">
        <f t="shared" si="0"/>
        <v>0</v>
      </c>
      <c r="J18" s="511"/>
      <c r="K18" s="518">
        <f t="shared" si="1"/>
        <v>1359929.3750502607</v>
      </c>
      <c r="L18" s="519">
        <f t="shared" si="2"/>
        <v>0</v>
      </c>
      <c r="M18" s="518">
        <f t="shared" si="3"/>
        <v>1359929.3750502607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224543.29268292684</v>
      </c>
      <c r="F19" s="631">
        <v>8596613.8506806567</v>
      </c>
      <c r="G19" s="630">
        <v>1331391.2475963396</v>
      </c>
      <c r="H19" s="639">
        <v>1331391.2475963396</v>
      </c>
      <c r="I19" s="511">
        <f t="shared" si="0"/>
        <v>0</v>
      </c>
      <c r="J19" s="511"/>
      <c r="K19" s="518">
        <f t="shared" si="1"/>
        <v>1331391.2475963396</v>
      </c>
      <c r="L19" s="519">
        <f t="shared" ref="L19" si="6">IF(K19&lt;&gt;0,+G19-K19,0)</f>
        <v>0</v>
      </c>
      <c r="M19" s="518">
        <f t="shared" si="3"/>
        <v>1331391.2475963396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1276491.1744003529</v>
      </c>
      <c r="H20" s="639">
        <v>1276491.1744003529</v>
      </c>
      <c r="I20" s="511">
        <f t="shared" si="0"/>
        <v>0</v>
      </c>
      <c r="J20" s="511"/>
      <c r="K20" s="518">
        <f t="shared" si="1"/>
        <v>1276491.1744003529</v>
      </c>
      <c r="L20" s="519">
        <f t="shared" ref="L20" si="8">IF(K20&lt;&gt;0,+G20-K20,0)</f>
        <v>0</v>
      </c>
      <c r="M20" s="518">
        <f t="shared" si="3"/>
        <v>1276491.1744003529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9809333.2125638109</v>
      </c>
      <c r="E21" s="630">
        <v>254019.07142857142</v>
      </c>
      <c r="F21" s="631">
        <v>9555314.14113524</v>
      </c>
      <c r="G21" s="630">
        <v>1280389.3877484133</v>
      </c>
      <c r="H21" s="639">
        <v>1280389.3877484133</v>
      </c>
      <c r="I21" s="511">
        <f t="shared" si="0"/>
        <v>0</v>
      </c>
      <c r="J21" s="511"/>
      <c r="K21" s="518">
        <f t="shared" si="1"/>
        <v>1280389.3877484133</v>
      </c>
      <c r="L21" s="519">
        <f t="shared" ref="L21" si="9">IF(K21&lt;&gt;0,+G21-K21,0)</f>
        <v>0</v>
      </c>
      <c r="M21" s="518">
        <f t="shared" si="3"/>
        <v>1280389.3877484133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9544870.2670569643</v>
      </c>
      <c r="E22" s="630">
        <v>254019.07142857142</v>
      </c>
      <c r="F22" s="631">
        <v>9290851.1956283934</v>
      </c>
      <c r="G22" s="630">
        <v>1313001.915934932</v>
      </c>
      <c r="H22" s="639">
        <v>1313001.915934932</v>
      </c>
      <c r="I22" s="511">
        <f t="shared" si="0"/>
        <v>0</v>
      </c>
      <c r="J22" s="511"/>
      <c r="K22" s="518">
        <f t="shared" si="1"/>
        <v>1313001.915934932</v>
      </c>
      <c r="L22" s="519">
        <f t="shared" ref="L22" si="10">IF(K22&lt;&gt;0,+G22-K22,0)</f>
        <v>0</v>
      </c>
      <c r="M22" s="518">
        <f t="shared" si="3"/>
        <v>1313001.915934932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9290851.345628392</v>
      </c>
      <c r="E23" s="630">
        <v>254019.07499999995</v>
      </c>
      <c r="F23" s="631">
        <v>9036832.2706283927</v>
      </c>
      <c r="G23" s="630">
        <v>1411657.7761742773</v>
      </c>
      <c r="H23" s="639">
        <v>1411657.7761742773</v>
      </c>
      <c r="I23" s="511">
        <f t="shared" si="0"/>
        <v>0</v>
      </c>
      <c r="J23" s="511"/>
      <c r="K23" s="518">
        <f t="shared" ref="K23" si="11">+G23</f>
        <v>1411657.7761742773</v>
      </c>
      <c r="L23" s="519">
        <f t="shared" ref="L23" si="12">IF(K23&lt;&gt;0,+G23-K23,0)</f>
        <v>0</v>
      </c>
      <c r="M23" s="518">
        <f t="shared" ref="M23" si="13">+H23</f>
        <v>1411657.7761742773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631">
        <v>9036832.2706283927</v>
      </c>
      <c r="E24" s="630">
        <v>254019.07499999995</v>
      </c>
      <c r="F24" s="631">
        <v>8782813.1956283934</v>
      </c>
      <c r="G24" s="630">
        <v>1255876.0456148721</v>
      </c>
      <c r="H24" s="639">
        <v>1255876.0456148721</v>
      </c>
      <c r="I24" s="511">
        <f t="shared" si="0"/>
        <v>0</v>
      </c>
      <c r="J24" s="511"/>
      <c r="K24" s="518">
        <f t="shared" ref="K24" si="14">+G24</f>
        <v>1255876.0456148721</v>
      </c>
      <c r="L24" s="519">
        <f t="shared" ref="L24" si="15">IF(K24&lt;&gt;0,+G24-K24,0)</f>
        <v>0</v>
      </c>
      <c r="M24" s="518">
        <f t="shared" ref="M24" si="16">+H24</f>
        <v>1255876.0456148721</v>
      </c>
      <c r="N24" s="514">
        <f t="shared" ref="N24" si="17">IF(M24&lt;&gt;0,+H24-M24,0)</f>
        <v>0</v>
      </c>
      <c r="O24" s="514">
        <f t="shared" ref="O24" si="18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8782813.1956283934</v>
      </c>
      <c r="E25" s="522">
        <f>IF(+I14&lt;F24,I14,D25)</f>
        <v>242472.75340909089</v>
      </c>
      <c r="F25" s="523">
        <f t="shared" ref="F25:F72" si="19">+D25-E25</f>
        <v>8540340.4422193021</v>
      </c>
      <c r="G25" s="524">
        <f t="shared" ref="G25:G48" si="20">+I$12*((D25+F25)/2)+E25</f>
        <v>1277766.1861761431</v>
      </c>
      <c r="H25" s="491">
        <f t="shared" ref="H25:H48" si="21">+I$13*((D25+F25)/2)+E25</f>
        <v>1277766.1861761431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8540340.4422193021</v>
      </c>
      <c r="E26" s="522">
        <f>IF(+I14&lt;F25,I14,D26)</f>
        <v>242472.75340909089</v>
      </c>
      <c r="F26" s="523">
        <f t="shared" si="19"/>
        <v>8297867.6888102116</v>
      </c>
      <c r="G26" s="524">
        <f t="shared" si="20"/>
        <v>1248784.1134568981</v>
      </c>
      <c r="H26" s="491">
        <f t="shared" si="21"/>
        <v>1248784.1134568981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8297867.6888102116</v>
      </c>
      <c r="E27" s="522">
        <f>IF(+I14&lt;F26,I14,D27)</f>
        <v>242472.75340909089</v>
      </c>
      <c r="F27" s="523">
        <f t="shared" si="19"/>
        <v>8055394.9354011212</v>
      </c>
      <c r="G27" s="524">
        <f t="shared" si="20"/>
        <v>1219802.0407376534</v>
      </c>
      <c r="H27" s="491">
        <f t="shared" si="21"/>
        <v>1219802.0407376534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8055394.9354011212</v>
      </c>
      <c r="E28" s="522">
        <f>IF(+I14&lt;F27,I14,D28)</f>
        <v>242472.75340909089</v>
      </c>
      <c r="F28" s="523">
        <f t="shared" si="19"/>
        <v>7812922.1819920307</v>
      </c>
      <c r="G28" s="524">
        <f t="shared" si="20"/>
        <v>1190819.9680184086</v>
      </c>
      <c r="H28" s="491">
        <f t="shared" si="21"/>
        <v>1190819.9680184086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7812922.1819920307</v>
      </c>
      <c r="E29" s="522">
        <f>IF(+I14&lt;F28,I14,D29)</f>
        <v>242472.75340909089</v>
      </c>
      <c r="F29" s="523">
        <f t="shared" si="19"/>
        <v>7570449.4285829403</v>
      </c>
      <c r="G29" s="524">
        <f t="shared" si="20"/>
        <v>1161837.8952991639</v>
      </c>
      <c r="H29" s="491">
        <f t="shared" si="21"/>
        <v>1161837.8952991639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7570449.4285829403</v>
      </c>
      <c r="E30" s="522">
        <f>IF(+I14&lt;F29,I14,D30)</f>
        <v>242472.75340909089</v>
      </c>
      <c r="F30" s="523">
        <f t="shared" si="19"/>
        <v>7327976.6751738498</v>
      </c>
      <c r="G30" s="524">
        <f t="shared" si="20"/>
        <v>1132855.8225799189</v>
      </c>
      <c r="H30" s="491">
        <f t="shared" si="21"/>
        <v>1132855.8225799189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7327976.6751738498</v>
      </c>
      <c r="E31" s="522">
        <f>IF(+I14&lt;F30,I14,D31)</f>
        <v>242472.75340909089</v>
      </c>
      <c r="F31" s="523">
        <f t="shared" si="19"/>
        <v>7085503.9217647593</v>
      </c>
      <c r="G31" s="524">
        <f t="shared" si="20"/>
        <v>1103873.7498606741</v>
      </c>
      <c r="H31" s="491">
        <f t="shared" si="21"/>
        <v>1103873.7498606741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7085503.9217647593</v>
      </c>
      <c r="E32" s="522">
        <f>IF(+I14&lt;F31,I14,D32)</f>
        <v>242472.75340909089</v>
      </c>
      <c r="F32" s="523">
        <f t="shared" si="19"/>
        <v>6843031.1683556689</v>
      </c>
      <c r="G32" s="524">
        <f t="shared" si="20"/>
        <v>1074891.6771414292</v>
      </c>
      <c r="H32" s="491">
        <f t="shared" si="21"/>
        <v>1074891.6771414292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6843031.1683556689</v>
      </c>
      <c r="E33" s="522">
        <f>IF(+I14&lt;F32,I14,D33)</f>
        <v>242472.75340909089</v>
      </c>
      <c r="F33" s="523">
        <f t="shared" si="19"/>
        <v>6600558.4149465784</v>
      </c>
      <c r="G33" s="524">
        <f t="shared" si="20"/>
        <v>1045909.6044221846</v>
      </c>
      <c r="H33" s="491">
        <f t="shared" si="21"/>
        <v>1045909.6044221846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6600558.4149465784</v>
      </c>
      <c r="E34" s="522">
        <f>IF(+I14&lt;F33,I14,D34)</f>
        <v>242472.75340909089</v>
      </c>
      <c r="F34" s="523">
        <f t="shared" si="19"/>
        <v>6358085.661537488</v>
      </c>
      <c r="G34" s="524">
        <f t="shared" si="20"/>
        <v>1016927.5317029397</v>
      </c>
      <c r="H34" s="491">
        <f t="shared" si="21"/>
        <v>1016927.5317029397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6358085.661537488</v>
      </c>
      <c r="E35" s="522">
        <f>IF(+I14&lt;F34,I14,D35)</f>
        <v>242472.75340909089</v>
      </c>
      <c r="F35" s="523">
        <f t="shared" si="19"/>
        <v>6115612.9081283975</v>
      </c>
      <c r="G35" s="524">
        <f t="shared" si="20"/>
        <v>987945.4589836949</v>
      </c>
      <c r="H35" s="491">
        <f t="shared" si="21"/>
        <v>987945.4589836949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6115612.9081283975</v>
      </c>
      <c r="E36" s="522">
        <f>IF(+I14&lt;F35,I14,D36)</f>
        <v>242472.75340909089</v>
      </c>
      <c r="F36" s="523">
        <f t="shared" si="19"/>
        <v>5873140.1547193071</v>
      </c>
      <c r="G36" s="524">
        <f t="shared" si="20"/>
        <v>958963.38626445003</v>
      </c>
      <c r="H36" s="491">
        <f t="shared" si="21"/>
        <v>958963.38626445003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5873140.1547193071</v>
      </c>
      <c r="E37" s="522">
        <f>IF(+I14&lt;F36,I14,D37)</f>
        <v>242472.75340909089</v>
      </c>
      <c r="F37" s="523">
        <f t="shared" si="19"/>
        <v>5630667.4013102166</v>
      </c>
      <c r="G37" s="524">
        <f t="shared" si="20"/>
        <v>929981.31354520528</v>
      </c>
      <c r="H37" s="491">
        <f t="shared" si="21"/>
        <v>929981.31354520528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5630667.4013102166</v>
      </c>
      <c r="E38" s="522">
        <f>IF(+I14&lt;F37,I14,D38)</f>
        <v>242472.75340909089</v>
      </c>
      <c r="F38" s="523">
        <f t="shared" si="19"/>
        <v>5388194.6479011262</v>
      </c>
      <c r="G38" s="524">
        <f t="shared" si="20"/>
        <v>900999.2408259603</v>
      </c>
      <c r="H38" s="491">
        <f t="shared" si="21"/>
        <v>900999.2408259603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5388194.6479011262</v>
      </c>
      <c r="E39" s="522">
        <f>IF(+I14&lt;F38,I14,D39)</f>
        <v>242472.75340909089</v>
      </c>
      <c r="F39" s="523">
        <f t="shared" si="19"/>
        <v>5145721.8944920357</v>
      </c>
      <c r="G39" s="524">
        <f t="shared" si="20"/>
        <v>872017.16810671566</v>
      </c>
      <c r="H39" s="491">
        <f t="shared" si="21"/>
        <v>872017.16810671566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5145721.8944920357</v>
      </c>
      <c r="E40" s="522">
        <f>IF(+I14&lt;F39,I14,D40)</f>
        <v>242472.75340909089</v>
      </c>
      <c r="F40" s="523">
        <f t="shared" si="19"/>
        <v>4903249.1410829453</v>
      </c>
      <c r="G40" s="524">
        <f t="shared" si="20"/>
        <v>843035.09538747068</v>
      </c>
      <c r="H40" s="491">
        <f t="shared" si="21"/>
        <v>843035.09538747068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4903249.1410829453</v>
      </c>
      <c r="E41" s="522">
        <f>IF(+I14&lt;F40,I14,D41)</f>
        <v>242472.75340909089</v>
      </c>
      <c r="F41" s="523">
        <f t="shared" si="19"/>
        <v>4660776.3876738548</v>
      </c>
      <c r="G41" s="524">
        <f t="shared" si="20"/>
        <v>814053.02266822592</v>
      </c>
      <c r="H41" s="491">
        <f t="shared" si="21"/>
        <v>814053.02266822592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4660776.3876738548</v>
      </c>
      <c r="E42" s="522">
        <f>IF(+I14&lt;F41,I14,D42)</f>
        <v>242472.75340909089</v>
      </c>
      <c r="F42" s="523">
        <f t="shared" si="19"/>
        <v>4418303.6342647644</v>
      </c>
      <c r="G42" s="524">
        <f t="shared" si="20"/>
        <v>785070.94994898106</v>
      </c>
      <c r="H42" s="491">
        <f t="shared" si="21"/>
        <v>785070.94994898106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4418303.6342647644</v>
      </c>
      <c r="E43" s="522">
        <f>IF(+I14&lt;F42,I14,D43)</f>
        <v>242472.75340909089</v>
      </c>
      <c r="F43" s="523">
        <f t="shared" si="19"/>
        <v>4175830.8808556735</v>
      </c>
      <c r="G43" s="524">
        <f t="shared" si="20"/>
        <v>756088.87722973619</v>
      </c>
      <c r="H43" s="491">
        <f t="shared" si="21"/>
        <v>756088.87722973619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4175830.8808556735</v>
      </c>
      <c r="E44" s="522">
        <f>IF(+I14&lt;F43,I14,D44)</f>
        <v>242472.75340909089</v>
      </c>
      <c r="F44" s="523">
        <f t="shared" si="19"/>
        <v>3933358.1274465825</v>
      </c>
      <c r="G44" s="524">
        <f t="shared" si="20"/>
        <v>727106.80451049132</v>
      </c>
      <c r="H44" s="491">
        <f t="shared" si="21"/>
        <v>727106.80451049132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3933358.1274465825</v>
      </c>
      <c r="E45" s="522">
        <f>IF(+I14&lt;F44,I14,D45)</f>
        <v>242472.75340909089</v>
      </c>
      <c r="F45" s="523">
        <f t="shared" si="19"/>
        <v>3690885.3740374916</v>
      </c>
      <c r="G45" s="524">
        <f t="shared" si="20"/>
        <v>698124.73179124645</v>
      </c>
      <c r="H45" s="491">
        <f t="shared" si="21"/>
        <v>698124.73179124645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3690885.3740374916</v>
      </c>
      <c r="E46" s="522">
        <f>IF(+I14&lt;F45,I14,D46)</f>
        <v>242472.75340909089</v>
      </c>
      <c r="F46" s="523">
        <f t="shared" si="19"/>
        <v>3448412.6206284007</v>
      </c>
      <c r="G46" s="524">
        <f t="shared" si="20"/>
        <v>669142.65907200158</v>
      </c>
      <c r="H46" s="491">
        <f t="shared" si="21"/>
        <v>669142.65907200158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3448412.6206284007</v>
      </c>
      <c r="E47" s="522">
        <f>IF(+I14&lt;F46,I14,D47)</f>
        <v>242472.75340909089</v>
      </c>
      <c r="F47" s="523">
        <f t="shared" si="19"/>
        <v>3205939.8672193098</v>
      </c>
      <c r="G47" s="524">
        <f t="shared" si="20"/>
        <v>640160.58635275671</v>
      </c>
      <c r="H47" s="491">
        <f t="shared" si="21"/>
        <v>640160.58635275671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3205939.8672193098</v>
      </c>
      <c r="E48" s="522">
        <f>IF(+I14&lt;F47,I14,D48)</f>
        <v>242472.75340909089</v>
      </c>
      <c r="F48" s="523">
        <f t="shared" si="19"/>
        <v>2963467.1138102189</v>
      </c>
      <c r="G48" s="524">
        <f t="shared" si="20"/>
        <v>611178.51363351184</v>
      </c>
      <c r="H48" s="491">
        <f t="shared" si="21"/>
        <v>611178.51363351184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2963467.1138102189</v>
      </c>
      <c r="E49" s="522">
        <f>IF(+I14&lt;F48,I14,D49)</f>
        <v>242472.75340909089</v>
      </c>
      <c r="F49" s="523">
        <f t="shared" si="19"/>
        <v>2720994.360401128</v>
      </c>
      <c r="G49" s="524">
        <f t="shared" ref="G49:G72" si="22">+I$12*((D49+F49)/2)+E49</f>
        <v>582196.44091426686</v>
      </c>
      <c r="H49" s="491">
        <f t="shared" ref="H49:H72" si="23">+I$13*((D49+F49)/2)+E49</f>
        <v>582196.44091426686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2720994.360401128</v>
      </c>
      <c r="E50" s="522">
        <f>IF(+I14&lt;F49,I14,D50)</f>
        <v>242472.75340909089</v>
      </c>
      <c r="F50" s="523">
        <f t="shared" si="19"/>
        <v>2478521.606992037</v>
      </c>
      <c r="G50" s="524">
        <f t="shared" si="22"/>
        <v>553214.36819502211</v>
      </c>
      <c r="H50" s="491">
        <f t="shared" si="23"/>
        <v>553214.36819502211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2478521.606992037</v>
      </c>
      <c r="E51" s="522">
        <f>IF(+I14&lt;F50,I14,D51)</f>
        <v>242472.75340909089</v>
      </c>
      <c r="F51" s="523">
        <f t="shared" si="19"/>
        <v>2236048.8535829461</v>
      </c>
      <c r="G51" s="524">
        <f t="shared" si="22"/>
        <v>524232.29547577712</v>
      </c>
      <c r="H51" s="491">
        <f t="shared" si="23"/>
        <v>524232.29547577712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2236048.8535829461</v>
      </c>
      <c r="E52" s="522">
        <f>IF(+I14&lt;F51,I14,D52)</f>
        <v>242472.75340909089</v>
      </c>
      <c r="F52" s="523">
        <f t="shared" si="19"/>
        <v>1993576.1001738552</v>
      </c>
      <c r="G52" s="524">
        <f t="shared" si="22"/>
        <v>495250.22275653231</v>
      </c>
      <c r="H52" s="491">
        <f t="shared" si="23"/>
        <v>495250.22275653231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1993576.1001738552</v>
      </c>
      <c r="E53" s="522">
        <f>IF(+I14&lt;F52,I14,D53)</f>
        <v>242472.75340909089</v>
      </c>
      <c r="F53" s="523">
        <f t="shared" si="19"/>
        <v>1751103.3467647643</v>
      </c>
      <c r="G53" s="524">
        <f t="shared" si="22"/>
        <v>466268.15003728739</v>
      </c>
      <c r="H53" s="491">
        <f t="shared" si="23"/>
        <v>466268.15003728739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1751103.3467647643</v>
      </c>
      <c r="E54" s="522">
        <f>IF(+I14&lt;F53,I14,D54)</f>
        <v>242472.75340909089</v>
      </c>
      <c r="F54" s="523">
        <f t="shared" si="19"/>
        <v>1508630.5933556734</v>
      </c>
      <c r="G54" s="524">
        <f t="shared" si="22"/>
        <v>437286.07731804252</v>
      </c>
      <c r="H54" s="491">
        <f t="shared" si="23"/>
        <v>437286.07731804252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1508630.5933556734</v>
      </c>
      <c r="E55" s="522">
        <f>IF(+I14&lt;F54,I14,D55)</f>
        <v>242472.75340909089</v>
      </c>
      <c r="F55" s="523">
        <f t="shared" si="19"/>
        <v>1266157.8399465824</v>
      </c>
      <c r="G55" s="524">
        <f t="shared" si="22"/>
        <v>408304.00459879765</v>
      </c>
      <c r="H55" s="491">
        <f t="shared" si="23"/>
        <v>408304.00459879765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1266157.8399465824</v>
      </c>
      <c r="E56" s="522">
        <f>IF(+I14&lt;F55,I14,D56)</f>
        <v>242472.75340909089</v>
      </c>
      <c r="F56" s="523">
        <f t="shared" si="19"/>
        <v>1023685.0865374915</v>
      </c>
      <c r="G56" s="524">
        <f t="shared" si="22"/>
        <v>379321.93187955278</v>
      </c>
      <c r="H56" s="491">
        <f t="shared" si="23"/>
        <v>379321.93187955278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1023685.0865374915</v>
      </c>
      <c r="E57" s="522">
        <f>IF(+I14&lt;F56,I14,D57)</f>
        <v>242472.75340909089</v>
      </c>
      <c r="F57" s="523">
        <f t="shared" si="19"/>
        <v>781212.33312840061</v>
      </c>
      <c r="G57" s="524">
        <f t="shared" si="22"/>
        <v>350339.85916030785</v>
      </c>
      <c r="H57" s="491">
        <f t="shared" si="23"/>
        <v>350339.85916030785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781212.33312840061</v>
      </c>
      <c r="E58" s="522">
        <f>IF(+I14&lt;F57,I14,D58)</f>
        <v>242472.75340909089</v>
      </c>
      <c r="F58" s="523">
        <f t="shared" si="19"/>
        <v>538739.5797193097</v>
      </c>
      <c r="G58" s="524">
        <f t="shared" si="22"/>
        <v>321357.78644106298</v>
      </c>
      <c r="H58" s="491">
        <f t="shared" si="23"/>
        <v>321357.78644106298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538739.5797193097</v>
      </c>
      <c r="E59" s="522">
        <f>IF(+I14&lt;F58,I14,D59)</f>
        <v>242472.75340909089</v>
      </c>
      <c r="F59" s="523">
        <f t="shared" si="19"/>
        <v>296266.82631021878</v>
      </c>
      <c r="G59" s="524">
        <f t="shared" si="22"/>
        <v>292375.71372181812</v>
      </c>
      <c r="H59" s="491">
        <f t="shared" si="23"/>
        <v>292375.71372181812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296266.82631021878</v>
      </c>
      <c r="E60" s="522">
        <f>IF(+I14&lt;F59,I14,D60)</f>
        <v>242472.75340909089</v>
      </c>
      <c r="F60" s="523">
        <f t="shared" si="19"/>
        <v>53794.072901127889</v>
      </c>
      <c r="G60" s="524">
        <f t="shared" si="22"/>
        <v>263393.64100257319</v>
      </c>
      <c r="H60" s="491">
        <f t="shared" si="23"/>
        <v>263393.64100257319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53794.072901127889</v>
      </c>
      <c r="E61" s="522">
        <f>IF(+I14&lt;F60,I14,D61)</f>
        <v>53794.072901127889</v>
      </c>
      <c r="F61" s="523">
        <f t="shared" si="19"/>
        <v>0</v>
      </c>
      <c r="G61" s="526">
        <f t="shared" si="22"/>
        <v>57008.998518057837</v>
      </c>
      <c r="H61" s="491">
        <f t="shared" si="23"/>
        <v>57008.998518057837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2"/>
        <v>0</v>
      </c>
      <c r="H62" s="491">
        <f t="shared" si="2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2"/>
        <v>0</v>
      </c>
      <c r="H63" s="491">
        <f t="shared" si="2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2"/>
        <v>0</v>
      </c>
      <c r="H64" s="491">
        <f t="shared" si="2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2"/>
        <v>0</v>
      </c>
      <c r="H65" s="491">
        <f t="shared" si="2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2"/>
        <v>0</v>
      </c>
      <c r="H66" s="491">
        <f t="shared" si="2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2"/>
        <v>0</v>
      </c>
      <c r="H67" s="491">
        <f t="shared" si="2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2"/>
        <v>0</v>
      </c>
      <c r="H68" s="491">
        <f t="shared" si="2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2"/>
        <v>0</v>
      </c>
      <c r="H69" s="491">
        <f t="shared" si="2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2"/>
        <v>0</v>
      </c>
      <c r="H70" s="491">
        <f t="shared" si="2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2"/>
        <v>0</v>
      </c>
      <c r="H71" s="491">
        <f t="shared" si="2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2"/>
        <v>0</v>
      </c>
      <c r="H72" s="471">
        <f t="shared" si="2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10668801.150000004</v>
      </c>
      <c r="F73" s="375"/>
      <c r="G73" s="375">
        <f>SUM(G17:G72)</f>
        <v>37747544.74688635</v>
      </c>
      <c r="H73" s="375">
        <f>SUM(H17:H72)</f>
        <v>37747544.74688635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1255876.0456148721</v>
      </c>
      <c r="N87" s="546">
        <f>IF(J92&lt;D11,0,VLOOKUP(J92,C17:O72,11))</f>
        <v>1255876.0456148721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1344036.8161199351</v>
      </c>
      <c r="N88" s="550">
        <f>IF(J92&lt;D11,0,VLOOKUP(J92,C99:P154,7))</f>
        <v>1344036.8161199351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88160.770505063003</v>
      </c>
      <c r="N89" s="555">
        <f>+N88-N87</f>
        <v>88160.770505063003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 t="str">
        <f>E9</f>
        <v xml:space="preserve">  SPP Project ID = 451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10668801.149999999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242472.75340909089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24">+I99-H99</f>
        <v>0</v>
      </c>
      <c r="K99" s="514"/>
      <c r="L99" s="512">
        <f t="shared" ref="L99:L104" si="25">+H99</f>
        <v>818789.20929668087</v>
      </c>
      <c r="M99" s="513">
        <f t="shared" ref="M99:M130" si="26">IF(L99&lt;&gt;0,+H99-L99,0)</f>
        <v>0</v>
      </c>
      <c r="N99" s="512">
        <f t="shared" ref="N99:N104" si="27">+I99</f>
        <v>818789.20929668087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24"/>
        <v>0</v>
      </c>
      <c r="K100" s="514"/>
      <c r="L100" s="655">
        <f t="shared" si="25"/>
        <v>1347547.6401151039</v>
      </c>
      <c r="M100" s="514">
        <f t="shared" si="26"/>
        <v>0</v>
      </c>
      <c r="N100" s="655">
        <f t="shared" si="27"/>
        <v>1347547.6401151039</v>
      </c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>IU</v>
      </c>
      <c r="C101" s="507">
        <f>IF(D93="","-",+C100+1)</f>
        <v>2019</v>
      </c>
      <c r="D101" s="629">
        <v>10226106.035714285</v>
      </c>
      <c r="E101" s="630">
        <v>248111.65116279069</v>
      </c>
      <c r="F101" s="631">
        <v>9977994.3845514953</v>
      </c>
      <c r="G101" s="631">
        <v>10102050.210132889</v>
      </c>
      <c r="H101" s="633">
        <v>1329440.626850764</v>
      </c>
      <c r="I101" s="634">
        <v>1329440.626850764</v>
      </c>
      <c r="J101" s="514">
        <f t="shared" si="24"/>
        <v>0</v>
      </c>
      <c r="K101" s="514"/>
      <c r="L101" s="655">
        <f t="shared" si="25"/>
        <v>1329440.626850764</v>
      </c>
      <c r="M101" s="514">
        <f t="shared" ref="M101" si="31">IF(L101&lt;&gt;0,+H101-L101,0)</f>
        <v>0</v>
      </c>
      <c r="N101" s="655">
        <f t="shared" si="27"/>
        <v>1329440.626850764</v>
      </c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2020</v>
      </c>
      <c r="D102" s="629">
        <v>9977994.3845514953</v>
      </c>
      <c r="E102" s="630">
        <v>254019.07142857142</v>
      </c>
      <c r="F102" s="631">
        <v>9723975.3131229244</v>
      </c>
      <c r="G102" s="631">
        <v>9850984.8488372099</v>
      </c>
      <c r="H102" s="633">
        <v>1313727.2655246886</v>
      </c>
      <c r="I102" s="634">
        <v>1313727.2655246886</v>
      </c>
      <c r="J102" s="514">
        <f t="shared" si="24"/>
        <v>0</v>
      </c>
      <c r="K102" s="514"/>
      <c r="L102" s="655">
        <f t="shared" si="25"/>
        <v>1313727.2655246886</v>
      </c>
      <c r="M102" s="514">
        <f t="shared" ref="M102" si="32">IF(L102&lt;&gt;0,+H102-L102,0)</f>
        <v>0</v>
      </c>
      <c r="N102" s="655">
        <f t="shared" si="27"/>
        <v>1313727.2655246886</v>
      </c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2021</v>
      </c>
      <c r="D103" s="629">
        <v>9723975.3131229244</v>
      </c>
      <c r="E103" s="630">
        <v>260214.65853658537</v>
      </c>
      <c r="F103" s="631">
        <v>9463760.6545863394</v>
      </c>
      <c r="G103" s="631">
        <v>9593867.9838546328</v>
      </c>
      <c r="H103" s="633">
        <v>1349255.1606370155</v>
      </c>
      <c r="I103" s="634">
        <v>1349255.1606370155</v>
      </c>
      <c r="J103" s="514">
        <f t="shared" si="24"/>
        <v>0</v>
      </c>
      <c r="K103" s="514"/>
      <c r="L103" s="655">
        <f t="shared" si="25"/>
        <v>1349255.1606370155</v>
      </c>
      <c r="M103" s="514">
        <f t="shared" ref="M103" si="33">IF(L103&lt;&gt;0,+H103-L103,0)</f>
        <v>0</v>
      </c>
      <c r="N103" s="655">
        <f t="shared" si="27"/>
        <v>1349255.1606370155</v>
      </c>
      <c r="O103" s="514">
        <f t="shared" si="28"/>
        <v>0</v>
      </c>
      <c r="P103" s="514">
        <f t="shared" si="29"/>
        <v>0</v>
      </c>
    </row>
    <row r="104" spans="1:16" ht="12.5">
      <c r="B104" s="195" t="str">
        <f t="shared" si="30"/>
        <v/>
      </c>
      <c r="C104" s="507">
        <f>IF(D93="","-",+C103+1)</f>
        <v>2022</v>
      </c>
      <c r="D104" s="629">
        <v>9463760.6545863394</v>
      </c>
      <c r="E104" s="630">
        <v>254019.07142857142</v>
      </c>
      <c r="F104" s="631">
        <v>9209741.5831577685</v>
      </c>
      <c r="G104" s="631">
        <v>9336751.1188720539</v>
      </c>
      <c r="H104" s="633">
        <v>1350693.7188751008</v>
      </c>
      <c r="I104" s="634">
        <v>1350693.7188751008</v>
      </c>
      <c r="J104" s="514">
        <f t="shared" si="24"/>
        <v>0</v>
      </c>
      <c r="K104" s="514"/>
      <c r="L104" s="655">
        <f t="shared" si="25"/>
        <v>1350693.7188751008</v>
      </c>
      <c r="M104" s="514">
        <f t="shared" ref="M104" si="34">IF(L104&lt;&gt;0,+H104-L104,0)</f>
        <v>0</v>
      </c>
      <c r="N104" s="655">
        <f t="shared" si="27"/>
        <v>1350693.7188751008</v>
      </c>
      <c r="O104" s="514">
        <f t="shared" ref="O104" si="35">IF(N104&lt;&gt;0,+I104-N104,0)</f>
        <v>0</v>
      </c>
      <c r="P104" s="514">
        <f t="shared" ref="P104" si="36">+O104-M104</f>
        <v>0</v>
      </c>
    </row>
    <row r="105" spans="1:16" ht="12.5">
      <c r="B105" s="195" t="str">
        <f t="shared" si="30"/>
        <v>IU</v>
      </c>
      <c r="C105" s="507">
        <f>IF(D93="","-",+C104+1)</f>
        <v>2023</v>
      </c>
      <c r="D105" s="629">
        <v>9209741.7331577651</v>
      </c>
      <c r="E105" s="630">
        <v>242472.75340909089</v>
      </c>
      <c r="F105" s="631">
        <v>8967268.9797486737</v>
      </c>
      <c r="G105" s="631">
        <v>9088505.3564532194</v>
      </c>
      <c r="H105" s="633">
        <v>1363676.7276190531</v>
      </c>
      <c r="I105" s="634">
        <v>1363676.7276190531</v>
      </c>
      <c r="J105" s="514">
        <f t="shared" si="24"/>
        <v>0</v>
      </c>
      <c r="K105" s="514"/>
      <c r="L105" s="655">
        <f t="shared" ref="L105" si="37">+H105</f>
        <v>1363676.7276190531</v>
      </c>
      <c r="M105" s="514">
        <f t="shared" ref="M105" si="38">IF(L105&lt;&gt;0,+H105-L105,0)</f>
        <v>0</v>
      </c>
      <c r="N105" s="655">
        <f t="shared" ref="N105" si="39">+I105</f>
        <v>1363676.7276190531</v>
      </c>
      <c r="O105" s="514">
        <f t="shared" ref="O105" si="40">IF(N105&lt;&gt;0,+I105-N105,0)</f>
        <v>0</v>
      </c>
      <c r="P105" s="514">
        <f t="shared" ref="P105" si="41">+O105-M105</f>
        <v>0</v>
      </c>
    </row>
    <row r="106" spans="1:16" ht="12.5">
      <c r="B106" s="195" t="str">
        <f t="shared" si="30"/>
        <v/>
      </c>
      <c r="C106" s="507">
        <f>IF(D93="","-",+C105+1)</f>
        <v>2024</v>
      </c>
      <c r="D106" s="374">
        <f>IF(F105+SUM(E$99:E105)=D$92,F105,D$92-SUM(E$99:E105))</f>
        <v>8967268.9797486737</v>
      </c>
      <c r="E106" s="522">
        <f>IF(+J96&lt;F105,J96,D106)</f>
        <v>242472.75340909089</v>
      </c>
      <c r="F106" s="523">
        <f t="shared" ref="F106:F130" si="42">+D106-E106</f>
        <v>8724796.2263395824</v>
      </c>
      <c r="G106" s="523">
        <f t="shared" ref="G106:G130" si="43">+(F106+D106)/2</f>
        <v>8846032.603044128</v>
      </c>
      <c r="H106" s="526">
        <f t="shared" ref="H106:H154" si="44">+J$94*G106+E106</f>
        <v>1344036.8161199351</v>
      </c>
      <c r="I106" s="577">
        <f t="shared" ref="I106:I154" si="45">+J$95*G106+E106</f>
        <v>1344036.8161199351</v>
      </c>
      <c r="J106" s="514">
        <f t="shared" si="24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/>
      </c>
      <c r="C107" s="507">
        <f>IF(D93="","-",+C106+1)</f>
        <v>2025</v>
      </c>
      <c r="D107" s="374">
        <f>IF(F106+SUM(E$99:E106)=D$92,F106,D$92-SUM(E$99:E106))</f>
        <v>8724796.2263395824</v>
      </c>
      <c r="E107" s="522">
        <f>IF(+J96&lt;F106,J96,D107)</f>
        <v>242472.75340909089</v>
      </c>
      <c r="F107" s="523">
        <f t="shared" si="42"/>
        <v>8482323.472930491</v>
      </c>
      <c r="G107" s="523">
        <f t="shared" si="43"/>
        <v>8603559.8496350367</v>
      </c>
      <c r="H107" s="526">
        <f t="shared" si="44"/>
        <v>1313842.5716119409</v>
      </c>
      <c r="I107" s="577">
        <f t="shared" si="45"/>
        <v>1313842.5716119409</v>
      </c>
      <c r="J107" s="514">
        <f t="shared" si="24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30"/>
        <v/>
      </c>
      <c r="C108" s="507">
        <f>IF(D93="","-",+C107+1)</f>
        <v>2026</v>
      </c>
      <c r="D108" s="374">
        <f>IF(F107+SUM(E$99:E107)=D$92,F107,D$92-SUM(E$99:E107))</f>
        <v>8482323.472930491</v>
      </c>
      <c r="E108" s="522">
        <f>IF(+J96&lt;F107,J96,D108)</f>
        <v>242472.75340909089</v>
      </c>
      <c r="F108" s="523">
        <f t="shared" si="42"/>
        <v>8239850.7195214005</v>
      </c>
      <c r="G108" s="523">
        <f t="shared" si="43"/>
        <v>8361087.0962259453</v>
      </c>
      <c r="H108" s="526">
        <f t="shared" si="44"/>
        <v>1283648.3271039466</v>
      </c>
      <c r="I108" s="577">
        <f t="shared" si="45"/>
        <v>1283648.3271039466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30"/>
        <v/>
      </c>
      <c r="C109" s="507">
        <f>IF(D93="","-",+C108+1)</f>
        <v>2027</v>
      </c>
      <c r="D109" s="374">
        <f>IF(F108+SUM(E$99:E108)=D$92,F108,D$92-SUM(E$99:E108))</f>
        <v>8239850.7195214005</v>
      </c>
      <c r="E109" s="522">
        <f>IF(+J96&lt;F108,J96,D109)</f>
        <v>242472.75340909089</v>
      </c>
      <c r="F109" s="523">
        <f t="shared" si="42"/>
        <v>7997377.9661123101</v>
      </c>
      <c r="G109" s="523">
        <f t="shared" si="43"/>
        <v>8118614.3428168558</v>
      </c>
      <c r="H109" s="526">
        <f t="shared" si="44"/>
        <v>1253454.0825959526</v>
      </c>
      <c r="I109" s="577">
        <f t="shared" si="45"/>
        <v>1253454.0825959526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30"/>
        <v/>
      </c>
      <c r="C110" s="507">
        <f>IF(D93="","-",+C109+1)</f>
        <v>2028</v>
      </c>
      <c r="D110" s="374">
        <f>IF(F109+SUM(E$99:E109)=D$92,F109,D$92-SUM(E$99:E109))</f>
        <v>7997377.9661123101</v>
      </c>
      <c r="E110" s="522">
        <f>IF(+J96&lt;F109,J96,D110)</f>
        <v>242472.75340909089</v>
      </c>
      <c r="F110" s="523">
        <f t="shared" si="42"/>
        <v>7754905.2127032196</v>
      </c>
      <c r="G110" s="523">
        <f t="shared" si="43"/>
        <v>7876141.5894077644</v>
      </c>
      <c r="H110" s="526">
        <f t="shared" si="44"/>
        <v>1223259.8380879583</v>
      </c>
      <c r="I110" s="577">
        <f t="shared" si="45"/>
        <v>1223259.8380879583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2029</v>
      </c>
      <c r="D111" s="374">
        <f>IF(F110+SUM(E$99:E110)=D$92,F110,D$92-SUM(E$99:E110))</f>
        <v>7754905.2127032196</v>
      </c>
      <c r="E111" s="522">
        <f>IF(+J96&lt;F110,J96,D111)</f>
        <v>242472.75340909089</v>
      </c>
      <c r="F111" s="523">
        <f t="shared" si="42"/>
        <v>7512432.4592941292</v>
      </c>
      <c r="G111" s="523">
        <f t="shared" si="43"/>
        <v>7633668.8359986749</v>
      </c>
      <c r="H111" s="526">
        <f t="shared" si="44"/>
        <v>1193065.5935799642</v>
      </c>
      <c r="I111" s="577">
        <f t="shared" si="45"/>
        <v>1193065.5935799642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2030</v>
      </c>
      <c r="D112" s="374">
        <f>IF(F111+SUM(E$99:E111)=D$92,F111,D$92-SUM(E$99:E111))</f>
        <v>7512432.4592941292</v>
      </c>
      <c r="E112" s="522">
        <f>IF(+J96&lt;F111,J96,D112)</f>
        <v>242472.75340909089</v>
      </c>
      <c r="F112" s="523">
        <f t="shared" si="42"/>
        <v>7269959.7058850387</v>
      </c>
      <c r="G112" s="523">
        <f t="shared" si="43"/>
        <v>7391196.0825895835</v>
      </c>
      <c r="H112" s="526">
        <f t="shared" si="44"/>
        <v>1162871.34907197</v>
      </c>
      <c r="I112" s="577">
        <f t="shared" si="45"/>
        <v>1162871.34907197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2031</v>
      </c>
      <c r="D113" s="374">
        <f>IF(F112+SUM(E$99:E112)=D$92,F112,D$92-SUM(E$99:E112))</f>
        <v>7269959.7058850387</v>
      </c>
      <c r="E113" s="522">
        <f>IF(+J96&lt;F112,J96,D113)</f>
        <v>242472.75340909089</v>
      </c>
      <c r="F113" s="523">
        <f t="shared" si="42"/>
        <v>7027486.9524759483</v>
      </c>
      <c r="G113" s="523">
        <f t="shared" si="43"/>
        <v>7148723.329180494</v>
      </c>
      <c r="H113" s="526">
        <f t="shared" si="44"/>
        <v>1132677.1045639759</v>
      </c>
      <c r="I113" s="577">
        <f t="shared" si="45"/>
        <v>1132677.1045639759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30"/>
        <v/>
      </c>
      <c r="C114" s="507">
        <f>IF(D93="","-",+C113+1)</f>
        <v>2032</v>
      </c>
      <c r="D114" s="374">
        <f>IF(F113+SUM(E$99:E113)=D$92,F113,D$92-SUM(E$99:E113))</f>
        <v>7027486.9524759483</v>
      </c>
      <c r="E114" s="522">
        <f>IF(+J96&lt;F113,J96,D114)</f>
        <v>242472.75340909089</v>
      </c>
      <c r="F114" s="523">
        <f t="shared" si="42"/>
        <v>6785014.1990668578</v>
      </c>
      <c r="G114" s="523">
        <f t="shared" si="43"/>
        <v>6906250.5757714026</v>
      </c>
      <c r="H114" s="526">
        <f t="shared" si="44"/>
        <v>1102482.8600559817</v>
      </c>
      <c r="I114" s="577">
        <f t="shared" si="45"/>
        <v>1102482.8600559817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2033</v>
      </c>
      <c r="D115" s="374">
        <f>IF(F114+SUM(E$99:E114)=D$92,F114,D$92-SUM(E$99:E114))</f>
        <v>6785014.1990668578</v>
      </c>
      <c r="E115" s="522">
        <f>IF(+J96&lt;F114,J96,D115)</f>
        <v>242472.75340909089</v>
      </c>
      <c r="F115" s="523">
        <f t="shared" si="42"/>
        <v>6542541.4456577674</v>
      </c>
      <c r="G115" s="523">
        <f t="shared" si="43"/>
        <v>6663777.822362313</v>
      </c>
      <c r="H115" s="526">
        <f t="shared" si="44"/>
        <v>1072288.6155479876</v>
      </c>
      <c r="I115" s="577">
        <f t="shared" si="45"/>
        <v>1072288.6155479876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2034</v>
      </c>
      <c r="D116" s="374">
        <f>IF(F115+SUM(E$99:E115)=D$92,F115,D$92-SUM(E$99:E115))</f>
        <v>6542541.4456577674</v>
      </c>
      <c r="E116" s="522">
        <f>IF(+J96&lt;F115,J96,D116)</f>
        <v>242472.75340909089</v>
      </c>
      <c r="F116" s="523">
        <f t="shared" si="42"/>
        <v>6300068.6922486769</v>
      </c>
      <c r="G116" s="523">
        <f t="shared" si="43"/>
        <v>6421305.0689532217</v>
      </c>
      <c r="H116" s="526">
        <f t="shared" si="44"/>
        <v>1042094.3710399934</v>
      </c>
      <c r="I116" s="577">
        <f t="shared" si="45"/>
        <v>1042094.3710399934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2035</v>
      </c>
      <c r="D117" s="374">
        <f>IF(F116+SUM(E$99:E116)=D$92,F116,D$92-SUM(E$99:E116))</f>
        <v>6300068.6922486769</v>
      </c>
      <c r="E117" s="522">
        <f>IF(+J96&lt;F116,J96,D117)</f>
        <v>242472.75340909089</v>
      </c>
      <c r="F117" s="523">
        <f t="shared" si="42"/>
        <v>6057595.9388395865</v>
      </c>
      <c r="G117" s="523">
        <f t="shared" si="43"/>
        <v>6178832.3155441321</v>
      </c>
      <c r="H117" s="526">
        <f t="shared" si="44"/>
        <v>1011900.1265319993</v>
      </c>
      <c r="I117" s="577">
        <f t="shared" si="45"/>
        <v>1011900.1265319993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2036</v>
      </c>
      <c r="D118" s="374">
        <f>IF(F117+SUM(E$99:E117)=D$92,F117,D$92-SUM(E$99:E117))</f>
        <v>6057595.9388395865</v>
      </c>
      <c r="E118" s="522">
        <f>IF(+J96&lt;F117,J96,D118)</f>
        <v>242472.75340909089</v>
      </c>
      <c r="F118" s="523">
        <f t="shared" si="42"/>
        <v>5815123.185430496</v>
      </c>
      <c r="G118" s="523">
        <f t="shared" si="43"/>
        <v>5936359.5621350408</v>
      </c>
      <c r="H118" s="526">
        <f t="shared" si="44"/>
        <v>981705.88202400506</v>
      </c>
      <c r="I118" s="577">
        <f t="shared" si="45"/>
        <v>981705.88202400506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2037</v>
      </c>
      <c r="D119" s="374">
        <f>IF(F118+SUM(E$99:E118)=D$92,F118,D$92-SUM(E$99:E118))</f>
        <v>5815123.185430496</v>
      </c>
      <c r="E119" s="522">
        <f>IF(+J96&lt;F118,J96,D119)</f>
        <v>242472.75340909089</v>
      </c>
      <c r="F119" s="523">
        <f t="shared" si="42"/>
        <v>5572650.4320214055</v>
      </c>
      <c r="G119" s="523">
        <f t="shared" si="43"/>
        <v>5693886.8087259512</v>
      </c>
      <c r="H119" s="526">
        <f t="shared" si="44"/>
        <v>951511.63751601102</v>
      </c>
      <c r="I119" s="577">
        <f t="shared" si="45"/>
        <v>951511.63751601102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2038</v>
      </c>
      <c r="D120" s="374">
        <f>IF(F119+SUM(E$99:E119)=D$92,F119,D$92-SUM(E$99:E119))</f>
        <v>5572650.4320214055</v>
      </c>
      <c r="E120" s="522">
        <f>IF(+J96&lt;F119,J96,D120)</f>
        <v>242472.75340909089</v>
      </c>
      <c r="F120" s="523">
        <f t="shared" si="42"/>
        <v>5330177.6786123151</v>
      </c>
      <c r="G120" s="523">
        <f t="shared" si="43"/>
        <v>5451414.0553168599</v>
      </c>
      <c r="H120" s="526">
        <f t="shared" si="44"/>
        <v>921317.39300801675</v>
      </c>
      <c r="I120" s="577">
        <f t="shared" si="45"/>
        <v>921317.39300801675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2039</v>
      </c>
      <c r="D121" s="374">
        <f>IF(F120+SUM(E$99:E120)=D$92,F120,D$92-SUM(E$99:E120))</f>
        <v>5330177.6786123151</v>
      </c>
      <c r="E121" s="522">
        <f>IF(+J96&lt;F120,J96,D121)</f>
        <v>242472.75340909089</v>
      </c>
      <c r="F121" s="523">
        <f t="shared" si="42"/>
        <v>5087704.9252032246</v>
      </c>
      <c r="G121" s="523">
        <f t="shared" si="43"/>
        <v>5208941.3019077703</v>
      </c>
      <c r="H121" s="526">
        <f t="shared" si="44"/>
        <v>891123.14850002271</v>
      </c>
      <c r="I121" s="577">
        <f t="shared" si="45"/>
        <v>891123.14850002271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2040</v>
      </c>
      <c r="D122" s="374">
        <f>IF(F121+SUM(E$99:E121)=D$92,F121,D$92-SUM(E$99:E121))</f>
        <v>5087704.9252032246</v>
      </c>
      <c r="E122" s="522">
        <f>IF(+J96&lt;F121,J96,D122)</f>
        <v>242472.75340909089</v>
      </c>
      <c r="F122" s="523">
        <f t="shared" si="42"/>
        <v>4845232.1717941342</v>
      </c>
      <c r="G122" s="523">
        <f t="shared" si="43"/>
        <v>4966468.548498679</v>
      </c>
      <c r="H122" s="526">
        <f t="shared" si="44"/>
        <v>860928.90399202844</v>
      </c>
      <c r="I122" s="577">
        <f t="shared" si="45"/>
        <v>860928.90399202844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2041</v>
      </c>
      <c r="D123" s="374">
        <f>IF(F122+SUM(E$99:E122)=D$92,F122,D$92-SUM(E$99:E122))</f>
        <v>4845232.1717941342</v>
      </c>
      <c r="E123" s="522">
        <f>IF(+J96&lt;F122,J96,D123)</f>
        <v>242472.75340909089</v>
      </c>
      <c r="F123" s="523">
        <f t="shared" si="42"/>
        <v>4602759.4183850437</v>
      </c>
      <c r="G123" s="523">
        <f t="shared" si="43"/>
        <v>4723995.7950895894</v>
      </c>
      <c r="H123" s="526">
        <f t="shared" si="44"/>
        <v>830734.6594840344</v>
      </c>
      <c r="I123" s="577">
        <f t="shared" si="45"/>
        <v>830734.6594840344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2042</v>
      </c>
      <c r="D124" s="374">
        <f>IF(F123+SUM(E$99:E123)=D$92,F123,D$92-SUM(E$99:E123))</f>
        <v>4602759.4183850437</v>
      </c>
      <c r="E124" s="522">
        <f>IF(+J96&lt;F123,J96,D124)</f>
        <v>242472.75340909089</v>
      </c>
      <c r="F124" s="523">
        <f t="shared" si="42"/>
        <v>4360286.6649759533</v>
      </c>
      <c r="G124" s="523">
        <f t="shared" si="43"/>
        <v>4481523.041680498</v>
      </c>
      <c r="H124" s="526">
        <f t="shared" si="44"/>
        <v>800540.41497604013</v>
      </c>
      <c r="I124" s="577">
        <f t="shared" si="45"/>
        <v>800540.41497604013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2043</v>
      </c>
      <c r="D125" s="374">
        <f>IF(F124+SUM(E$99:E124)=D$92,F124,D$92-SUM(E$99:E124))</f>
        <v>4360286.6649759533</v>
      </c>
      <c r="E125" s="522">
        <f>IF(+J96&lt;F124,J96,D125)</f>
        <v>242472.75340909089</v>
      </c>
      <c r="F125" s="523">
        <f t="shared" si="42"/>
        <v>4117813.9115668624</v>
      </c>
      <c r="G125" s="523">
        <f t="shared" si="43"/>
        <v>4239050.2882714076</v>
      </c>
      <c r="H125" s="526">
        <f t="shared" si="44"/>
        <v>770346.17046804598</v>
      </c>
      <c r="I125" s="577">
        <f t="shared" si="45"/>
        <v>770346.17046804598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2044</v>
      </c>
      <c r="D126" s="374">
        <f>IF(F125+SUM(E$99:E125)=D$92,F125,D$92-SUM(E$99:E125))</f>
        <v>4117813.9115668624</v>
      </c>
      <c r="E126" s="522">
        <f>IF(+J96&lt;F125,J96,D126)</f>
        <v>242472.75340909089</v>
      </c>
      <c r="F126" s="523">
        <f t="shared" si="42"/>
        <v>3875341.1581577715</v>
      </c>
      <c r="G126" s="523">
        <f t="shared" si="43"/>
        <v>3996577.5348623171</v>
      </c>
      <c r="H126" s="526">
        <f t="shared" si="44"/>
        <v>740151.92596005183</v>
      </c>
      <c r="I126" s="577">
        <f t="shared" si="45"/>
        <v>740151.92596005183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2045</v>
      </c>
      <c r="D127" s="374">
        <f>IF(F126+SUM(E$99:E126)=D$92,F126,D$92-SUM(E$99:E126))</f>
        <v>3875341.1581577715</v>
      </c>
      <c r="E127" s="522">
        <f>IF(+J96&lt;F126,J96,D127)</f>
        <v>242472.75340909089</v>
      </c>
      <c r="F127" s="523">
        <f t="shared" si="42"/>
        <v>3632868.4047486805</v>
      </c>
      <c r="G127" s="523">
        <f t="shared" si="43"/>
        <v>3754104.7814532258</v>
      </c>
      <c r="H127" s="526">
        <f t="shared" si="44"/>
        <v>709957.68145205756</v>
      </c>
      <c r="I127" s="577">
        <f t="shared" si="45"/>
        <v>709957.68145205756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2046</v>
      </c>
      <c r="D128" s="374">
        <f>IF(F127+SUM(E$99:E127)=D$92,F127,D$92-SUM(E$99:E127))</f>
        <v>3632868.4047486805</v>
      </c>
      <c r="E128" s="522">
        <f>IF(+J96&lt;F127,J96,D128)</f>
        <v>242472.75340909089</v>
      </c>
      <c r="F128" s="523">
        <f t="shared" si="42"/>
        <v>3390395.6513395896</v>
      </c>
      <c r="G128" s="523">
        <f t="shared" si="43"/>
        <v>3511632.0280441353</v>
      </c>
      <c r="H128" s="526">
        <f t="shared" si="44"/>
        <v>679763.4369440634</v>
      </c>
      <c r="I128" s="577">
        <f t="shared" si="45"/>
        <v>679763.4369440634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2047</v>
      </c>
      <c r="D129" s="374">
        <f>IF(F128+SUM(E$99:E128)=D$92,F128,D$92-SUM(E$99:E128))</f>
        <v>3390395.6513395896</v>
      </c>
      <c r="E129" s="522">
        <f>IF(+J96&lt;F128,J96,D129)</f>
        <v>242472.75340909089</v>
      </c>
      <c r="F129" s="523">
        <f t="shared" si="42"/>
        <v>3147922.8979304987</v>
      </c>
      <c r="G129" s="523">
        <f t="shared" si="43"/>
        <v>3269159.2746350439</v>
      </c>
      <c r="H129" s="526">
        <f t="shared" si="44"/>
        <v>649569.19243606913</v>
      </c>
      <c r="I129" s="577">
        <f t="shared" si="45"/>
        <v>649569.19243606913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2048</v>
      </c>
      <c r="D130" s="374">
        <f>IF(F129+SUM(E$99:E129)=D$92,F129,D$92-SUM(E$99:E129))</f>
        <v>3147922.8979304987</v>
      </c>
      <c r="E130" s="522">
        <f>IF(+J96&lt;F129,J96,D130)</f>
        <v>242472.75340909089</v>
      </c>
      <c r="F130" s="523">
        <f t="shared" si="42"/>
        <v>2905450.1445214078</v>
      </c>
      <c r="G130" s="523">
        <f t="shared" si="43"/>
        <v>3026686.5212259535</v>
      </c>
      <c r="H130" s="526">
        <f t="shared" si="44"/>
        <v>619374.94792807498</v>
      </c>
      <c r="I130" s="577">
        <f t="shared" si="45"/>
        <v>619374.94792807498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2049</v>
      </c>
      <c r="D131" s="374">
        <f>IF(F130+SUM(E$99:E130)=D$92,F130,D$92-SUM(E$99:E130))</f>
        <v>2905450.1445214078</v>
      </c>
      <c r="E131" s="522">
        <f>IF(+J96&lt;F130,J96,D131)</f>
        <v>242472.75340909089</v>
      </c>
      <c r="F131" s="523">
        <f t="shared" ref="F131:F154" si="46">+D131-E131</f>
        <v>2662977.3911123169</v>
      </c>
      <c r="G131" s="523">
        <f t="shared" ref="G131:G154" si="47">+(F131+D131)/2</f>
        <v>2784213.7678168621</v>
      </c>
      <c r="H131" s="526">
        <f t="shared" si="44"/>
        <v>589180.70342008071</v>
      </c>
      <c r="I131" s="577">
        <f t="shared" si="45"/>
        <v>589180.70342008071</v>
      </c>
      <c r="J131" s="514">
        <f t="shared" ref="J131:J154" si="48">+I541-H541</f>
        <v>0</v>
      </c>
      <c r="K131" s="514"/>
      <c r="L131" s="525"/>
      <c r="M131" s="514">
        <f t="shared" ref="M131:M154" si="49">IF(L541&lt;&gt;0,+H541-L541,0)</f>
        <v>0</v>
      </c>
      <c r="N131" s="525"/>
      <c r="O131" s="514">
        <f t="shared" ref="O131:O154" si="50">IF(N541&lt;&gt;0,+I541-N541,0)</f>
        <v>0</v>
      </c>
      <c r="P131" s="514">
        <f t="shared" ref="P131:P154" si="51">+O541-M541</f>
        <v>0</v>
      </c>
    </row>
    <row r="132" spans="2:16" ht="12.5">
      <c r="B132" s="195" t="str">
        <f t="shared" si="30"/>
        <v/>
      </c>
      <c r="C132" s="507">
        <f>IF(D93="","-",+C131+1)</f>
        <v>2050</v>
      </c>
      <c r="D132" s="374">
        <f>IF(F131+SUM(E$99:E131)=D$92,F131,D$92-SUM(E$99:E131))</f>
        <v>2662977.3911123169</v>
      </c>
      <c r="E132" s="522">
        <f>IF(+J96&lt;F131,J96,D132)</f>
        <v>242472.75340909089</v>
      </c>
      <c r="F132" s="523">
        <f t="shared" si="46"/>
        <v>2420504.6377032259</v>
      </c>
      <c r="G132" s="523">
        <f t="shared" si="47"/>
        <v>2541741.0144077716</v>
      </c>
      <c r="H132" s="526">
        <f t="shared" si="44"/>
        <v>558986.45891208656</v>
      </c>
      <c r="I132" s="577">
        <f t="shared" si="45"/>
        <v>558986.45891208656</v>
      </c>
      <c r="J132" s="514">
        <f t="shared" si="48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</row>
    <row r="133" spans="2:16" ht="12.5">
      <c r="B133" s="195" t="str">
        <f t="shared" si="30"/>
        <v/>
      </c>
      <c r="C133" s="507">
        <f>IF(D93="","-",+C132+1)</f>
        <v>2051</v>
      </c>
      <c r="D133" s="374">
        <f>IF(F132+SUM(E$99:E132)=D$92,F132,D$92-SUM(E$99:E132))</f>
        <v>2420504.6377032259</v>
      </c>
      <c r="E133" s="522">
        <f>IF(+J96&lt;F132,J96,D133)</f>
        <v>242472.75340909089</v>
      </c>
      <c r="F133" s="523">
        <f t="shared" si="46"/>
        <v>2178031.884294135</v>
      </c>
      <c r="G133" s="523">
        <f t="shared" si="47"/>
        <v>2299268.2609986803</v>
      </c>
      <c r="H133" s="526">
        <f t="shared" si="44"/>
        <v>528792.21440409229</v>
      </c>
      <c r="I133" s="577">
        <f t="shared" si="45"/>
        <v>528792.21440409229</v>
      </c>
      <c r="J133" s="514">
        <f t="shared" si="48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</row>
    <row r="134" spans="2:16" ht="12.5">
      <c r="B134" s="195" t="str">
        <f t="shared" si="30"/>
        <v/>
      </c>
      <c r="C134" s="507">
        <f>IF(D93="","-",+C133+1)</f>
        <v>2052</v>
      </c>
      <c r="D134" s="374">
        <f>IF(F133+SUM(E$99:E133)=D$92,F133,D$92-SUM(E$99:E133))</f>
        <v>2178031.884294135</v>
      </c>
      <c r="E134" s="522">
        <f>IF(+J96&lt;F133,J96,D134)</f>
        <v>242472.75340909089</v>
      </c>
      <c r="F134" s="523">
        <f t="shared" si="46"/>
        <v>1935559.1308850441</v>
      </c>
      <c r="G134" s="523">
        <f t="shared" si="47"/>
        <v>2056795.5075895896</v>
      </c>
      <c r="H134" s="526">
        <f t="shared" si="44"/>
        <v>498597.96989609813</v>
      </c>
      <c r="I134" s="577">
        <f t="shared" si="45"/>
        <v>498597.96989609813</v>
      </c>
      <c r="J134" s="514">
        <f t="shared" si="48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</row>
    <row r="135" spans="2:16" ht="12.5">
      <c r="B135" s="195" t="str">
        <f t="shared" si="30"/>
        <v/>
      </c>
      <c r="C135" s="507">
        <f>IF(D93="","-",+C134+1)</f>
        <v>2053</v>
      </c>
      <c r="D135" s="374">
        <f>IF(F134+SUM(E$99:E134)=D$92,F134,D$92-SUM(E$99:E134))</f>
        <v>1935559.1308850441</v>
      </c>
      <c r="E135" s="522">
        <f>IF(+J96&lt;F134,J96,D135)</f>
        <v>242472.75340909089</v>
      </c>
      <c r="F135" s="523">
        <f t="shared" si="46"/>
        <v>1693086.3774759532</v>
      </c>
      <c r="G135" s="523">
        <f t="shared" si="47"/>
        <v>1814322.7541804987</v>
      </c>
      <c r="H135" s="526">
        <f t="shared" si="44"/>
        <v>468403.72538810386</v>
      </c>
      <c r="I135" s="577">
        <f t="shared" si="45"/>
        <v>468403.72538810386</v>
      </c>
      <c r="J135" s="514">
        <f t="shared" si="48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</row>
    <row r="136" spans="2:16" ht="12.5">
      <c r="B136" s="195" t="str">
        <f t="shared" si="30"/>
        <v/>
      </c>
      <c r="C136" s="507">
        <f>IF(D93="","-",+C135+1)</f>
        <v>2054</v>
      </c>
      <c r="D136" s="374">
        <f>IF(F135+SUM(E$99:E135)=D$92,F135,D$92-SUM(E$99:E135))</f>
        <v>1693086.3774759532</v>
      </c>
      <c r="E136" s="522">
        <f>IF(+J96&lt;F135,J96,D136)</f>
        <v>242472.75340909089</v>
      </c>
      <c r="F136" s="523">
        <f t="shared" si="46"/>
        <v>1450613.6240668623</v>
      </c>
      <c r="G136" s="523">
        <f t="shared" si="47"/>
        <v>1571850.0007714077</v>
      </c>
      <c r="H136" s="526">
        <f t="shared" si="44"/>
        <v>438209.48088010971</v>
      </c>
      <c r="I136" s="577">
        <f t="shared" si="45"/>
        <v>438209.48088010971</v>
      </c>
      <c r="J136" s="514">
        <f t="shared" si="48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</row>
    <row r="137" spans="2:16" ht="12.5">
      <c r="B137" s="195" t="str">
        <f t="shared" si="30"/>
        <v/>
      </c>
      <c r="C137" s="507">
        <f>IF(D93="","-",+C136+1)</f>
        <v>2055</v>
      </c>
      <c r="D137" s="374">
        <f>IF(F136+SUM(E$99:E136)=D$92,F136,D$92-SUM(E$99:E136))</f>
        <v>1450613.6240668623</v>
      </c>
      <c r="E137" s="522">
        <f>IF(+J96&lt;F136,J96,D137)</f>
        <v>242472.75340909089</v>
      </c>
      <c r="F137" s="523">
        <f t="shared" si="46"/>
        <v>1208140.8706577714</v>
      </c>
      <c r="G137" s="523">
        <f t="shared" si="47"/>
        <v>1329377.2473623168</v>
      </c>
      <c r="H137" s="526">
        <f t="shared" si="44"/>
        <v>408015.23637211544</v>
      </c>
      <c r="I137" s="577">
        <f t="shared" si="45"/>
        <v>408015.23637211544</v>
      </c>
      <c r="J137" s="514">
        <f t="shared" si="48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</row>
    <row r="138" spans="2:16" ht="12.5">
      <c r="B138" s="195" t="str">
        <f t="shared" si="30"/>
        <v/>
      </c>
      <c r="C138" s="507">
        <f>IF(D93="","-",+C137+1)</f>
        <v>2056</v>
      </c>
      <c r="D138" s="374">
        <f>IF(F137+SUM(E$99:E137)=D$92,F137,D$92-SUM(E$99:E137))</f>
        <v>1208140.8706577714</v>
      </c>
      <c r="E138" s="522">
        <f>IF(+J96&lt;F137,J96,D138)</f>
        <v>242472.75340909089</v>
      </c>
      <c r="F138" s="523">
        <f t="shared" si="46"/>
        <v>965668.11724868044</v>
      </c>
      <c r="G138" s="523">
        <f t="shared" si="47"/>
        <v>1086904.4939532259</v>
      </c>
      <c r="H138" s="526">
        <f t="shared" si="44"/>
        <v>377820.99186412129</v>
      </c>
      <c r="I138" s="577">
        <f t="shared" si="45"/>
        <v>377820.99186412129</v>
      </c>
      <c r="J138" s="514">
        <f t="shared" si="48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</row>
    <row r="139" spans="2:16" ht="12.5">
      <c r="B139" s="195" t="str">
        <f t="shared" si="30"/>
        <v/>
      </c>
      <c r="C139" s="507">
        <f>IF(D93="","-",+C138+1)</f>
        <v>2057</v>
      </c>
      <c r="D139" s="374">
        <f>IF(F138+SUM(E$99:E138)=D$92,F138,D$92-SUM(E$99:E138))</f>
        <v>965668.11724868044</v>
      </c>
      <c r="E139" s="522">
        <f>IF(+J96&lt;F138,J96,D139)</f>
        <v>242472.75340909089</v>
      </c>
      <c r="F139" s="523">
        <f t="shared" si="46"/>
        <v>723195.36383958953</v>
      </c>
      <c r="G139" s="523">
        <f t="shared" si="47"/>
        <v>844431.74054413498</v>
      </c>
      <c r="H139" s="526">
        <f t="shared" si="44"/>
        <v>347626.74735612707</v>
      </c>
      <c r="I139" s="577">
        <f t="shared" si="45"/>
        <v>347626.74735612707</v>
      </c>
      <c r="J139" s="514">
        <f t="shared" si="48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</row>
    <row r="140" spans="2:16" ht="12.5">
      <c r="B140" s="195" t="str">
        <f t="shared" si="30"/>
        <v/>
      </c>
      <c r="C140" s="507">
        <f>IF(D93="","-",+C139+1)</f>
        <v>2058</v>
      </c>
      <c r="D140" s="374">
        <f>IF(F139+SUM(E$99:E139)=D$92,F139,D$92-SUM(E$99:E139))</f>
        <v>723195.36383958953</v>
      </c>
      <c r="E140" s="522">
        <f>IF(+J96&lt;F139,J96,D140)</f>
        <v>242472.75340909089</v>
      </c>
      <c r="F140" s="523">
        <f t="shared" si="46"/>
        <v>480722.61043049861</v>
      </c>
      <c r="G140" s="523">
        <f t="shared" si="47"/>
        <v>601958.98713504407</v>
      </c>
      <c r="H140" s="526">
        <f t="shared" si="44"/>
        <v>317432.50284813286</v>
      </c>
      <c r="I140" s="577">
        <f t="shared" si="45"/>
        <v>317432.50284813286</v>
      </c>
      <c r="J140" s="514">
        <f t="shared" si="48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</row>
    <row r="141" spans="2:16" ht="12.5">
      <c r="B141" s="195" t="str">
        <f t="shared" si="30"/>
        <v/>
      </c>
      <c r="C141" s="507">
        <f>IF(D93="","-",+C140+1)</f>
        <v>2059</v>
      </c>
      <c r="D141" s="374">
        <f>IF(F140+SUM(E$99:E140)=D$92,F140,D$92-SUM(E$99:E140))</f>
        <v>480722.61043049861</v>
      </c>
      <c r="E141" s="522">
        <f>IF(+J96&lt;F140,J96,D141)</f>
        <v>242472.75340909089</v>
      </c>
      <c r="F141" s="523">
        <f t="shared" si="46"/>
        <v>238249.85702140772</v>
      </c>
      <c r="G141" s="523">
        <f t="shared" si="47"/>
        <v>359486.23372595315</v>
      </c>
      <c r="H141" s="526">
        <f t="shared" si="44"/>
        <v>287238.25834013865</v>
      </c>
      <c r="I141" s="577">
        <f t="shared" si="45"/>
        <v>287238.25834013865</v>
      </c>
      <c r="J141" s="514">
        <f t="shared" si="48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</row>
    <row r="142" spans="2:16" ht="12.5">
      <c r="B142" s="195" t="str">
        <f t="shared" si="30"/>
        <v/>
      </c>
      <c r="C142" s="507">
        <f>IF(D93="","-",+C141+1)</f>
        <v>2060</v>
      </c>
      <c r="D142" s="374">
        <f>IF(F141+SUM(E$99:E141)=D$92,F141,D$92-SUM(E$99:E141))</f>
        <v>238249.85702140772</v>
      </c>
      <c r="E142" s="522">
        <f>IF(+J96&lt;F141,J96,D142)</f>
        <v>238249.85702140772</v>
      </c>
      <c r="F142" s="523">
        <f t="shared" si="46"/>
        <v>0</v>
      </c>
      <c r="G142" s="523">
        <f t="shared" si="47"/>
        <v>119124.92851070386</v>
      </c>
      <c r="H142" s="526">
        <f t="shared" si="44"/>
        <v>253084.04835993305</v>
      </c>
      <c r="I142" s="577">
        <f t="shared" si="45"/>
        <v>253084.04835993305</v>
      </c>
      <c r="J142" s="514">
        <f t="shared" si="48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</row>
    <row r="143" spans="2:16" ht="12.5">
      <c r="B143" s="195" t="str">
        <f t="shared" si="3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6"/>
        <v>0</v>
      </c>
      <c r="G143" s="523">
        <f t="shared" si="47"/>
        <v>0</v>
      </c>
      <c r="H143" s="526">
        <f t="shared" si="44"/>
        <v>0</v>
      </c>
      <c r="I143" s="577">
        <f t="shared" si="45"/>
        <v>0</v>
      </c>
      <c r="J143" s="514">
        <f t="shared" si="48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</row>
    <row r="144" spans="2:16" ht="12.5">
      <c r="B144" s="195" t="str">
        <f t="shared" si="3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6"/>
        <v>0</v>
      </c>
      <c r="G144" s="523">
        <f t="shared" si="47"/>
        <v>0</v>
      </c>
      <c r="H144" s="526">
        <f t="shared" si="44"/>
        <v>0</v>
      </c>
      <c r="I144" s="577">
        <f t="shared" si="45"/>
        <v>0</v>
      </c>
      <c r="J144" s="514">
        <f t="shared" si="48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</row>
    <row r="145" spans="2:16" ht="12.5">
      <c r="B145" s="195" t="str">
        <f t="shared" si="3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6"/>
        <v>0</v>
      </c>
      <c r="G145" s="523">
        <f t="shared" si="47"/>
        <v>0</v>
      </c>
      <c r="H145" s="526">
        <f t="shared" si="44"/>
        <v>0</v>
      </c>
      <c r="I145" s="577">
        <f t="shared" si="45"/>
        <v>0</v>
      </c>
      <c r="J145" s="514">
        <f t="shared" si="48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</row>
    <row r="146" spans="2:16" ht="12.5">
      <c r="B146" s="195" t="str">
        <f t="shared" si="3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6"/>
        <v>0</v>
      </c>
      <c r="G146" s="523">
        <f t="shared" si="47"/>
        <v>0</v>
      </c>
      <c r="H146" s="526">
        <f t="shared" si="44"/>
        <v>0</v>
      </c>
      <c r="I146" s="577">
        <f t="shared" si="45"/>
        <v>0</v>
      </c>
      <c r="J146" s="514">
        <f t="shared" si="48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</row>
    <row r="147" spans="2:16" ht="12.5">
      <c r="B147" s="195" t="str">
        <f t="shared" si="3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6"/>
        <v>0</v>
      </c>
      <c r="G147" s="523">
        <f t="shared" si="47"/>
        <v>0</v>
      </c>
      <c r="H147" s="526">
        <f t="shared" si="44"/>
        <v>0</v>
      </c>
      <c r="I147" s="577">
        <f t="shared" si="45"/>
        <v>0</v>
      </c>
      <c r="J147" s="514">
        <f t="shared" si="48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</row>
    <row r="148" spans="2:16" ht="12.5">
      <c r="B148" s="195" t="str">
        <f t="shared" si="3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6"/>
        <v>0</v>
      </c>
      <c r="G148" s="523">
        <f t="shared" si="47"/>
        <v>0</v>
      </c>
      <c r="H148" s="526">
        <f t="shared" si="44"/>
        <v>0</v>
      </c>
      <c r="I148" s="577">
        <f t="shared" si="45"/>
        <v>0</v>
      </c>
      <c r="J148" s="514">
        <f t="shared" si="48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</row>
    <row r="149" spans="2:16" ht="12.5">
      <c r="B149" s="195" t="str">
        <f t="shared" si="3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6"/>
        <v>0</v>
      </c>
      <c r="G149" s="523">
        <f t="shared" si="47"/>
        <v>0</v>
      </c>
      <c r="H149" s="526">
        <f t="shared" si="44"/>
        <v>0</v>
      </c>
      <c r="I149" s="577">
        <f t="shared" si="45"/>
        <v>0</v>
      </c>
      <c r="J149" s="514">
        <f t="shared" si="48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</row>
    <row r="150" spans="2:16" ht="12.5">
      <c r="B150" s="195" t="str">
        <f t="shared" si="3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6"/>
        <v>0</v>
      </c>
      <c r="G150" s="523">
        <f t="shared" si="47"/>
        <v>0</v>
      </c>
      <c r="H150" s="526">
        <f t="shared" si="44"/>
        <v>0</v>
      </c>
      <c r="I150" s="577">
        <f t="shared" si="45"/>
        <v>0</v>
      </c>
      <c r="J150" s="514">
        <f t="shared" si="48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</row>
    <row r="151" spans="2:16" ht="12.5">
      <c r="B151" s="195" t="str">
        <f t="shared" si="3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6"/>
        <v>0</v>
      </c>
      <c r="G151" s="523">
        <f t="shared" si="47"/>
        <v>0</v>
      </c>
      <c r="H151" s="526">
        <f t="shared" si="44"/>
        <v>0</v>
      </c>
      <c r="I151" s="577">
        <f t="shared" si="45"/>
        <v>0</v>
      </c>
      <c r="J151" s="514">
        <f t="shared" si="48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</row>
    <row r="152" spans="2:16" ht="12.5">
      <c r="B152" s="195" t="str">
        <f t="shared" si="3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6"/>
        <v>0</v>
      </c>
      <c r="G152" s="523">
        <f t="shared" si="47"/>
        <v>0</v>
      </c>
      <c r="H152" s="526">
        <f t="shared" si="44"/>
        <v>0</v>
      </c>
      <c r="I152" s="577">
        <f t="shared" si="45"/>
        <v>0</v>
      </c>
      <c r="J152" s="514">
        <f t="shared" si="48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</row>
    <row r="153" spans="2:16" ht="12.5">
      <c r="B153" s="195" t="str">
        <f t="shared" si="3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6"/>
        <v>0</v>
      </c>
      <c r="G153" s="523">
        <f t="shared" si="47"/>
        <v>0</v>
      </c>
      <c r="H153" s="526">
        <f t="shared" si="44"/>
        <v>0</v>
      </c>
      <c r="I153" s="577">
        <f t="shared" si="45"/>
        <v>0</v>
      </c>
      <c r="J153" s="514">
        <f t="shared" si="48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</row>
    <row r="154" spans="2:16" ht="13" thickBot="1">
      <c r="B154" s="195" t="str">
        <f t="shared" si="3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6"/>
        <v>0</v>
      </c>
      <c r="G154" s="528">
        <f t="shared" si="47"/>
        <v>0</v>
      </c>
      <c r="H154" s="530">
        <f t="shared" si="44"/>
        <v>0</v>
      </c>
      <c r="I154" s="579">
        <f t="shared" si="45"/>
        <v>0</v>
      </c>
      <c r="J154" s="533">
        <f t="shared" si="48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</row>
    <row r="155" spans="2:16" ht="12.5">
      <c r="C155" s="374" t="s">
        <v>78</v>
      </c>
      <c r="D155" s="375"/>
      <c r="E155" s="375">
        <f>SUM(E99:E154)</f>
        <v>10668801.15</v>
      </c>
      <c r="F155" s="375"/>
      <c r="G155" s="375"/>
      <c r="H155" s="375">
        <f>SUM(H99:H154)</f>
        <v>38489165.737559676</v>
      </c>
      <c r="I155" s="375">
        <f>SUM(I99:I154)</f>
        <v>38489165.737559676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23" priority="1" stopIfTrue="1" operator="equal">
      <formula>$I$10</formula>
    </cfRule>
  </conditionalFormatting>
  <conditionalFormatting sqref="C99:C154">
    <cfRule type="cellIs" dxfId="22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topLeftCell="A60" zoomScale="80" zoomScaleNormal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68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1344586.0215907013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1344586.0215907013</v>
      </c>
      <c r="O6" s="269"/>
      <c r="P6" s="269"/>
    </row>
    <row r="7" spans="1:16" ht="13.5" thickBot="1">
      <c r="C7" s="467" t="s">
        <v>48</v>
      </c>
      <c r="D7" s="624" t="s">
        <v>424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422</v>
      </c>
      <c r="E9" s="637" t="s">
        <v>423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11171456.220000001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253896.7322727273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748027.48799327505</v>
      </c>
      <c r="H17" s="639">
        <v>748027.48799327505</v>
      </c>
      <c r="I17" s="511">
        <f t="shared" ref="I17:I72" si="0">H17-G17</f>
        <v>0</v>
      </c>
      <c r="J17" s="511"/>
      <c r="K17" s="512">
        <f t="shared" ref="K17:K22" si="1">+G17</f>
        <v>748027.48799327505</v>
      </c>
      <c r="L17" s="513">
        <f t="shared" ref="L17:L72" si="2">IF(K17&lt;&gt;0,+G17-K17,0)</f>
        <v>0</v>
      </c>
      <c r="M17" s="512">
        <f t="shared" ref="M17:M22" si="3">+H17</f>
        <v>748027.48799327505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237341.46341463414</v>
      </c>
      <c r="F18" s="631">
        <v>9355209.349593496</v>
      </c>
      <c r="G18" s="630">
        <v>1441415.7157019456</v>
      </c>
      <c r="H18" s="639">
        <v>1441415.7157019456</v>
      </c>
      <c r="I18" s="511">
        <f t="shared" si="0"/>
        <v>0</v>
      </c>
      <c r="J18" s="511"/>
      <c r="K18" s="518">
        <f t="shared" si="1"/>
        <v>1441415.7157019456</v>
      </c>
      <c r="L18" s="519">
        <f t="shared" si="2"/>
        <v>0</v>
      </c>
      <c r="M18" s="518">
        <f t="shared" si="3"/>
        <v>1441415.7157019456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1362917.8369081842</v>
      </c>
      <c r="H19" s="639">
        <v>1362917.8369081842</v>
      </c>
      <c r="I19" s="511">
        <f t="shared" si="0"/>
        <v>0</v>
      </c>
      <c r="J19" s="511"/>
      <c r="K19" s="518">
        <f t="shared" si="1"/>
        <v>1362917.8369081842</v>
      </c>
      <c r="L19" s="519">
        <f t="shared" ref="L19" si="6">IF(K19&lt;&gt;0,+G19-K19,0)</f>
        <v>0</v>
      </c>
      <c r="M19" s="518">
        <f t="shared" si="3"/>
        <v>1362917.8369081842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2021</v>
      </c>
      <c r="D20" s="631">
        <v>10534306.560597466</v>
      </c>
      <c r="E20" s="630">
        <v>265987.04761904763</v>
      </c>
      <c r="F20" s="631">
        <v>10268319.512978418</v>
      </c>
      <c r="G20" s="630">
        <v>1368573.5039296474</v>
      </c>
      <c r="H20" s="639">
        <v>1368573.5039296474</v>
      </c>
      <c r="I20" s="511">
        <f t="shared" si="0"/>
        <v>0</v>
      </c>
      <c r="J20" s="511"/>
      <c r="K20" s="518">
        <f t="shared" si="1"/>
        <v>1368573.5039296474</v>
      </c>
      <c r="L20" s="519">
        <f t="shared" ref="L20" si="8">IF(K20&lt;&gt;0,+G20-K20,0)</f>
        <v>0</v>
      </c>
      <c r="M20" s="518">
        <f t="shared" si="3"/>
        <v>1368573.5039296474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2022</v>
      </c>
      <c r="D21" s="631">
        <v>10257280.37514518</v>
      </c>
      <c r="E21" s="630">
        <v>265987.04761904763</v>
      </c>
      <c r="F21" s="631">
        <v>9991293.3275261316</v>
      </c>
      <c r="G21" s="630">
        <v>1404403.3392026301</v>
      </c>
      <c r="H21" s="639">
        <v>1404403.3392026301</v>
      </c>
      <c r="I21" s="511">
        <f t="shared" si="0"/>
        <v>0</v>
      </c>
      <c r="J21" s="511"/>
      <c r="K21" s="518">
        <f t="shared" si="1"/>
        <v>1404403.3392026301</v>
      </c>
      <c r="L21" s="519">
        <f t="shared" ref="L21" si="9">IF(K21&lt;&gt;0,+G21-K21,0)</f>
        <v>0</v>
      </c>
      <c r="M21" s="518">
        <f t="shared" si="3"/>
        <v>1404403.3392026301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2023</v>
      </c>
      <c r="D22" s="631">
        <v>9991293.5475261323</v>
      </c>
      <c r="E22" s="630">
        <v>265987.05285714287</v>
      </c>
      <c r="F22" s="631">
        <v>9725306.4946689904</v>
      </c>
      <c r="G22" s="630">
        <v>1511354.4294618871</v>
      </c>
      <c r="H22" s="639">
        <v>1511354.4294618871</v>
      </c>
      <c r="I22" s="511">
        <f t="shared" si="0"/>
        <v>0</v>
      </c>
      <c r="J22" s="511"/>
      <c r="K22" s="518">
        <f t="shared" si="1"/>
        <v>1511354.4294618871</v>
      </c>
      <c r="L22" s="519">
        <f t="shared" ref="L22" si="10">IF(K22&lt;&gt;0,+G22-K22,0)</f>
        <v>0</v>
      </c>
      <c r="M22" s="518">
        <f t="shared" si="3"/>
        <v>1511354.4294618871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/>
      </c>
      <c r="C23" s="507">
        <f>IF(D11="","-",+C22+1)</f>
        <v>2024</v>
      </c>
      <c r="D23" s="631">
        <v>9725306.4946689904</v>
      </c>
      <c r="E23" s="630">
        <v>265987.05285714287</v>
      </c>
      <c r="F23" s="631">
        <v>9459319.4418118484</v>
      </c>
      <c r="G23" s="630">
        <v>1344586.0215907013</v>
      </c>
      <c r="H23" s="639">
        <v>1344586.0215907013</v>
      </c>
      <c r="I23" s="511">
        <f t="shared" si="0"/>
        <v>0</v>
      </c>
      <c r="J23" s="511"/>
      <c r="K23" s="518">
        <f t="shared" ref="K23" si="11">+G23</f>
        <v>1344586.0215907013</v>
      </c>
      <c r="L23" s="519">
        <f t="shared" ref="L23" si="12">IF(K23&lt;&gt;0,+G23-K23,0)</f>
        <v>0</v>
      </c>
      <c r="M23" s="518">
        <f t="shared" ref="M23" si="13">+H23</f>
        <v>1344586.0215907013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 ht="12.5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9459319.4418118484</v>
      </c>
      <c r="E24" s="522">
        <f>IF(+I14&lt;F23,I14,D24)</f>
        <v>253896.7322727273</v>
      </c>
      <c r="F24" s="523">
        <f t="shared" ref="F24:F72" si="16">+D24-E24</f>
        <v>9205422.709539121</v>
      </c>
      <c r="G24" s="524">
        <f t="shared" ref="G24:G72" si="17">+I$12*((D24+F24)/2)+E24</f>
        <v>1369368.2784793032</v>
      </c>
      <c r="H24" s="491">
        <f t="shared" ref="H24:H72" si="18">+I$13*((D24+F24)/2)+E24</f>
        <v>1369368.2784793032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9205422.709539121</v>
      </c>
      <c r="E25" s="522">
        <f>IF(+I14&lt;F24,I14,D25)</f>
        <v>253896.7322727273</v>
      </c>
      <c r="F25" s="523">
        <f t="shared" si="16"/>
        <v>8951525.9772663936</v>
      </c>
      <c r="G25" s="524">
        <f t="shared" si="17"/>
        <v>1339020.7303344118</v>
      </c>
      <c r="H25" s="491">
        <f t="shared" si="18"/>
        <v>1339020.7303344118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8951525.9772663936</v>
      </c>
      <c r="E26" s="522">
        <f>IF(+I14&lt;F25,I14,D26)</f>
        <v>253896.7322727273</v>
      </c>
      <c r="F26" s="523">
        <f t="shared" si="16"/>
        <v>8697629.2449936662</v>
      </c>
      <c r="G26" s="524">
        <f t="shared" si="17"/>
        <v>1308673.18218952</v>
      </c>
      <c r="H26" s="491">
        <f t="shared" si="18"/>
        <v>1308673.18218952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8697629.2449936662</v>
      </c>
      <c r="E27" s="522">
        <f>IF(+I14&lt;F26,I14,D27)</f>
        <v>253896.7322727273</v>
      </c>
      <c r="F27" s="523">
        <f t="shared" si="16"/>
        <v>8443732.5127209388</v>
      </c>
      <c r="G27" s="524">
        <f t="shared" si="17"/>
        <v>1278325.6340446286</v>
      </c>
      <c r="H27" s="491">
        <f t="shared" si="18"/>
        <v>1278325.6340446286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8443732.5127209388</v>
      </c>
      <c r="E28" s="522">
        <f>IF(+I14&lt;F27,I14,D28)</f>
        <v>253896.7322727273</v>
      </c>
      <c r="F28" s="523">
        <f t="shared" si="16"/>
        <v>8189835.7804482114</v>
      </c>
      <c r="G28" s="524">
        <f t="shared" si="17"/>
        <v>1247978.0858997367</v>
      </c>
      <c r="H28" s="491">
        <f t="shared" si="18"/>
        <v>1247978.0858997367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8189835.7804482114</v>
      </c>
      <c r="E29" s="522">
        <f>IF(+I14&lt;F28,I14,D29)</f>
        <v>253896.7322727273</v>
      </c>
      <c r="F29" s="523">
        <f t="shared" si="16"/>
        <v>7935939.0481754839</v>
      </c>
      <c r="G29" s="524">
        <f t="shared" si="17"/>
        <v>1217630.5377548449</v>
      </c>
      <c r="H29" s="491">
        <f t="shared" si="18"/>
        <v>1217630.5377548449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7935939.0481754839</v>
      </c>
      <c r="E30" s="522">
        <f>IF(+I14&lt;F29,I14,D30)</f>
        <v>253896.7322727273</v>
      </c>
      <c r="F30" s="523">
        <f t="shared" si="16"/>
        <v>7682042.3159027565</v>
      </c>
      <c r="G30" s="524">
        <f t="shared" si="17"/>
        <v>1187282.9896099532</v>
      </c>
      <c r="H30" s="491">
        <f t="shared" si="18"/>
        <v>1187282.9896099532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7682042.3159027565</v>
      </c>
      <c r="E31" s="522">
        <f>IF(+I14&lt;F30,I14,D31)</f>
        <v>253896.7322727273</v>
      </c>
      <c r="F31" s="523">
        <f t="shared" si="16"/>
        <v>7428145.5836300291</v>
      </c>
      <c r="G31" s="524">
        <f t="shared" si="17"/>
        <v>1156935.4414650616</v>
      </c>
      <c r="H31" s="491">
        <f t="shared" si="18"/>
        <v>1156935.4414650616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7428145.5836300291</v>
      </c>
      <c r="E32" s="522">
        <f>IF(+I14&lt;F31,I14,D32)</f>
        <v>253896.7322727273</v>
      </c>
      <c r="F32" s="523">
        <f t="shared" si="16"/>
        <v>7174248.8513573017</v>
      </c>
      <c r="G32" s="524">
        <f t="shared" si="17"/>
        <v>1126587.8933201698</v>
      </c>
      <c r="H32" s="491">
        <f t="shared" si="18"/>
        <v>1126587.8933201698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7174248.8513573017</v>
      </c>
      <c r="E33" s="522">
        <f>IF(+I14&lt;F32,I14,D33)</f>
        <v>253896.7322727273</v>
      </c>
      <c r="F33" s="523">
        <f t="shared" si="16"/>
        <v>6920352.1190845743</v>
      </c>
      <c r="G33" s="524">
        <f t="shared" si="17"/>
        <v>1096240.3451752784</v>
      </c>
      <c r="H33" s="491">
        <f t="shared" si="18"/>
        <v>1096240.3451752784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6920352.1190845743</v>
      </c>
      <c r="E34" s="522">
        <f>IF(+I14&lt;F33,I14,D34)</f>
        <v>253896.7322727273</v>
      </c>
      <c r="F34" s="523">
        <f t="shared" si="16"/>
        <v>6666455.3868118469</v>
      </c>
      <c r="G34" s="524">
        <f t="shared" si="17"/>
        <v>1065892.7970303865</v>
      </c>
      <c r="H34" s="491">
        <f t="shared" si="18"/>
        <v>1065892.7970303865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6666455.3868118469</v>
      </c>
      <c r="E35" s="522">
        <f>IF(+I14&lt;F34,I14,D35)</f>
        <v>253896.7322727273</v>
      </c>
      <c r="F35" s="523">
        <f t="shared" si="16"/>
        <v>6412558.6545391195</v>
      </c>
      <c r="G35" s="524">
        <f t="shared" si="17"/>
        <v>1035545.2488854949</v>
      </c>
      <c r="H35" s="491">
        <f t="shared" si="18"/>
        <v>1035545.2488854949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6412558.6545391195</v>
      </c>
      <c r="E36" s="522">
        <f>IF(+I14&lt;F35,I14,D36)</f>
        <v>253896.7322727273</v>
      </c>
      <c r="F36" s="523">
        <f t="shared" si="16"/>
        <v>6158661.922266392</v>
      </c>
      <c r="G36" s="524">
        <f t="shared" si="17"/>
        <v>1005197.7007406031</v>
      </c>
      <c r="H36" s="491">
        <f t="shared" si="18"/>
        <v>1005197.7007406031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6158661.922266392</v>
      </c>
      <c r="E37" s="522">
        <f>IF(+I14&lt;F36,I14,D37)</f>
        <v>253896.7322727273</v>
      </c>
      <c r="F37" s="523">
        <f t="shared" si="16"/>
        <v>5904765.1899936646</v>
      </c>
      <c r="G37" s="524">
        <f t="shared" si="17"/>
        <v>974850.15259571152</v>
      </c>
      <c r="H37" s="491">
        <f t="shared" si="18"/>
        <v>974850.15259571152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5904765.1899936646</v>
      </c>
      <c r="E38" s="522">
        <f>IF(+I14&lt;F37,I14,D38)</f>
        <v>253896.7322727273</v>
      </c>
      <c r="F38" s="523">
        <f t="shared" si="16"/>
        <v>5650868.4577209372</v>
      </c>
      <c r="G38" s="524">
        <f t="shared" si="17"/>
        <v>944502.60445081978</v>
      </c>
      <c r="H38" s="491">
        <f t="shared" si="18"/>
        <v>944502.60445081978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5650868.4577209372</v>
      </c>
      <c r="E39" s="522">
        <f>IF(+I14&lt;F38,I14,D39)</f>
        <v>253896.7322727273</v>
      </c>
      <c r="F39" s="523">
        <f t="shared" si="16"/>
        <v>5396971.7254482098</v>
      </c>
      <c r="G39" s="524">
        <f t="shared" si="17"/>
        <v>914155.05630592816</v>
      </c>
      <c r="H39" s="491">
        <f t="shared" si="18"/>
        <v>914155.05630592816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5396971.7254482098</v>
      </c>
      <c r="E40" s="522">
        <f>IF(+I14&lt;F39,I14,D40)</f>
        <v>253896.7322727273</v>
      </c>
      <c r="F40" s="523">
        <f t="shared" si="16"/>
        <v>5143074.9931754824</v>
      </c>
      <c r="G40" s="524">
        <f t="shared" si="17"/>
        <v>883807.50816103641</v>
      </c>
      <c r="H40" s="491">
        <f t="shared" si="18"/>
        <v>883807.50816103641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5143074.9931754824</v>
      </c>
      <c r="E41" s="522">
        <f>IF(+I14&lt;F40,I14,D41)</f>
        <v>253896.7322727273</v>
      </c>
      <c r="F41" s="523">
        <f t="shared" si="16"/>
        <v>4889178.260902755</v>
      </c>
      <c r="G41" s="524">
        <f t="shared" si="17"/>
        <v>853459.96001614479</v>
      </c>
      <c r="H41" s="491">
        <f t="shared" si="18"/>
        <v>853459.96001614479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4889178.260902755</v>
      </c>
      <c r="E42" s="522">
        <f>IF(+I14&lt;F41,I14,D42)</f>
        <v>253896.7322727273</v>
      </c>
      <c r="F42" s="523">
        <f t="shared" si="16"/>
        <v>4635281.5286300275</v>
      </c>
      <c r="G42" s="524">
        <f t="shared" si="17"/>
        <v>823112.41187125316</v>
      </c>
      <c r="H42" s="491">
        <f t="shared" si="18"/>
        <v>823112.41187125316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4635281.5286300275</v>
      </c>
      <c r="E43" s="522">
        <f>IF(+I14&lt;F42,I14,D43)</f>
        <v>253896.7322727273</v>
      </c>
      <c r="F43" s="523">
        <f t="shared" si="16"/>
        <v>4381384.7963573001</v>
      </c>
      <c r="G43" s="524">
        <f t="shared" si="17"/>
        <v>792764.86372636142</v>
      </c>
      <c r="H43" s="491">
        <f t="shared" si="18"/>
        <v>792764.86372636142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4381384.7963573001</v>
      </c>
      <c r="E44" s="522">
        <f>IF(+I14&lt;F43,I14,D44)</f>
        <v>253896.7322727273</v>
      </c>
      <c r="F44" s="523">
        <f t="shared" si="16"/>
        <v>4127488.0640845727</v>
      </c>
      <c r="G44" s="524">
        <f t="shared" si="17"/>
        <v>762417.3155814698</v>
      </c>
      <c r="H44" s="491">
        <f t="shared" si="18"/>
        <v>762417.3155814698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4127488.0640845727</v>
      </c>
      <c r="E45" s="522">
        <f>IF(+I14&lt;F44,I14,D45)</f>
        <v>253896.7322727273</v>
      </c>
      <c r="F45" s="523">
        <f t="shared" si="16"/>
        <v>3873591.3318118453</v>
      </c>
      <c r="G45" s="524">
        <f t="shared" si="17"/>
        <v>732069.76743657805</v>
      </c>
      <c r="H45" s="491">
        <f t="shared" si="18"/>
        <v>732069.76743657805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3873591.3318118453</v>
      </c>
      <c r="E46" s="522">
        <f>IF(+I14&lt;F45,I14,D46)</f>
        <v>253896.7322727273</v>
      </c>
      <c r="F46" s="523">
        <f t="shared" si="16"/>
        <v>3619694.5995391179</v>
      </c>
      <c r="G46" s="524">
        <f t="shared" si="17"/>
        <v>701722.21929168631</v>
      </c>
      <c r="H46" s="491">
        <f t="shared" si="18"/>
        <v>701722.21929168631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3619694.5995391179</v>
      </c>
      <c r="E47" s="522">
        <f>IF(+I14&lt;F46,I14,D47)</f>
        <v>253896.7322727273</v>
      </c>
      <c r="F47" s="523">
        <f t="shared" si="16"/>
        <v>3365797.8672663905</v>
      </c>
      <c r="G47" s="524">
        <f t="shared" si="17"/>
        <v>671374.67114679469</v>
      </c>
      <c r="H47" s="491">
        <f t="shared" si="18"/>
        <v>671374.67114679469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3365797.8672663905</v>
      </c>
      <c r="E48" s="522">
        <f>IF(+I14&lt;F47,I14,D48)</f>
        <v>253896.7322727273</v>
      </c>
      <c r="F48" s="523">
        <f t="shared" si="16"/>
        <v>3111901.1349936631</v>
      </c>
      <c r="G48" s="524">
        <f t="shared" si="17"/>
        <v>641027.12300190306</v>
      </c>
      <c r="H48" s="491">
        <f t="shared" si="18"/>
        <v>641027.12300190306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3111901.1349936631</v>
      </c>
      <c r="E49" s="522">
        <f>IF(+I14&lt;F48,I14,D49)</f>
        <v>253896.7322727273</v>
      </c>
      <c r="F49" s="523">
        <f t="shared" si="16"/>
        <v>2858004.4027209356</v>
      </c>
      <c r="G49" s="524">
        <f t="shared" si="17"/>
        <v>610679.57485701144</v>
      </c>
      <c r="H49" s="491">
        <f t="shared" si="18"/>
        <v>610679.57485701144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2858004.4027209356</v>
      </c>
      <c r="E50" s="522">
        <f>IF(+I14&lt;F49,I14,D50)</f>
        <v>253896.7322727273</v>
      </c>
      <c r="F50" s="523">
        <f t="shared" si="16"/>
        <v>2604107.6704482082</v>
      </c>
      <c r="G50" s="524">
        <f t="shared" si="17"/>
        <v>580332.0267121197</v>
      </c>
      <c r="H50" s="491">
        <f t="shared" si="18"/>
        <v>580332.0267121197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2604107.6704482082</v>
      </c>
      <c r="E51" s="522">
        <f>IF(+I14&lt;F50,I14,D51)</f>
        <v>253896.7322727273</v>
      </c>
      <c r="F51" s="523">
        <f t="shared" si="16"/>
        <v>2350210.9381754808</v>
      </c>
      <c r="G51" s="524">
        <f t="shared" si="17"/>
        <v>549984.47856722795</v>
      </c>
      <c r="H51" s="491">
        <f t="shared" si="18"/>
        <v>549984.47856722795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2350210.9381754808</v>
      </c>
      <c r="E52" s="522">
        <f>IF(+I14&lt;F51,I14,D52)</f>
        <v>253896.7322727273</v>
      </c>
      <c r="F52" s="523">
        <f t="shared" si="16"/>
        <v>2096314.2059027534</v>
      </c>
      <c r="G52" s="524">
        <f t="shared" si="17"/>
        <v>519636.93042233633</v>
      </c>
      <c r="H52" s="491">
        <f t="shared" si="18"/>
        <v>519636.93042233633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2096314.2059027534</v>
      </c>
      <c r="E53" s="522">
        <f>IF(+I14&lt;F52,I14,D53)</f>
        <v>253896.7322727273</v>
      </c>
      <c r="F53" s="523">
        <f t="shared" si="16"/>
        <v>1842417.473630026</v>
      </c>
      <c r="G53" s="524">
        <f t="shared" si="17"/>
        <v>489289.38227744465</v>
      </c>
      <c r="H53" s="491">
        <f t="shared" si="18"/>
        <v>489289.38227744465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1842417.473630026</v>
      </c>
      <c r="E54" s="522">
        <f>IF(+I14&lt;F53,I14,D54)</f>
        <v>253896.7322727273</v>
      </c>
      <c r="F54" s="523">
        <f t="shared" si="16"/>
        <v>1588520.7413572986</v>
      </c>
      <c r="G54" s="524">
        <f t="shared" si="17"/>
        <v>458941.83413255296</v>
      </c>
      <c r="H54" s="491">
        <f t="shared" si="18"/>
        <v>458941.83413255296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1588520.7413572986</v>
      </c>
      <c r="E55" s="522">
        <f>IF(+I14&lt;F54,I14,D55)</f>
        <v>253896.7322727273</v>
      </c>
      <c r="F55" s="523">
        <f t="shared" si="16"/>
        <v>1334624.0090845712</v>
      </c>
      <c r="G55" s="524">
        <f t="shared" si="17"/>
        <v>428594.28598766128</v>
      </c>
      <c r="H55" s="491">
        <f t="shared" si="18"/>
        <v>428594.28598766128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1334624.0090845712</v>
      </c>
      <c r="E56" s="522">
        <f>IF(+I14&lt;F55,I14,D56)</f>
        <v>253896.7322727273</v>
      </c>
      <c r="F56" s="523">
        <f t="shared" si="16"/>
        <v>1080727.2768118437</v>
      </c>
      <c r="G56" s="524">
        <f t="shared" si="17"/>
        <v>398246.73784276959</v>
      </c>
      <c r="H56" s="491">
        <f t="shared" si="18"/>
        <v>398246.73784276959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1080727.2768118437</v>
      </c>
      <c r="E57" s="522">
        <f>IF(+I14&lt;F56,I14,D57)</f>
        <v>253896.7322727273</v>
      </c>
      <c r="F57" s="523">
        <f t="shared" si="16"/>
        <v>826830.54453911644</v>
      </c>
      <c r="G57" s="524">
        <f t="shared" si="17"/>
        <v>367899.18969787791</v>
      </c>
      <c r="H57" s="491">
        <f t="shared" si="18"/>
        <v>367899.18969787791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826830.54453911644</v>
      </c>
      <c r="E58" s="522">
        <f>IF(+I14&lt;F57,I14,D58)</f>
        <v>253896.7322727273</v>
      </c>
      <c r="F58" s="523">
        <f t="shared" si="16"/>
        <v>572933.81226638914</v>
      </c>
      <c r="G58" s="524">
        <f t="shared" si="17"/>
        <v>337551.64155298623</v>
      </c>
      <c r="H58" s="491">
        <f t="shared" si="18"/>
        <v>337551.64155298623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572933.81226638914</v>
      </c>
      <c r="E59" s="522">
        <f>IF(+I14&lt;F58,I14,D59)</f>
        <v>253896.7322727273</v>
      </c>
      <c r="F59" s="523">
        <f t="shared" si="16"/>
        <v>319037.07999366184</v>
      </c>
      <c r="G59" s="524">
        <f t="shared" si="17"/>
        <v>307204.0934080946</v>
      </c>
      <c r="H59" s="491">
        <f t="shared" si="18"/>
        <v>307204.0934080946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319037.07999366184</v>
      </c>
      <c r="E60" s="522">
        <f>IF(+I14&lt;F59,I14,D60)</f>
        <v>253896.7322727273</v>
      </c>
      <c r="F60" s="523">
        <f t="shared" si="16"/>
        <v>65140.347720934544</v>
      </c>
      <c r="G60" s="524">
        <f t="shared" si="17"/>
        <v>276856.54526320292</v>
      </c>
      <c r="H60" s="491">
        <f t="shared" si="18"/>
        <v>276856.54526320292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65140.347720934544</v>
      </c>
      <c r="E61" s="522">
        <f>IF(+I14&lt;F60,I14,D61)</f>
        <v>65140.347720934544</v>
      </c>
      <c r="F61" s="523">
        <f t="shared" si="16"/>
        <v>0</v>
      </c>
      <c r="G61" s="526">
        <f t="shared" si="17"/>
        <v>69033.367179949433</v>
      </c>
      <c r="H61" s="491">
        <f t="shared" si="18"/>
        <v>69033.367179949433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11171456.220000001</v>
      </c>
      <c r="F73" s="375"/>
      <c r="G73" s="375">
        <f>SUM(G17:G72)</f>
        <v>39705470.941204578</v>
      </c>
      <c r="H73" s="375">
        <f>SUM(H17:H72)</f>
        <v>39705470.941204578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1344586.0215907013</v>
      </c>
      <c r="N87" s="546">
        <f>IF(J92&lt;D11,0,VLOOKUP(J92,C17:O72,11))</f>
        <v>1344586.0215907013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1445768.9277621945</v>
      </c>
      <c r="N88" s="550">
        <f>IF(J92&lt;D11,0,VLOOKUP(J92,C99:P154,7))</f>
        <v>1445768.9277621945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101182.90617149323</v>
      </c>
      <c r="N89" s="555">
        <f>+N88-N87</f>
        <v>101182.90617149323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 t="str">
        <f>E9</f>
        <v xml:space="preserve">  SPP Project ID = 501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11171456.220000001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5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253896.7322727273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19">+I99-H99</f>
        <v>0</v>
      </c>
      <c r="K99" s="514"/>
      <c r="L99" s="512">
        <f t="shared" ref="L99:L104" si="20">+H99</f>
        <v>736637.67271858163</v>
      </c>
      <c r="M99" s="513">
        <f t="shared" ref="M99:M100" si="21">IF(L99&lt;&gt;0,+H99-L99,0)</f>
        <v>0</v>
      </c>
      <c r="N99" s="512">
        <f t="shared" ref="N99:N104" si="22">+I99</f>
        <v>736637.67271858163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11016340.513888888</v>
      </c>
      <c r="E100" s="630">
        <v>259801.3023255814</v>
      </c>
      <c r="F100" s="631">
        <v>10756539.211563306</v>
      </c>
      <c r="G100" s="631">
        <v>10886439.862726096</v>
      </c>
      <c r="H100" s="633">
        <v>1425091.7751290696</v>
      </c>
      <c r="I100" s="634">
        <v>1425091.7751290696</v>
      </c>
      <c r="J100" s="514">
        <f t="shared" si="19"/>
        <v>0</v>
      </c>
      <c r="K100" s="514"/>
      <c r="L100" s="655">
        <f t="shared" si="20"/>
        <v>1425091.7751290696</v>
      </c>
      <c r="M100" s="514">
        <f t="shared" si="21"/>
        <v>0</v>
      </c>
      <c r="N100" s="655">
        <f t="shared" si="22"/>
        <v>1425091.7751290696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2020</v>
      </c>
      <c r="D101" s="629">
        <v>10756539.211563306</v>
      </c>
      <c r="E101" s="630">
        <v>265987.04761904763</v>
      </c>
      <c r="F101" s="631">
        <v>10490552.163944257</v>
      </c>
      <c r="G101" s="631">
        <v>10623545.687753782</v>
      </c>
      <c r="H101" s="633">
        <v>1408802.5719974055</v>
      </c>
      <c r="I101" s="634">
        <v>1408802.5719974055</v>
      </c>
      <c r="J101" s="514">
        <f t="shared" si="19"/>
        <v>0</v>
      </c>
      <c r="K101" s="514"/>
      <c r="L101" s="655">
        <f t="shared" si="20"/>
        <v>1408802.5719974055</v>
      </c>
      <c r="M101" s="514">
        <f t="shared" ref="M101" si="26">IF(L101&lt;&gt;0,+H101-L101,0)</f>
        <v>0</v>
      </c>
      <c r="N101" s="655">
        <f t="shared" si="22"/>
        <v>1408802.5719974055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2021</v>
      </c>
      <c r="D102" s="629">
        <v>10490552.163944257</v>
      </c>
      <c r="E102" s="630">
        <v>272474.53658536583</v>
      </c>
      <c r="F102" s="631">
        <v>10218077.627358891</v>
      </c>
      <c r="G102" s="631">
        <v>10354314.895651575</v>
      </c>
      <c r="H102" s="633">
        <v>1447836.5815752498</v>
      </c>
      <c r="I102" s="634">
        <v>1447836.5815752498</v>
      </c>
      <c r="J102" s="514">
        <f t="shared" si="19"/>
        <v>0</v>
      </c>
      <c r="K102" s="514"/>
      <c r="L102" s="655">
        <f t="shared" si="20"/>
        <v>1447836.5815752498</v>
      </c>
      <c r="M102" s="514">
        <f t="shared" ref="M102" si="27">IF(L102&lt;&gt;0,+H102-L102,0)</f>
        <v>0</v>
      </c>
      <c r="N102" s="655">
        <f t="shared" si="22"/>
        <v>1447836.5815752498</v>
      </c>
      <c r="O102" s="514">
        <f t="shared" si="23"/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2022</v>
      </c>
      <c r="D103" s="629">
        <v>10218077.627358891</v>
      </c>
      <c r="E103" s="630">
        <v>265987.04761904763</v>
      </c>
      <c r="F103" s="631">
        <v>9952090.5797398426</v>
      </c>
      <c r="G103" s="631">
        <v>10085084.103549367</v>
      </c>
      <c r="H103" s="633">
        <v>1450559.273323264</v>
      </c>
      <c r="I103" s="634">
        <v>1450559.273323264</v>
      </c>
      <c r="J103" s="514">
        <f t="shared" si="19"/>
        <v>0</v>
      </c>
      <c r="K103" s="514"/>
      <c r="L103" s="655">
        <f t="shared" si="20"/>
        <v>1450559.273323264</v>
      </c>
      <c r="M103" s="514">
        <f t="shared" ref="M103" si="28">IF(L103&lt;&gt;0,+H103-L103,0)</f>
        <v>0</v>
      </c>
      <c r="N103" s="655">
        <f t="shared" si="22"/>
        <v>1450559.273323264</v>
      </c>
      <c r="O103" s="514">
        <f t="shared" ref="O103" si="29">IF(N103&lt;&gt;0,+I103-N103,0)</f>
        <v>0</v>
      </c>
      <c r="P103" s="514">
        <f t="shared" ref="P103" si="30">+O103-M103</f>
        <v>0</v>
      </c>
    </row>
    <row r="104" spans="1:16" ht="12.5">
      <c r="B104" s="195" t="str">
        <f t="shared" si="25"/>
        <v>IU</v>
      </c>
      <c r="C104" s="507">
        <f>IF(D93="","-",+C103+1)</f>
        <v>2023</v>
      </c>
      <c r="D104" s="629">
        <v>9952090.799739847</v>
      </c>
      <c r="E104" s="630">
        <v>253896.7322727273</v>
      </c>
      <c r="F104" s="631">
        <v>9698194.0674671195</v>
      </c>
      <c r="G104" s="631">
        <v>9825142.4336034842</v>
      </c>
      <c r="H104" s="633">
        <v>1465975.9809154486</v>
      </c>
      <c r="I104" s="634">
        <v>1465975.9809154486</v>
      </c>
      <c r="J104" s="514">
        <f t="shared" si="19"/>
        <v>0</v>
      </c>
      <c r="K104" s="514"/>
      <c r="L104" s="655">
        <f t="shared" si="20"/>
        <v>1465975.9809154486</v>
      </c>
      <c r="M104" s="514">
        <f t="shared" ref="M104" si="31">IF(L104&lt;&gt;0,+H104-L104,0)</f>
        <v>0</v>
      </c>
      <c r="N104" s="655">
        <f t="shared" si="22"/>
        <v>1465975.9809154486</v>
      </c>
      <c r="O104" s="514">
        <f t="shared" ref="O104" si="32">IF(N104&lt;&gt;0,+I104-N104,0)</f>
        <v>0</v>
      </c>
      <c r="P104" s="514">
        <f t="shared" ref="P104" si="33">+O104-M104</f>
        <v>0</v>
      </c>
    </row>
    <row r="105" spans="1:16" ht="12.5">
      <c r="B105" s="195" t="str">
        <f t="shared" si="25"/>
        <v/>
      </c>
      <c r="C105" s="507">
        <f>IF(D93="","-",+C104+1)</f>
        <v>2024</v>
      </c>
      <c r="D105" s="374">
        <f>IF(F104+SUM(E$99:E104)=D$92,F104,D$92-SUM(E$99:E104))</f>
        <v>9698194.0674671195</v>
      </c>
      <c r="E105" s="522">
        <f>IF(+J96&lt;F104,J96,D105)</f>
        <v>253896.7322727273</v>
      </c>
      <c r="F105" s="523">
        <f t="shared" ref="F105:F154" si="34">+D105-E105</f>
        <v>9444297.3351943921</v>
      </c>
      <c r="G105" s="523">
        <f t="shared" ref="G105:G154" si="35">+(F105+D105)/2</f>
        <v>9571245.7013307549</v>
      </c>
      <c r="H105" s="526">
        <f t="shared" ref="H105:H154" si="36">+J$94*G105+E105</f>
        <v>1445768.9277621945</v>
      </c>
      <c r="I105" s="577">
        <f t="shared" ref="I105:I154" si="37">+J$95*G105+E105</f>
        <v>1445768.9277621945</v>
      </c>
      <c r="J105" s="514">
        <f t="shared" si="19"/>
        <v>0</v>
      </c>
      <c r="K105" s="514"/>
      <c r="L105" s="525"/>
      <c r="M105" s="514">
        <f t="shared" ref="M105:M130" si="38">IF(L105&lt;&gt;0,+H105-L105,0)</f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2025</v>
      </c>
      <c r="D106" s="374">
        <f>IF(F105+SUM(E$99:E105)=D$92,F105,D$92-SUM(E$99:E105))</f>
        <v>9444297.3351943921</v>
      </c>
      <c r="E106" s="522">
        <f>IF(+J96&lt;F105,J96,D106)</f>
        <v>253896.7322727273</v>
      </c>
      <c r="F106" s="523">
        <f t="shared" si="34"/>
        <v>9190400.6029216647</v>
      </c>
      <c r="G106" s="523">
        <f t="shared" si="35"/>
        <v>9317348.9690580294</v>
      </c>
      <c r="H106" s="526">
        <f t="shared" si="36"/>
        <v>1414152.0969791939</v>
      </c>
      <c r="I106" s="577">
        <f t="shared" si="37"/>
        <v>1414152.0969791939</v>
      </c>
      <c r="J106" s="514">
        <f t="shared" si="19"/>
        <v>0</v>
      </c>
      <c r="K106" s="514"/>
      <c r="L106" s="525"/>
      <c r="M106" s="514">
        <f t="shared" si="38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2026</v>
      </c>
      <c r="D107" s="374">
        <f>IF(F106+SUM(E$99:E106)=D$92,F106,D$92-SUM(E$99:E106))</f>
        <v>9190400.6029216647</v>
      </c>
      <c r="E107" s="522">
        <f>IF(+J96&lt;F106,J96,D107)</f>
        <v>253896.7322727273</v>
      </c>
      <c r="F107" s="523">
        <f t="shared" si="34"/>
        <v>8936503.8706489373</v>
      </c>
      <c r="G107" s="523">
        <f t="shared" si="35"/>
        <v>9063452.2367853001</v>
      </c>
      <c r="H107" s="526">
        <f t="shared" si="36"/>
        <v>1382535.2661961932</v>
      </c>
      <c r="I107" s="577">
        <f t="shared" si="37"/>
        <v>1382535.2661961932</v>
      </c>
      <c r="J107" s="514">
        <f t="shared" si="19"/>
        <v>0</v>
      </c>
      <c r="K107" s="514"/>
      <c r="L107" s="525"/>
      <c r="M107" s="514">
        <f t="shared" si="38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2027</v>
      </c>
      <c r="D108" s="374">
        <f>IF(F107+SUM(E$99:E107)=D$92,F107,D$92-SUM(E$99:E107))</f>
        <v>8936503.8706489373</v>
      </c>
      <c r="E108" s="522">
        <f>IF(+J96&lt;F107,J96,D108)</f>
        <v>253896.7322727273</v>
      </c>
      <c r="F108" s="523">
        <f t="shared" si="34"/>
        <v>8682607.1383762099</v>
      </c>
      <c r="G108" s="523">
        <f t="shared" si="35"/>
        <v>8809555.5045125745</v>
      </c>
      <c r="H108" s="526">
        <f t="shared" si="36"/>
        <v>1350918.4354131925</v>
      </c>
      <c r="I108" s="577">
        <f t="shared" si="37"/>
        <v>1350918.4354131925</v>
      </c>
      <c r="J108" s="514">
        <f t="shared" si="19"/>
        <v>0</v>
      </c>
      <c r="K108" s="514"/>
      <c r="L108" s="525"/>
      <c r="M108" s="514">
        <f t="shared" si="38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2028</v>
      </c>
      <c r="D109" s="374">
        <f>IF(F108+SUM(E$99:E108)=D$92,F108,D$92-SUM(E$99:E108))</f>
        <v>8682607.1383762099</v>
      </c>
      <c r="E109" s="522">
        <f>IF(+J96&lt;F108,J96,D109)</f>
        <v>253896.7322727273</v>
      </c>
      <c r="F109" s="523">
        <f t="shared" si="34"/>
        <v>8428710.4061034825</v>
      </c>
      <c r="G109" s="523">
        <f t="shared" si="35"/>
        <v>8555658.7722398452</v>
      </c>
      <c r="H109" s="526">
        <f t="shared" si="36"/>
        <v>1319301.6046301918</v>
      </c>
      <c r="I109" s="577">
        <f t="shared" si="37"/>
        <v>1319301.6046301918</v>
      </c>
      <c r="J109" s="514">
        <f t="shared" si="19"/>
        <v>0</v>
      </c>
      <c r="K109" s="514"/>
      <c r="L109" s="525"/>
      <c r="M109" s="514">
        <f t="shared" si="38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2029</v>
      </c>
      <c r="D110" s="374">
        <f>IF(F109+SUM(E$99:E109)=D$92,F109,D$92-SUM(E$99:E109))</f>
        <v>8428710.4061034825</v>
      </c>
      <c r="E110" s="522">
        <f>IF(+J96&lt;F109,J96,D110)</f>
        <v>253896.7322727273</v>
      </c>
      <c r="F110" s="523">
        <f t="shared" si="34"/>
        <v>8174813.6738307551</v>
      </c>
      <c r="G110" s="523">
        <f t="shared" si="35"/>
        <v>8301762.0399671188</v>
      </c>
      <c r="H110" s="526">
        <f t="shared" si="36"/>
        <v>1287684.7738471911</v>
      </c>
      <c r="I110" s="577">
        <f t="shared" si="37"/>
        <v>1287684.7738471911</v>
      </c>
      <c r="J110" s="514">
        <f t="shared" si="19"/>
        <v>0</v>
      </c>
      <c r="K110" s="514"/>
      <c r="L110" s="525"/>
      <c r="M110" s="514">
        <f t="shared" si="38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2030</v>
      </c>
      <c r="D111" s="374">
        <f>IF(F110+SUM(E$99:E110)=D$92,F110,D$92-SUM(E$99:E110))</f>
        <v>8174813.6738307551</v>
      </c>
      <c r="E111" s="522">
        <f>IF(+J96&lt;F110,J96,D111)</f>
        <v>253896.7322727273</v>
      </c>
      <c r="F111" s="523">
        <f t="shared" si="34"/>
        <v>7920916.9415580276</v>
      </c>
      <c r="G111" s="523">
        <f t="shared" si="35"/>
        <v>8047865.3076943913</v>
      </c>
      <c r="H111" s="526">
        <f t="shared" si="36"/>
        <v>1256067.9430641904</v>
      </c>
      <c r="I111" s="577">
        <f t="shared" si="37"/>
        <v>1256067.9430641904</v>
      </c>
      <c r="J111" s="514">
        <f t="shared" si="19"/>
        <v>0</v>
      </c>
      <c r="K111" s="514"/>
      <c r="L111" s="525"/>
      <c r="M111" s="514">
        <f t="shared" si="38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2031</v>
      </c>
      <c r="D112" s="374">
        <f>IF(F111+SUM(E$99:E111)=D$92,F111,D$92-SUM(E$99:E111))</f>
        <v>7920916.9415580276</v>
      </c>
      <c r="E112" s="522">
        <f>IF(+J96&lt;F111,J96,D112)</f>
        <v>253896.7322727273</v>
      </c>
      <c r="F112" s="523">
        <f t="shared" si="34"/>
        <v>7667020.2092853002</v>
      </c>
      <c r="G112" s="523">
        <f t="shared" si="35"/>
        <v>7793968.5754216639</v>
      </c>
      <c r="H112" s="526">
        <f t="shared" si="36"/>
        <v>1224451.1122811898</v>
      </c>
      <c r="I112" s="577">
        <f t="shared" si="37"/>
        <v>1224451.1122811898</v>
      </c>
      <c r="J112" s="514">
        <f t="shared" si="19"/>
        <v>0</v>
      </c>
      <c r="K112" s="514"/>
      <c r="L112" s="525"/>
      <c r="M112" s="514">
        <f t="shared" si="38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2032</v>
      </c>
      <c r="D113" s="374">
        <f>IF(F112+SUM(E$99:E112)=D$92,F112,D$92-SUM(E$99:E112))</f>
        <v>7667020.2092853002</v>
      </c>
      <c r="E113" s="522">
        <f>IF(+J96&lt;F112,J96,D113)</f>
        <v>253896.7322727273</v>
      </c>
      <c r="F113" s="523">
        <f t="shared" si="34"/>
        <v>7413123.4770125728</v>
      </c>
      <c r="G113" s="523">
        <f t="shared" si="35"/>
        <v>7540071.8431489365</v>
      </c>
      <c r="H113" s="526">
        <f t="shared" si="36"/>
        <v>1192834.2814981891</v>
      </c>
      <c r="I113" s="577">
        <f t="shared" si="37"/>
        <v>1192834.2814981891</v>
      </c>
      <c r="J113" s="514">
        <f t="shared" si="19"/>
        <v>0</v>
      </c>
      <c r="K113" s="514"/>
      <c r="L113" s="525"/>
      <c r="M113" s="514">
        <f t="shared" si="38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2033</v>
      </c>
      <c r="D114" s="374">
        <f>IF(F113+SUM(E$99:E113)=D$92,F113,D$92-SUM(E$99:E113))</f>
        <v>7413123.4770125728</v>
      </c>
      <c r="E114" s="522">
        <f>IF(+J96&lt;F113,J96,D114)</f>
        <v>253896.7322727273</v>
      </c>
      <c r="F114" s="523">
        <f t="shared" si="34"/>
        <v>7159226.7447398454</v>
      </c>
      <c r="G114" s="523">
        <f t="shared" si="35"/>
        <v>7286175.1108762091</v>
      </c>
      <c r="H114" s="526">
        <f t="shared" si="36"/>
        <v>1161217.4507151884</v>
      </c>
      <c r="I114" s="577">
        <f t="shared" si="37"/>
        <v>1161217.4507151884</v>
      </c>
      <c r="J114" s="514">
        <f t="shared" si="19"/>
        <v>0</v>
      </c>
      <c r="K114" s="514"/>
      <c r="L114" s="525"/>
      <c r="M114" s="514">
        <f t="shared" si="38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2034</v>
      </c>
      <c r="D115" s="374">
        <f>IF(F114+SUM(E$99:E114)=D$92,F114,D$92-SUM(E$99:E114))</f>
        <v>7159226.7447398454</v>
      </c>
      <c r="E115" s="522">
        <f>IF(+J96&lt;F114,J96,D115)</f>
        <v>253896.7322727273</v>
      </c>
      <c r="F115" s="523">
        <f t="shared" si="34"/>
        <v>6905330.012467118</v>
      </c>
      <c r="G115" s="523">
        <f t="shared" si="35"/>
        <v>7032278.3786034817</v>
      </c>
      <c r="H115" s="526">
        <f t="shared" si="36"/>
        <v>1129600.6199321877</v>
      </c>
      <c r="I115" s="577">
        <f t="shared" si="37"/>
        <v>1129600.6199321877</v>
      </c>
      <c r="J115" s="514">
        <f t="shared" si="19"/>
        <v>0</v>
      </c>
      <c r="K115" s="514"/>
      <c r="L115" s="525"/>
      <c r="M115" s="514">
        <f t="shared" si="38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2035</v>
      </c>
      <c r="D116" s="374">
        <f>IF(F115+SUM(E$99:E115)=D$92,F115,D$92-SUM(E$99:E115))</f>
        <v>6905330.012467118</v>
      </c>
      <c r="E116" s="522">
        <f>IF(+J96&lt;F115,J96,D116)</f>
        <v>253896.7322727273</v>
      </c>
      <c r="F116" s="523">
        <f t="shared" si="34"/>
        <v>6651433.2801943906</v>
      </c>
      <c r="G116" s="523">
        <f t="shared" si="35"/>
        <v>6778381.6463307543</v>
      </c>
      <c r="H116" s="526">
        <f t="shared" si="36"/>
        <v>1097983.789149187</v>
      </c>
      <c r="I116" s="577">
        <f t="shared" si="37"/>
        <v>1097983.789149187</v>
      </c>
      <c r="J116" s="514">
        <f t="shared" si="19"/>
        <v>0</v>
      </c>
      <c r="K116" s="514"/>
      <c r="L116" s="525"/>
      <c r="M116" s="514">
        <f t="shared" si="38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2036</v>
      </c>
      <c r="D117" s="374">
        <f>IF(F116+SUM(E$99:E116)=D$92,F116,D$92-SUM(E$99:E116))</f>
        <v>6651433.2801943906</v>
      </c>
      <c r="E117" s="522">
        <f>IF(+J96&lt;F116,J96,D117)</f>
        <v>253896.7322727273</v>
      </c>
      <c r="F117" s="523">
        <f t="shared" si="34"/>
        <v>6397536.5479216632</v>
      </c>
      <c r="G117" s="523">
        <f t="shared" si="35"/>
        <v>6524484.9140580269</v>
      </c>
      <c r="H117" s="526">
        <f t="shared" si="36"/>
        <v>1066366.9583661864</v>
      </c>
      <c r="I117" s="577">
        <f t="shared" si="37"/>
        <v>1066366.9583661864</v>
      </c>
      <c r="J117" s="514">
        <f t="shared" si="19"/>
        <v>0</v>
      </c>
      <c r="K117" s="514"/>
      <c r="L117" s="525"/>
      <c r="M117" s="514">
        <f t="shared" si="38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2037</v>
      </c>
      <c r="D118" s="374">
        <f>IF(F117+SUM(E$99:E117)=D$92,F117,D$92-SUM(E$99:E117))</f>
        <v>6397536.5479216632</v>
      </c>
      <c r="E118" s="522">
        <f>IF(+J96&lt;F117,J96,D118)</f>
        <v>253896.7322727273</v>
      </c>
      <c r="F118" s="523">
        <f t="shared" si="34"/>
        <v>6143639.8156489357</v>
      </c>
      <c r="G118" s="523">
        <f t="shared" si="35"/>
        <v>6270588.1817852994</v>
      </c>
      <c r="H118" s="526">
        <f t="shared" si="36"/>
        <v>1034750.1275831858</v>
      </c>
      <c r="I118" s="577">
        <f t="shared" si="37"/>
        <v>1034750.1275831858</v>
      </c>
      <c r="J118" s="514">
        <f t="shared" si="19"/>
        <v>0</v>
      </c>
      <c r="K118" s="514"/>
      <c r="L118" s="525"/>
      <c r="M118" s="514">
        <f t="shared" si="38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2038</v>
      </c>
      <c r="D119" s="374">
        <f>IF(F118+SUM(E$99:E118)=D$92,F118,D$92-SUM(E$99:E118))</f>
        <v>6143639.8156489357</v>
      </c>
      <c r="E119" s="522">
        <f>IF(+J96&lt;F118,J96,D119)</f>
        <v>253896.7322727273</v>
      </c>
      <c r="F119" s="523">
        <f t="shared" si="34"/>
        <v>5889743.0833762083</v>
      </c>
      <c r="G119" s="523">
        <f t="shared" si="35"/>
        <v>6016691.449512572</v>
      </c>
      <c r="H119" s="526">
        <f t="shared" si="36"/>
        <v>1003133.2968001851</v>
      </c>
      <c r="I119" s="577">
        <f t="shared" si="37"/>
        <v>1003133.2968001851</v>
      </c>
      <c r="J119" s="514">
        <f t="shared" si="19"/>
        <v>0</v>
      </c>
      <c r="K119" s="514"/>
      <c r="L119" s="525"/>
      <c r="M119" s="514">
        <f t="shared" si="38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2039</v>
      </c>
      <c r="D120" s="374">
        <f>IF(F119+SUM(E$99:E119)=D$92,F119,D$92-SUM(E$99:E119))</f>
        <v>5889743.0833762083</v>
      </c>
      <c r="E120" s="522">
        <f>IF(+J96&lt;F119,J96,D120)</f>
        <v>253896.7322727273</v>
      </c>
      <c r="F120" s="523">
        <f t="shared" si="34"/>
        <v>5635846.3511034809</v>
      </c>
      <c r="G120" s="523">
        <f t="shared" si="35"/>
        <v>5762794.7172398446</v>
      </c>
      <c r="H120" s="526">
        <f t="shared" si="36"/>
        <v>971516.46601718443</v>
      </c>
      <c r="I120" s="577">
        <f t="shared" si="37"/>
        <v>971516.46601718443</v>
      </c>
      <c r="J120" s="514">
        <f t="shared" si="19"/>
        <v>0</v>
      </c>
      <c r="K120" s="514"/>
      <c r="L120" s="525"/>
      <c r="M120" s="514">
        <f t="shared" si="38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2040</v>
      </c>
      <c r="D121" s="374">
        <f>IF(F120+SUM(E$99:E120)=D$92,F120,D$92-SUM(E$99:E120))</f>
        <v>5635846.3511034809</v>
      </c>
      <c r="E121" s="522">
        <f>IF(+J96&lt;F120,J96,D121)</f>
        <v>253896.7322727273</v>
      </c>
      <c r="F121" s="523">
        <f t="shared" si="34"/>
        <v>5381949.6188307535</v>
      </c>
      <c r="G121" s="523">
        <f t="shared" si="35"/>
        <v>5508897.9849671172</v>
      </c>
      <c r="H121" s="526">
        <f t="shared" si="36"/>
        <v>939899.63523418375</v>
      </c>
      <c r="I121" s="577">
        <f t="shared" si="37"/>
        <v>939899.63523418375</v>
      </c>
      <c r="J121" s="514">
        <f t="shared" si="19"/>
        <v>0</v>
      </c>
      <c r="K121" s="514"/>
      <c r="L121" s="525"/>
      <c r="M121" s="514">
        <f t="shared" si="38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2041</v>
      </c>
      <c r="D122" s="374">
        <f>IF(F121+SUM(E$99:E121)=D$92,F121,D$92-SUM(E$99:E121))</f>
        <v>5381949.6188307535</v>
      </c>
      <c r="E122" s="522">
        <f>IF(+J96&lt;F121,J96,D122)</f>
        <v>253896.7322727273</v>
      </c>
      <c r="F122" s="523">
        <f t="shared" si="34"/>
        <v>5128052.8865580261</v>
      </c>
      <c r="G122" s="523">
        <f t="shared" si="35"/>
        <v>5255001.2526943898</v>
      </c>
      <c r="H122" s="526">
        <f t="shared" si="36"/>
        <v>908282.80445118307</v>
      </c>
      <c r="I122" s="577">
        <f t="shared" si="37"/>
        <v>908282.80445118307</v>
      </c>
      <c r="J122" s="514">
        <f t="shared" si="19"/>
        <v>0</v>
      </c>
      <c r="K122" s="514"/>
      <c r="L122" s="525"/>
      <c r="M122" s="514">
        <f t="shared" si="38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2042</v>
      </c>
      <c r="D123" s="374">
        <f>IF(F122+SUM(E$99:E122)=D$92,F122,D$92-SUM(E$99:E122))</f>
        <v>5128052.8865580261</v>
      </c>
      <c r="E123" s="522">
        <f>IF(+J96&lt;F122,J96,D123)</f>
        <v>253896.7322727273</v>
      </c>
      <c r="F123" s="523">
        <f t="shared" si="34"/>
        <v>4874156.1542852987</v>
      </c>
      <c r="G123" s="523">
        <f t="shared" si="35"/>
        <v>5001104.5204216624</v>
      </c>
      <c r="H123" s="526">
        <f t="shared" si="36"/>
        <v>876665.97366818239</v>
      </c>
      <c r="I123" s="577">
        <f t="shared" si="37"/>
        <v>876665.97366818239</v>
      </c>
      <c r="J123" s="514">
        <f t="shared" si="19"/>
        <v>0</v>
      </c>
      <c r="K123" s="514"/>
      <c r="L123" s="525"/>
      <c r="M123" s="514">
        <f t="shared" si="38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2043</v>
      </c>
      <c r="D124" s="374">
        <f>IF(F123+SUM(E$99:E123)=D$92,F123,D$92-SUM(E$99:E123))</f>
        <v>4874156.1542852987</v>
      </c>
      <c r="E124" s="522">
        <f>IF(+J96&lt;F123,J96,D124)</f>
        <v>253896.7322727273</v>
      </c>
      <c r="F124" s="523">
        <f t="shared" si="34"/>
        <v>4620259.4220125712</v>
      </c>
      <c r="G124" s="523">
        <f t="shared" si="35"/>
        <v>4747207.788148935</v>
      </c>
      <c r="H124" s="526">
        <f t="shared" si="36"/>
        <v>845049.1428851817</v>
      </c>
      <c r="I124" s="577">
        <f t="shared" si="37"/>
        <v>845049.1428851817</v>
      </c>
      <c r="J124" s="514">
        <f t="shared" si="19"/>
        <v>0</v>
      </c>
      <c r="K124" s="514"/>
      <c r="L124" s="525"/>
      <c r="M124" s="514">
        <f t="shared" si="38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2044</v>
      </c>
      <c r="D125" s="374">
        <f>IF(F124+SUM(E$99:E124)=D$92,F124,D$92-SUM(E$99:E124))</f>
        <v>4620259.4220125712</v>
      </c>
      <c r="E125" s="522">
        <f>IF(+J96&lt;F124,J96,D125)</f>
        <v>253896.7322727273</v>
      </c>
      <c r="F125" s="523">
        <f t="shared" si="34"/>
        <v>4366362.6897398438</v>
      </c>
      <c r="G125" s="523">
        <f t="shared" si="35"/>
        <v>4493311.0558762075</v>
      </c>
      <c r="H125" s="526">
        <f t="shared" si="36"/>
        <v>813432.31210218102</v>
      </c>
      <c r="I125" s="577">
        <f t="shared" si="37"/>
        <v>813432.31210218102</v>
      </c>
      <c r="J125" s="514">
        <f t="shared" si="19"/>
        <v>0</v>
      </c>
      <c r="K125" s="514"/>
      <c r="L125" s="525"/>
      <c r="M125" s="514">
        <f t="shared" si="38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2045</v>
      </c>
      <c r="D126" s="374">
        <f>IF(F125+SUM(E$99:E125)=D$92,F125,D$92-SUM(E$99:E125))</f>
        <v>4366362.6897398438</v>
      </c>
      <c r="E126" s="522">
        <f>IF(+J96&lt;F125,J96,D126)</f>
        <v>253896.7322727273</v>
      </c>
      <c r="F126" s="523">
        <f t="shared" si="34"/>
        <v>4112465.9574671164</v>
      </c>
      <c r="G126" s="523">
        <f t="shared" si="35"/>
        <v>4239414.3236034801</v>
      </c>
      <c r="H126" s="526">
        <f t="shared" si="36"/>
        <v>781815.48131918046</v>
      </c>
      <c r="I126" s="577">
        <f t="shared" si="37"/>
        <v>781815.48131918046</v>
      </c>
      <c r="J126" s="514">
        <f t="shared" si="19"/>
        <v>0</v>
      </c>
      <c r="K126" s="514"/>
      <c r="L126" s="525"/>
      <c r="M126" s="514">
        <f t="shared" si="38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2046</v>
      </c>
      <c r="D127" s="374">
        <f>IF(F126+SUM(E$99:E126)=D$92,F126,D$92-SUM(E$99:E126))</f>
        <v>4112465.9574671164</v>
      </c>
      <c r="E127" s="522">
        <f>IF(+J96&lt;F126,J96,D127)</f>
        <v>253896.7322727273</v>
      </c>
      <c r="F127" s="523">
        <f t="shared" si="34"/>
        <v>3858569.225194389</v>
      </c>
      <c r="G127" s="523">
        <f t="shared" si="35"/>
        <v>3985517.5913307527</v>
      </c>
      <c r="H127" s="526">
        <f t="shared" si="36"/>
        <v>750198.65053617978</v>
      </c>
      <c r="I127" s="577">
        <f t="shared" si="37"/>
        <v>750198.65053617978</v>
      </c>
      <c r="J127" s="514">
        <f t="shared" si="19"/>
        <v>0</v>
      </c>
      <c r="K127" s="514"/>
      <c r="L127" s="525"/>
      <c r="M127" s="514">
        <f t="shared" si="38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2047</v>
      </c>
      <c r="D128" s="374">
        <f>IF(F127+SUM(E$99:E127)=D$92,F127,D$92-SUM(E$99:E127))</f>
        <v>3858569.225194389</v>
      </c>
      <c r="E128" s="522">
        <f>IF(+J96&lt;F127,J96,D128)</f>
        <v>253896.7322727273</v>
      </c>
      <c r="F128" s="523">
        <f t="shared" si="34"/>
        <v>3604672.4929216616</v>
      </c>
      <c r="G128" s="523">
        <f t="shared" si="35"/>
        <v>3731620.8590580253</v>
      </c>
      <c r="H128" s="526">
        <f t="shared" si="36"/>
        <v>718581.81975317909</v>
      </c>
      <c r="I128" s="577">
        <f t="shared" si="37"/>
        <v>718581.81975317909</v>
      </c>
      <c r="J128" s="514">
        <f t="shared" si="19"/>
        <v>0</v>
      </c>
      <c r="K128" s="514"/>
      <c r="L128" s="525"/>
      <c r="M128" s="514">
        <f t="shared" si="38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2048</v>
      </c>
      <c r="D129" s="374">
        <f>IF(F128+SUM(E$99:E128)=D$92,F128,D$92-SUM(E$99:E128))</f>
        <v>3604672.4929216616</v>
      </c>
      <c r="E129" s="522">
        <f>IF(+J96&lt;F128,J96,D129)</f>
        <v>253896.7322727273</v>
      </c>
      <c r="F129" s="523">
        <f t="shared" si="34"/>
        <v>3350775.7606489342</v>
      </c>
      <c r="G129" s="523">
        <f t="shared" si="35"/>
        <v>3477724.1267852979</v>
      </c>
      <c r="H129" s="526">
        <f t="shared" si="36"/>
        <v>686964.98897017841</v>
      </c>
      <c r="I129" s="577">
        <f t="shared" si="37"/>
        <v>686964.98897017841</v>
      </c>
      <c r="J129" s="514">
        <f t="shared" si="19"/>
        <v>0</v>
      </c>
      <c r="K129" s="514"/>
      <c r="L129" s="525"/>
      <c r="M129" s="514">
        <f t="shared" si="38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2049</v>
      </c>
      <c r="D130" s="374">
        <f>IF(F129+SUM(E$99:E129)=D$92,F129,D$92-SUM(E$99:E129))</f>
        <v>3350775.7606489342</v>
      </c>
      <c r="E130" s="522">
        <f>IF(+J96&lt;F129,J96,D130)</f>
        <v>253896.7322727273</v>
      </c>
      <c r="F130" s="523">
        <f t="shared" si="34"/>
        <v>3096879.0283762068</v>
      </c>
      <c r="G130" s="523">
        <f t="shared" si="35"/>
        <v>3223827.3945125705</v>
      </c>
      <c r="H130" s="526">
        <f t="shared" si="36"/>
        <v>655348.15818717773</v>
      </c>
      <c r="I130" s="577">
        <f t="shared" si="37"/>
        <v>655348.15818717773</v>
      </c>
      <c r="J130" s="514">
        <f t="shared" si="19"/>
        <v>0</v>
      </c>
      <c r="K130" s="514"/>
      <c r="L130" s="525"/>
      <c r="M130" s="514">
        <f t="shared" si="38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2050</v>
      </c>
      <c r="D131" s="374">
        <f>IF(F130+SUM(E$99:E130)=D$92,F130,D$92-SUM(E$99:E130))</f>
        <v>3096879.0283762068</v>
      </c>
      <c r="E131" s="522">
        <f>IF(+J96&lt;F130,J96,D131)</f>
        <v>253896.7322727273</v>
      </c>
      <c r="F131" s="523">
        <f t="shared" si="34"/>
        <v>2842982.2961034793</v>
      </c>
      <c r="G131" s="523">
        <f t="shared" si="35"/>
        <v>2969930.662239843</v>
      </c>
      <c r="H131" s="526">
        <f t="shared" si="36"/>
        <v>623731.32740417705</v>
      </c>
      <c r="I131" s="577">
        <f t="shared" si="37"/>
        <v>623731.32740417705</v>
      </c>
      <c r="J131" s="514">
        <f t="shared" ref="J131:J154" si="39">+I541-H541</f>
        <v>0</v>
      </c>
      <c r="K131" s="514"/>
      <c r="L131" s="525"/>
      <c r="M131" s="514">
        <f t="shared" ref="M131:M154" si="40">IF(L541&lt;&gt;0,+H541-L541,0)</f>
        <v>0</v>
      </c>
      <c r="N131" s="525"/>
      <c r="O131" s="514">
        <f t="shared" ref="O131:O154" si="41">IF(N541&lt;&gt;0,+I541-N541,0)</f>
        <v>0</v>
      </c>
      <c r="P131" s="514">
        <f t="shared" ref="P131:P154" si="42">+O541-M541</f>
        <v>0</v>
      </c>
    </row>
    <row r="132" spans="2:16" ht="12.5">
      <c r="B132" s="195" t="str">
        <f t="shared" si="25"/>
        <v/>
      </c>
      <c r="C132" s="507">
        <f>IF(D93="","-",+C131+1)</f>
        <v>2051</v>
      </c>
      <c r="D132" s="374">
        <f>IF(F131+SUM(E$99:E131)=D$92,F131,D$92-SUM(E$99:E131))</f>
        <v>2842982.2961034793</v>
      </c>
      <c r="E132" s="522">
        <f>IF(+J96&lt;F131,J96,D132)</f>
        <v>253896.7322727273</v>
      </c>
      <c r="F132" s="523">
        <f t="shared" si="34"/>
        <v>2589085.5638307519</v>
      </c>
      <c r="G132" s="523">
        <f t="shared" si="35"/>
        <v>2716033.9299671156</v>
      </c>
      <c r="H132" s="526">
        <f t="shared" si="36"/>
        <v>592114.49662117637</v>
      </c>
      <c r="I132" s="577">
        <f t="shared" si="37"/>
        <v>592114.49662117637</v>
      </c>
      <c r="J132" s="514">
        <f t="shared" si="39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</row>
    <row r="133" spans="2:16" ht="12.5">
      <c r="B133" s="195" t="str">
        <f t="shared" si="25"/>
        <v/>
      </c>
      <c r="C133" s="507">
        <f>IF(D93="","-",+C132+1)</f>
        <v>2052</v>
      </c>
      <c r="D133" s="374">
        <f>IF(F132+SUM(E$99:E132)=D$92,F132,D$92-SUM(E$99:E132))</f>
        <v>2589085.5638307519</v>
      </c>
      <c r="E133" s="522">
        <f>IF(+J96&lt;F132,J96,D133)</f>
        <v>253896.7322727273</v>
      </c>
      <c r="F133" s="523">
        <f t="shared" si="34"/>
        <v>2335188.8315580245</v>
      </c>
      <c r="G133" s="523">
        <f t="shared" si="35"/>
        <v>2462137.1976943882</v>
      </c>
      <c r="H133" s="526">
        <f t="shared" si="36"/>
        <v>560497.66583817569</v>
      </c>
      <c r="I133" s="577">
        <f t="shared" si="37"/>
        <v>560497.66583817569</v>
      </c>
      <c r="J133" s="514">
        <f t="shared" si="39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</row>
    <row r="134" spans="2:16" ht="12.5">
      <c r="B134" s="195" t="str">
        <f t="shared" si="25"/>
        <v/>
      </c>
      <c r="C134" s="507">
        <f>IF(D93="","-",+C133+1)</f>
        <v>2053</v>
      </c>
      <c r="D134" s="374">
        <f>IF(F133+SUM(E$99:E133)=D$92,F133,D$92-SUM(E$99:E133))</f>
        <v>2335188.8315580245</v>
      </c>
      <c r="E134" s="522">
        <f>IF(+J96&lt;F133,J96,D134)</f>
        <v>253896.7322727273</v>
      </c>
      <c r="F134" s="523">
        <f t="shared" si="34"/>
        <v>2081292.0992852971</v>
      </c>
      <c r="G134" s="523">
        <f t="shared" si="35"/>
        <v>2208240.4654216608</v>
      </c>
      <c r="H134" s="526">
        <f t="shared" si="36"/>
        <v>528880.835055175</v>
      </c>
      <c r="I134" s="577">
        <f t="shared" si="37"/>
        <v>528880.835055175</v>
      </c>
      <c r="J134" s="514">
        <f t="shared" si="39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</row>
    <row r="135" spans="2:16" ht="12.5">
      <c r="B135" s="195" t="str">
        <f t="shared" si="25"/>
        <v/>
      </c>
      <c r="C135" s="507">
        <f>IF(D93="","-",+C134+1)</f>
        <v>2054</v>
      </c>
      <c r="D135" s="374">
        <f>IF(F134+SUM(E$99:E134)=D$92,F134,D$92-SUM(E$99:E134))</f>
        <v>2081292.0992852971</v>
      </c>
      <c r="E135" s="522">
        <f>IF(+J96&lt;F134,J96,D135)</f>
        <v>253896.7322727273</v>
      </c>
      <c r="F135" s="523">
        <f t="shared" si="34"/>
        <v>1827395.3670125697</v>
      </c>
      <c r="G135" s="523">
        <f t="shared" si="35"/>
        <v>1954343.7331489334</v>
      </c>
      <c r="H135" s="526">
        <f t="shared" si="36"/>
        <v>497264.00427217438</v>
      </c>
      <c r="I135" s="577">
        <f t="shared" si="37"/>
        <v>497264.00427217438</v>
      </c>
      <c r="J135" s="514">
        <f t="shared" si="39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</row>
    <row r="136" spans="2:16" ht="12.5">
      <c r="B136" s="195" t="str">
        <f t="shared" si="25"/>
        <v/>
      </c>
      <c r="C136" s="507">
        <f>IF(D93="","-",+C135+1)</f>
        <v>2055</v>
      </c>
      <c r="D136" s="374">
        <f>IF(F135+SUM(E$99:E135)=D$92,F135,D$92-SUM(E$99:E135))</f>
        <v>1827395.3670125697</v>
      </c>
      <c r="E136" s="522">
        <f>IF(+J96&lt;F135,J96,D136)</f>
        <v>253896.7322727273</v>
      </c>
      <c r="F136" s="523">
        <f t="shared" si="34"/>
        <v>1573498.6347398423</v>
      </c>
      <c r="G136" s="523">
        <f t="shared" si="35"/>
        <v>1700447.000876206</v>
      </c>
      <c r="H136" s="526">
        <f t="shared" si="36"/>
        <v>465647.1734891737</v>
      </c>
      <c r="I136" s="577">
        <f t="shared" si="37"/>
        <v>465647.1734891737</v>
      </c>
      <c r="J136" s="514">
        <f t="shared" si="39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</row>
    <row r="137" spans="2:16" ht="12.5">
      <c r="B137" s="195" t="str">
        <f t="shared" si="25"/>
        <v/>
      </c>
      <c r="C137" s="507">
        <f>IF(D93="","-",+C136+1)</f>
        <v>2056</v>
      </c>
      <c r="D137" s="374">
        <f>IF(F136+SUM(E$99:E136)=D$92,F136,D$92-SUM(E$99:E136))</f>
        <v>1573498.6347398423</v>
      </c>
      <c r="E137" s="522">
        <f>IF(+J96&lt;F136,J96,D137)</f>
        <v>253896.7322727273</v>
      </c>
      <c r="F137" s="523">
        <f t="shared" si="34"/>
        <v>1319601.9024671149</v>
      </c>
      <c r="G137" s="523">
        <f t="shared" si="35"/>
        <v>1446550.2686034786</v>
      </c>
      <c r="H137" s="526">
        <f t="shared" si="36"/>
        <v>434030.34270617302</v>
      </c>
      <c r="I137" s="577">
        <f t="shared" si="37"/>
        <v>434030.34270617302</v>
      </c>
      <c r="J137" s="514">
        <f t="shared" si="39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</row>
    <row r="138" spans="2:16" ht="12.5">
      <c r="B138" s="195" t="str">
        <f t="shared" si="25"/>
        <v/>
      </c>
      <c r="C138" s="507">
        <f>IF(D93="","-",+C137+1)</f>
        <v>2057</v>
      </c>
      <c r="D138" s="374">
        <f>IF(F137+SUM(E$99:E137)=D$92,F137,D$92-SUM(E$99:E137))</f>
        <v>1319601.9024671149</v>
      </c>
      <c r="E138" s="522">
        <f>IF(+J96&lt;F137,J96,D138)</f>
        <v>253896.7322727273</v>
      </c>
      <c r="F138" s="523">
        <f t="shared" si="34"/>
        <v>1065705.1701943874</v>
      </c>
      <c r="G138" s="523">
        <f t="shared" si="35"/>
        <v>1192653.5363307511</v>
      </c>
      <c r="H138" s="526">
        <f t="shared" si="36"/>
        <v>402413.51192317239</v>
      </c>
      <c r="I138" s="577">
        <f t="shared" si="37"/>
        <v>402413.51192317239</v>
      </c>
      <c r="J138" s="514">
        <f t="shared" si="39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</row>
    <row r="139" spans="2:16" ht="12.5">
      <c r="B139" s="195" t="str">
        <f t="shared" si="25"/>
        <v/>
      </c>
      <c r="C139" s="507">
        <f>IF(D93="","-",+C138+1)</f>
        <v>2058</v>
      </c>
      <c r="D139" s="374">
        <f>IF(F138+SUM(E$99:E138)=D$92,F138,D$92-SUM(E$99:E138))</f>
        <v>1065705.1701943874</v>
      </c>
      <c r="E139" s="522">
        <f>IF(+J96&lt;F138,J96,D139)</f>
        <v>253896.7322727273</v>
      </c>
      <c r="F139" s="523">
        <f t="shared" si="34"/>
        <v>811808.43792166014</v>
      </c>
      <c r="G139" s="523">
        <f t="shared" si="35"/>
        <v>938756.80405802373</v>
      </c>
      <c r="H139" s="526">
        <f t="shared" si="36"/>
        <v>370796.68114017171</v>
      </c>
      <c r="I139" s="577">
        <f t="shared" si="37"/>
        <v>370796.68114017171</v>
      </c>
      <c r="J139" s="514">
        <f t="shared" si="39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</row>
    <row r="140" spans="2:16" ht="12.5">
      <c r="B140" s="195" t="str">
        <f t="shared" si="25"/>
        <v/>
      </c>
      <c r="C140" s="507">
        <f>IF(D93="","-",+C139+1)</f>
        <v>2059</v>
      </c>
      <c r="D140" s="374">
        <f>IF(F139+SUM(E$99:E139)=D$92,F139,D$92-SUM(E$99:E139))</f>
        <v>811808.43792166014</v>
      </c>
      <c r="E140" s="522">
        <f>IF(+J96&lt;F139,J96,D140)</f>
        <v>253896.7322727273</v>
      </c>
      <c r="F140" s="523">
        <f t="shared" si="34"/>
        <v>557911.70564893284</v>
      </c>
      <c r="G140" s="523">
        <f t="shared" si="35"/>
        <v>684860.07178529655</v>
      </c>
      <c r="H140" s="526">
        <f t="shared" si="36"/>
        <v>339179.85035717103</v>
      </c>
      <c r="I140" s="577">
        <f t="shared" si="37"/>
        <v>339179.85035717103</v>
      </c>
      <c r="J140" s="514">
        <f t="shared" si="39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</row>
    <row r="141" spans="2:16" ht="12.5">
      <c r="B141" s="195" t="str">
        <f t="shared" si="25"/>
        <v/>
      </c>
      <c r="C141" s="507">
        <f>IF(D93="","-",+C140+1)</f>
        <v>2060</v>
      </c>
      <c r="D141" s="374">
        <f>IF(F140+SUM(E$99:E140)=D$92,F140,D$92-SUM(E$99:E140))</f>
        <v>557911.70564893284</v>
      </c>
      <c r="E141" s="522">
        <f>IF(+J96&lt;F140,J96,D141)</f>
        <v>253896.7322727273</v>
      </c>
      <c r="F141" s="523">
        <f t="shared" si="34"/>
        <v>304014.97337620554</v>
      </c>
      <c r="G141" s="523">
        <f t="shared" si="35"/>
        <v>430963.33951256919</v>
      </c>
      <c r="H141" s="526">
        <f t="shared" si="36"/>
        <v>307563.01957417041</v>
      </c>
      <c r="I141" s="577">
        <f t="shared" si="37"/>
        <v>307563.01957417041</v>
      </c>
      <c r="J141" s="514">
        <f t="shared" si="39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</row>
    <row r="142" spans="2:16" ht="12.5">
      <c r="B142" s="195" t="str">
        <f t="shared" si="25"/>
        <v/>
      </c>
      <c r="C142" s="507">
        <f>IF(D93="","-",+C141+1)</f>
        <v>2061</v>
      </c>
      <c r="D142" s="374">
        <f>IF(F141+SUM(E$99:E141)=D$92,F141,D$92-SUM(E$99:E141))</f>
        <v>304014.97337620554</v>
      </c>
      <c r="E142" s="522">
        <f>IF(+J96&lt;F141,J96,D142)</f>
        <v>253896.7322727273</v>
      </c>
      <c r="F142" s="523">
        <f t="shared" si="34"/>
        <v>50118.241103478242</v>
      </c>
      <c r="G142" s="523">
        <f t="shared" si="35"/>
        <v>177066.60723984189</v>
      </c>
      <c r="H142" s="526">
        <f t="shared" si="36"/>
        <v>275946.18879116973</v>
      </c>
      <c r="I142" s="577">
        <f t="shared" si="37"/>
        <v>275946.18879116973</v>
      </c>
      <c r="J142" s="514">
        <f t="shared" si="39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</row>
    <row r="143" spans="2:16" ht="12.5">
      <c r="B143" s="195" t="str">
        <f t="shared" si="25"/>
        <v/>
      </c>
      <c r="C143" s="507">
        <f>IF(D93="","-",+C142+1)</f>
        <v>2062</v>
      </c>
      <c r="D143" s="374">
        <f>IF(F142+SUM(E$99:E142)=D$92,F142,D$92-SUM(E$99:E142))</f>
        <v>50118.241103478242</v>
      </c>
      <c r="E143" s="522">
        <f>IF(+J96&lt;F142,J96,D143)</f>
        <v>50118.241103478242</v>
      </c>
      <c r="F143" s="523">
        <f t="shared" si="34"/>
        <v>0</v>
      </c>
      <c r="G143" s="523">
        <f t="shared" si="35"/>
        <v>25059.120551739121</v>
      </c>
      <c r="H143" s="526">
        <f t="shared" si="36"/>
        <v>53238.761666949293</v>
      </c>
      <c r="I143" s="577">
        <f t="shared" si="37"/>
        <v>53238.761666949293</v>
      </c>
      <c r="J143" s="514">
        <f t="shared" si="39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</row>
    <row r="144" spans="2:16" ht="12.5">
      <c r="B144" s="195" t="str">
        <f t="shared" si="2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9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</row>
    <row r="145" spans="2:16" ht="12.5">
      <c r="B145" s="195" t="str">
        <f t="shared" si="2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9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</row>
    <row r="146" spans="2:16" ht="12.5">
      <c r="B146" s="195" t="str">
        <f t="shared" si="2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9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</row>
    <row r="147" spans="2:16" ht="12.5">
      <c r="B147" s="195" t="str">
        <f t="shared" si="2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9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</row>
    <row r="148" spans="2:16" ht="12.5">
      <c r="B148" s="195" t="str">
        <f t="shared" si="2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9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</row>
    <row r="149" spans="2:16" ht="12.5">
      <c r="B149" s="195" t="str">
        <f t="shared" si="2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9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</row>
    <row r="150" spans="2:16" ht="12.5">
      <c r="B150" s="195" t="str">
        <f t="shared" si="2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9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</row>
    <row r="151" spans="2:16" ht="12.5">
      <c r="B151" s="195" t="str">
        <f t="shared" si="2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9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</row>
    <row r="152" spans="2:16" ht="12.5">
      <c r="B152" s="195" t="str">
        <f t="shared" si="2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9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</row>
    <row r="153" spans="2:16" ht="12.5">
      <c r="B153" s="195" t="str">
        <f t="shared" si="2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9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</row>
    <row r="154" spans="2:16" ht="13" thickBot="1">
      <c r="B154" s="195" t="str">
        <f t="shared" si="2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9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</row>
    <row r="155" spans="2:16" ht="12.5">
      <c r="C155" s="374" t="s">
        <v>78</v>
      </c>
      <c r="D155" s="375"/>
      <c r="E155" s="375">
        <f>SUM(E99:E154)</f>
        <v>11171456.220000001</v>
      </c>
      <c r="F155" s="375"/>
      <c r="G155" s="375"/>
      <c r="H155" s="375">
        <f>SUM(H99:H154)</f>
        <v>40700729.831839889</v>
      </c>
      <c r="I155" s="375">
        <f>SUM(I99:I154)</f>
        <v>40700729.831839889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topLeftCell="A66" zoomScale="80" zoomScaleNormal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69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1161564.4128410222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1161564.4128410222</v>
      </c>
      <c r="O6" s="269"/>
      <c r="P6" s="269"/>
    </row>
    <row r="7" spans="1:16" ht="13.5" thickBot="1">
      <c r="C7" s="467" t="s">
        <v>48</v>
      </c>
      <c r="D7" s="624" t="s">
        <v>426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414</v>
      </c>
      <c r="E9" s="637" t="s">
        <v>425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9930039.3200000003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225682.71181818182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 t="shared" ref="K17:K22" si="1">+G17</f>
        <v>738358.52480493963</v>
      </c>
      <c r="L17" s="513">
        <f t="shared" ref="L17:L72" si="2">IF(K17&lt;&gt;0,+G17-K17,0)</f>
        <v>0</v>
      </c>
      <c r="M17" s="512">
        <f t="shared" ref="M17:M22" si="3">+H17</f>
        <v>738358.52480493963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 t="shared" si="1"/>
        <v>1350922.3521294959</v>
      </c>
      <c r="L18" s="519">
        <f t="shared" si="2"/>
        <v>0</v>
      </c>
      <c r="M18" s="518">
        <f t="shared" si="3"/>
        <v>1350922.3521294959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2019</v>
      </c>
      <c r="D19" s="631">
        <v>9539404.8536585364</v>
      </c>
      <c r="E19" s="630">
        <v>242196.07317073172</v>
      </c>
      <c r="F19" s="631">
        <v>9297208.7804878056</v>
      </c>
      <c r="G19" s="630">
        <v>1206022.789326702</v>
      </c>
      <c r="H19" s="639">
        <v>1206022.789326702</v>
      </c>
      <c r="I19" s="511">
        <f t="shared" si="0"/>
        <v>0</v>
      </c>
      <c r="J19" s="511"/>
      <c r="K19" s="518">
        <f t="shared" si="1"/>
        <v>1206022.789326702</v>
      </c>
      <c r="L19" s="519">
        <f t="shared" ref="L19" si="6">IF(K19&lt;&gt;0,+G19-K19,0)</f>
        <v>0</v>
      </c>
      <c r="M19" s="518">
        <f t="shared" si="3"/>
        <v>1206022.789326702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9539404.8536585364</v>
      </c>
      <c r="E20" s="630">
        <v>242196.07317073172</v>
      </c>
      <c r="F20" s="631">
        <v>9297208.7804878056</v>
      </c>
      <c r="G20" s="630">
        <v>1206022.789326702</v>
      </c>
      <c r="H20" s="639">
        <v>1206022.789326702</v>
      </c>
      <c r="I20" s="511">
        <f t="shared" si="0"/>
        <v>0</v>
      </c>
      <c r="J20" s="511"/>
      <c r="K20" s="518">
        <f t="shared" si="1"/>
        <v>1206022.789326702</v>
      </c>
      <c r="L20" s="519">
        <f t="shared" ref="L20" si="8">IF(K20&lt;&gt;0,+G20-K20,0)</f>
        <v>0</v>
      </c>
      <c r="M20" s="518">
        <f t="shared" si="3"/>
        <v>1206022.789326702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9084371.5711854789</v>
      </c>
      <c r="E21" s="630">
        <v>236429.5</v>
      </c>
      <c r="F21" s="631">
        <v>8847942.0711854789</v>
      </c>
      <c r="G21" s="630">
        <v>1186882.8746105693</v>
      </c>
      <c r="H21" s="639">
        <v>1186882.8746105693</v>
      </c>
      <c r="I21" s="511">
        <f t="shared" si="0"/>
        <v>0</v>
      </c>
      <c r="J21" s="511"/>
      <c r="K21" s="518">
        <f t="shared" si="1"/>
        <v>1186882.8746105693</v>
      </c>
      <c r="L21" s="519">
        <f t="shared" ref="L21" si="9">IF(K21&lt;&gt;0,+G21-K21,0)</f>
        <v>0</v>
      </c>
      <c r="M21" s="518">
        <f t="shared" si="3"/>
        <v>1186882.8746105693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8818583.2073170729</v>
      </c>
      <c r="E22" s="630">
        <v>236429.5</v>
      </c>
      <c r="F22" s="631">
        <v>8582153.7073170729</v>
      </c>
      <c r="G22" s="630">
        <v>1214734.5737329707</v>
      </c>
      <c r="H22" s="639">
        <v>1214734.5737329707</v>
      </c>
      <c r="I22" s="511">
        <f t="shared" si="0"/>
        <v>0</v>
      </c>
      <c r="J22" s="511"/>
      <c r="K22" s="518">
        <f t="shared" si="1"/>
        <v>1214734.5737329707</v>
      </c>
      <c r="L22" s="519">
        <f t="shared" ref="L22" si="10">IF(K22&lt;&gt;0,+G22-K22,0)</f>
        <v>0</v>
      </c>
      <c r="M22" s="518">
        <f t="shared" si="3"/>
        <v>1214734.5737329707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8582154.0273170732</v>
      </c>
      <c r="E23" s="630">
        <v>236429.50761904762</v>
      </c>
      <c r="F23" s="631">
        <v>8345724.5196980257</v>
      </c>
      <c r="G23" s="630">
        <v>1305651.7696958741</v>
      </c>
      <c r="H23" s="639">
        <v>1305651.7696958741</v>
      </c>
      <c r="I23" s="511">
        <f t="shared" si="0"/>
        <v>0</v>
      </c>
      <c r="J23" s="511"/>
      <c r="K23" s="518">
        <f t="shared" ref="K23" si="11">+G23</f>
        <v>1305651.7696958741</v>
      </c>
      <c r="L23" s="519">
        <f t="shared" ref="L23" si="12">IF(K23&lt;&gt;0,+G23-K23,0)</f>
        <v>0</v>
      </c>
      <c r="M23" s="518">
        <f t="shared" ref="M23" si="13">+H23</f>
        <v>1305651.7696958741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631">
        <v>8345724.5196980257</v>
      </c>
      <c r="E24" s="630">
        <v>236429.50761904762</v>
      </c>
      <c r="F24" s="631">
        <v>8109295.0120789781</v>
      </c>
      <c r="G24" s="630">
        <v>1161564.4128410222</v>
      </c>
      <c r="H24" s="639">
        <v>1161564.4128410222</v>
      </c>
      <c r="I24" s="511">
        <f t="shared" si="0"/>
        <v>0</v>
      </c>
      <c r="J24" s="511"/>
      <c r="K24" s="518">
        <f t="shared" ref="K24" si="14">+G24</f>
        <v>1161564.4128410222</v>
      </c>
      <c r="L24" s="519">
        <f t="shared" ref="L24" si="15">IF(K24&lt;&gt;0,+G24-K24,0)</f>
        <v>0</v>
      </c>
      <c r="M24" s="518">
        <f t="shared" ref="M24" si="16">+H24</f>
        <v>1161564.4128410222</v>
      </c>
      <c r="N24" s="514">
        <f t="shared" ref="N24" si="17">IF(M24&lt;&gt;0,+H24-M24,0)</f>
        <v>0</v>
      </c>
      <c r="O24" s="514">
        <f t="shared" ref="O24" si="18">+N24-L24</f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8109295.0120789781</v>
      </c>
      <c r="E25" s="522">
        <f>IF(+I14&lt;F24,I14,D25)</f>
        <v>225682.71181818182</v>
      </c>
      <c r="F25" s="523">
        <f t="shared" ref="F25:F72" si="19">+D25-E25</f>
        <v>7883612.3002607962</v>
      </c>
      <c r="G25" s="524">
        <f t="shared" ref="G25:G72" si="20">+I$12*((D25+F25)/2)+E25</f>
        <v>1181475.880744593</v>
      </c>
      <c r="H25" s="491">
        <f t="shared" ref="H25:H72" si="21">+I$13*((D25+F25)/2)+E25</f>
        <v>1181475.880744593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7883612.3002607962</v>
      </c>
      <c r="E26" s="522">
        <f>IF(+I14&lt;F25,I14,D26)</f>
        <v>225682.71181818182</v>
      </c>
      <c r="F26" s="523">
        <f t="shared" si="19"/>
        <v>7657929.5884426143</v>
      </c>
      <c r="G26" s="524">
        <f t="shared" si="20"/>
        <v>1154500.6735370613</v>
      </c>
      <c r="H26" s="491">
        <f t="shared" si="21"/>
        <v>1154500.6735370613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7657929.5884426143</v>
      </c>
      <c r="E27" s="522">
        <f>IF(+I14&lt;F26,I14,D27)</f>
        <v>225682.71181818182</v>
      </c>
      <c r="F27" s="523">
        <f t="shared" si="19"/>
        <v>7432246.8766244324</v>
      </c>
      <c r="G27" s="524">
        <f t="shared" si="20"/>
        <v>1127525.4663295299</v>
      </c>
      <c r="H27" s="491">
        <f t="shared" si="21"/>
        <v>1127525.4663295299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7432246.8766244324</v>
      </c>
      <c r="E28" s="522">
        <f>IF(+I14&lt;F27,I14,D28)</f>
        <v>225682.71181818182</v>
      </c>
      <c r="F28" s="523">
        <f t="shared" si="19"/>
        <v>7206564.1648062505</v>
      </c>
      <c r="G28" s="524">
        <f t="shared" si="20"/>
        <v>1100550.2591219982</v>
      </c>
      <c r="H28" s="491">
        <f t="shared" si="21"/>
        <v>1100550.2591219982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7206564.1648062505</v>
      </c>
      <c r="E29" s="522">
        <f>IF(+I14&lt;F28,I14,D29)</f>
        <v>225682.71181818182</v>
      </c>
      <c r="F29" s="523">
        <f t="shared" si="19"/>
        <v>6980881.4529880686</v>
      </c>
      <c r="G29" s="524">
        <f t="shared" si="20"/>
        <v>1073575.0519144668</v>
      </c>
      <c r="H29" s="491">
        <f t="shared" si="21"/>
        <v>1073575.0519144668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6980881.4529880686</v>
      </c>
      <c r="E30" s="522">
        <f>IF(+I14&lt;F29,I14,D30)</f>
        <v>225682.71181818182</v>
      </c>
      <c r="F30" s="523">
        <f t="shared" si="19"/>
        <v>6755198.7411698867</v>
      </c>
      <c r="G30" s="524">
        <f t="shared" si="20"/>
        <v>1046599.8447069351</v>
      </c>
      <c r="H30" s="491">
        <f t="shared" si="21"/>
        <v>1046599.8447069351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6755198.7411698867</v>
      </c>
      <c r="E31" s="522">
        <f>IF(+I14&lt;F30,I14,D31)</f>
        <v>225682.71181818182</v>
      </c>
      <c r="F31" s="523">
        <f t="shared" si="19"/>
        <v>6529516.0293517048</v>
      </c>
      <c r="G31" s="524">
        <f t="shared" si="20"/>
        <v>1019624.6374994037</v>
      </c>
      <c r="H31" s="491">
        <f t="shared" si="21"/>
        <v>1019624.6374994037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6529516.0293517048</v>
      </c>
      <c r="E32" s="522">
        <f>IF(+I14&lt;F31,I14,D32)</f>
        <v>225682.71181818182</v>
      </c>
      <c r="F32" s="523">
        <f t="shared" si="19"/>
        <v>6303833.3175335228</v>
      </c>
      <c r="G32" s="524">
        <f t="shared" si="20"/>
        <v>992649.43029187189</v>
      </c>
      <c r="H32" s="491">
        <f t="shared" si="21"/>
        <v>992649.43029187189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6303833.3175335228</v>
      </c>
      <c r="E33" s="522">
        <f>IF(+I14&lt;F32,I14,D33)</f>
        <v>225682.71181818182</v>
      </c>
      <c r="F33" s="523">
        <f t="shared" si="19"/>
        <v>6078150.6057153409</v>
      </c>
      <c r="G33" s="524">
        <f t="shared" si="20"/>
        <v>965674.22308434045</v>
      </c>
      <c r="H33" s="491">
        <f t="shared" si="21"/>
        <v>965674.22308434045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6078150.6057153409</v>
      </c>
      <c r="E34" s="522">
        <f>IF(+I14&lt;F33,I14,D34)</f>
        <v>225682.71181818182</v>
      </c>
      <c r="F34" s="523">
        <f t="shared" si="19"/>
        <v>5852467.893897159</v>
      </c>
      <c r="G34" s="524">
        <f t="shared" si="20"/>
        <v>938699.01587680879</v>
      </c>
      <c r="H34" s="491">
        <f t="shared" si="21"/>
        <v>938699.01587680879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5852467.893897159</v>
      </c>
      <c r="E35" s="522">
        <f>IF(+I14&lt;F34,I14,D35)</f>
        <v>225682.71181818182</v>
      </c>
      <c r="F35" s="523">
        <f t="shared" si="19"/>
        <v>5626785.1820789771</v>
      </c>
      <c r="G35" s="524">
        <f t="shared" si="20"/>
        <v>911723.80866927735</v>
      </c>
      <c r="H35" s="491">
        <f t="shared" si="21"/>
        <v>911723.80866927735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5626785.1820789771</v>
      </c>
      <c r="E36" s="522">
        <f>IF(+I14&lt;F35,I14,D36)</f>
        <v>225682.71181818182</v>
      </c>
      <c r="F36" s="523">
        <f t="shared" si="19"/>
        <v>5401102.4702607952</v>
      </c>
      <c r="G36" s="524">
        <f t="shared" si="20"/>
        <v>884748.60146174568</v>
      </c>
      <c r="H36" s="491">
        <f t="shared" si="21"/>
        <v>884748.60146174568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5401102.4702607952</v>
      </c>
      <c r="E37" s="522">
        <f>IF(+I14&lt;F36,I14,D37)</f>
        <v>225682.71181818182</v>
      </c>
      <c r="F37" s="523">
        <f t="shared" si="19"/>
        <v>5175419.7584426133</v>
      </c>
      <c r="G37" s="524">
        <f t="shared" si="20"/>
        <v>857773.39425421425</v>
      </c>
      <c r="H37" s="491">
        <f t="shared" si="21"/>
        <v>857773.39425421425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5175419.7584426133</v>
      </c>
      <c r="E38" s="522">
        <f>IF(+I14&lt;F37,I14,D38)</f>
        <v>225682.71181818182</v>
      </c>
      <c r="F38" s="523">
        <f t="shared" si="19"/>
        <v>4949737.0466244314</v>
      </c>
      <c r="G38" s="524">
        <f t="shared" si="20"/>
        <v>830798.18704668246</v>
      </c>
      <c r="H38" s="491">
        <f t="shared" si="21"/>
        <v>830798.18704668246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4949737.0466244314</v>
      </c>
      <c r="E39" s="522">
        <f>IF(+I14&lt;F38,I14,D39)</f>
        <v>225682.71181818182</v>
      </c>
      <c r="F39" s="523">
        <f t="shared" si="19"/>
        <v>4724054.3348062495</v>
      </c>
      <c r="G39" s="524">
        <f t="shared" si="20"/>
        <v>803822.97983915103</v>
      </c>
      <c r="H39" s="491">
        <f t="shared" si="21"/>
        <v>803822.97983915103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4724054.3348062495</v>
      </c>
      <c r="E40" s="522">
        <f>IF(+I14&lt;F39,I14,D40)</f>
        <v>225682.71181818182</v>
      </c>
      <c r="F40" s="523">
        <f t="shared" si="19"/>
        <v>4498371.6229880676</v>
      </c>
      <c r="G40" s="524">
        <f t="shared" si="20"/>
        <v>776847.77263161936</v>
      </c>
      <c r="H40" s="491">
        <f t="shared" si="21"/>
        <v>776847.77263161936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4498371.6229880676</v>
      </c>
      <c r="E41" s="522">
        <f>IF(+I14&lt;F40,I14,D41)</f>
        <v>225682.71181818182</v>
      </c>
      <c r="F41" s="523">
        <f t="shared" si="19"/>
        <v>4272688.9111698857</v>
      </c>
      <c r="G41" s="524">
        <f t="shared" si="20"/>
        <v>749872.56542408792</v>
      </c>
      <c r="H41" s="491">
        <f t="shared" si="21"/>
        <v>749872.56542408792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4272688.9111698857</v>
      </c>
      <c r="E42" s="522">
        <f>IF(+I14&lt;F41,I14,D42)</f>
        <v>225682.71181818182</v>
      </c>
      <c r="F42" s="523">
        <f t="shared" si="19"/>
        <v>4047006.1993517037</v>
      </c>
      <c r="G42" s="524">
        <f t="shared" si="20"/>
        <v>722897.35821655637</v>
      </c>
      <c r="H42" s="491">
        <f t="shared" si="21"/>
        <v>722897.35821655637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4047006.1993517037</v>
      </c>
      <c r="E43" s="522">
        <f>IF(+I14&lt;F42,I14,D43)</f>
        <v>225682.71181818182</v>
      </c>
      <c r="F43" s="523">
        <f t="shared" si="19"/>
        <v>3821323.4875335218</v>
      </c>
      <c r="G43" s="524">
        <f t="shared" si="20"/>
        <v>695922.1510090247</v>
      </c>
      <c r="H43" s="491">
        <f t="shared" si="21"/>
        <v>695922.1510090247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3821323.4875335218</v>
      </c>
      <c r="E44" s="522">
        <f>IF(+I14&lt;F43,I14,D44)</f>
        <v>225682.71181818182</v>
      </c>
      <c r="F44" s="523">
        <f t="shared" si="19"/>
        <v>3595640.7757153399</v>
      </c>
      <c r="G44" s="524">
        <f t="shared" si="20"/>
        <v>668946.94380149315</v>
      </c>
      <c r="H44" s="491">
        <f t="shared" si="21"/>
        <v>668946.94380149315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3595640.7757153399</v>
      </c>
      <c r="E45" s="522">
        <f>IF(+I14&lt;F44,I14,D45)</f>
        <v>225682.71181818182</v>
      </c>
      <c r="F45" s="523">
        <f t="shared" si="19"/>
        <v>3369958.063897158</v>
      </c>
      <c r="G45" s="524">
        <f t="shared" si="20"/>
        <v>641971.7365939616</v>
      </c>
      <c r="H45" s="491">
        <f t="shared" si="21"/>
        <v>641971.7365939616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3369958.063897158</v>
      </c>
      <c r="E46" s="522">
        <f>IF(+I14&lt;F45,I14,D46)</f>
        <v>225682.71181818182</v>
      </c>
      <c r="F46" s="523">
        <f t="shared" si="19"/>
        <v>3144275.3520789761</v>
      </c>
      <c r="G46" s="524">
        <f t="shared" si="20"/>
        <v>614996.52938643005</v>
      </c>
      <c r="H46" s="491">
        <f t="shared" si="21"/>
        <v>614996.52938643005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3144275.3520789761</v>
      </c>
      <c r="E47" s="522">
        <f>IF(+I14&lt;F46,I14,D47)</f>
        <v>225682.71181818182</v>
      </c>
      <c r="F47" s="523">
        <f t="shared" si="19"/>
        <v>2918592.6402607942</v>
      </c>
      <c r="G47" s="524">
        <f t="shared" si="20"/>
        <v>588021.3221788985</v>
      </c>
      <c r="H47" s="491">
        <f t="shared" si="21"/>
        <v>588021.3221788985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2918592.6402607942</v>
      </c>
      <c r="E48" s="522">
        <f>IF(+I14&lt;F47,I14,D48)</f>
        <v>225682.71181818182</v>
      </c>
      <c r="F48" s="523">
        <f t="shared" si="19"/>
        <v>2692909.9284426123</v>
      </c>
      <c r="G48" s="524">
        <f t="shared" si="20"/>
        <v>561046.11497136694</v>
      </c>
      <c r="H48" s="491">
        <f t="shared" si="21"/>
        <v>561046.11497136694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2692909.9284426123</v>
      </c>
      <c r="E49" s="522">
        <f>IF(+I14&lt;F48,I14,D49)</f>
        <v>225682.71181818182</v>
      </c>
      <c r="F49" s="523">
        <f t="shared" si="19"/>
        <v>2467227.2166244304</v>
      </c>
      <c r="G49" s="524">
        <f t="shared" si="20"/>
        <v>534070.90776383528</v>
      </c>
      <c r="H49" s="491">
        <f t="shared" si="21"/>
        <v>534070.90776383528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2467227.2166244304</v>
      </c>
      <c r="E50" s="522">
        <f>IF(+I14&lt;F49,I14,D50)</f>
        <v>225682.71181818182</v>
      </c>
      <c r="F50" s="523">
        <f t="shared" si="19"/>
        <v>2241544.5048062485</v>
      </c>
      <c r="G50" s="524">
        <f t="shared" si="20"/>
        <v>507095.70055630372</v>
      </c>
      <c r="H50" s="491">
        <f t="shared" si="21"/>
        <v>507095.70055630372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2241544.5048062485</v>
      </c>
      <c r="E51" s="522">
        <f>IF(+I14&lt;F50,I14,D51)</f>
        <v>225682.71181818182</v>
      </c>
      <c r="F51" s="523">
        <f t="shared" si="19"/>
        <v>2015861.7929880666</v>
      </c>
      <c r="G51" s="524">
        <f t="shared" si="20"/>
        <v>480120.49334877217</v>
      </c>
      <c r="H51" s="491">
        <f t="shared" si="21"/>
        <v>480120.49334877217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2015861.7929880666</v>
      </c>
      <c r="E52" s="522">
        <f>IF(+I14&lt;F51,I14,D52)</f>
        <v>225682.71181818182</v>
      </c>
      <c r="F52" s="523">
        <f t="shared" si="19"/>
        <v>1790179.0811698847</v>
      </c>
      <c r="G52" s="524">
        <f t="shared" si="20"/>
        <v>453145.28614124062</v>
      </c>
      <c r="H52" s="491">
        <f t="shared" si="21"/>
        <v>453145.28614124062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1790179.0811698847</v>
      </c>
      <c r="E53" s="522">
        <f>IF(+I14&lt;F52,I14,D53)</f>
        <v>225682.71181818182</v>
      </c>
      <c r="F53" s="523">
        <f t="shared" si="19"/>
        <v>1564496.3693517027</v>
      </c>
      <c r="G53" s="524">
        <f t="shared" si="20"/>
        <v>426170.07893370907</v>
      </c>
      <c r="H53" s="491">
        <f t="shared" si="21"/>
        <v>426170.07893370907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1564496.3693517027</v>
      </c>
      <c r="E54" s="522">
        <f>IF(+I14&lt;F53,I14,D54)</f>
        <v>225682.71181818182</v>
      </c>
      <c r="F54" s="523">
        <f t="shared" si="19"/>
        <v>1338813.6575335208</v>
      </c>
      <c r="G54" s="524">
        <f t="shared" si="20"/>
        <v>399194.87172617752</v>
      </c>
      <c r="H54" s="491">
        <f t="shared" si="21"/>
        <v>399194.87172617752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1338813.6575335208</v>
      </c>
      <c r="E55" s="522">
        <f>IF(+I14&lt;F54,I14,D55)</f>
        <v>225682.71181818182</v>
      </c>
      <c r="F55" s="523">
        <f t="shared" si="19"/>
        <v>1113130.9457153389</v>
      </c>
      <c r="G55" s="524">
        <f t="shared" si="20"/>
        <v>372219.66451864591</v>
      </c>
      <c r="H55" s="491">
        <f t="shared" si="21"/>
        <v>372219.66451864591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1113130.9457153389</v>
      </c>
      <c r="E56" s="522">
        <f>IF(+I14&lt;F55,I14,D56)</f>
        <v>225682.71181818182</v>
      </c>
      <c r="F56" s="523">
        <f t="shared" si="19"/>
        <v>887448.23389715713</v>
      </c>
      <c r="G56" s="524">
        <f t="shared" si="20"/>
        <v>345244.45731111435</v>
      </c>
      <c r="H56" s="491">
        <f t="shared" si="21"/>
        <v>345244.45731111435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887448.23389715713</v>
      </c>
      <c r="E57" s="522">
        <f>IF(+I14&lt;F56,I14,D57)</f>
        <v>225682.71181818182</v>
      </c>
      <c r="F57" s="523">
        <f t="shared" si="19"/>
        <v>661765.52207897534</v>
      </c>
      <c r="G57" s="524">
        <f t="shared" si="20"/>
        <v>318269.2501035828</v>
      </c>
      <c r="H57" s="491">
        <f t="shared" si="21"/>
        <v>318269.2501035828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661765.52207897534</v>
      </c>
      <c r="E58" s="522">
        <f>IF(+I14&lt;F57,I14,D58)</f>
        <v>225682.71181818182</v>
      </c>
      <c r="F58" s="523">
        <f t="shared" si="19"/>
        <v>436082.81026079354</v>
      </c>
      <c r="G58" s="524">
        <f t="shared" si="20"/>
        <v>291294.04289605119</v>
      </c>
      <c r="H58" s="491">
        <f t="shared" si="21"/>
        <v>291294.04289605119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>IU</v>
      </c>
      <c r="C59" s="507">
        <f>IF(D11="","-",+C58+1)</f>
        <v>2059</v>
      </c>
      <c r="D59" s="523">
        <f>IF(F58+SUM(E$17:E58)=D$10,F58,D$10-SUM(E$17:E58))</f>
        <v>436082.81026079878</v>
      </c>
      <c r="E59" s="522">
        <f>IF(+I14&lt;F58,I14,D59)</f>
        <v>225682.71181818182</v>
      </c>
      <c r="F59" s="523">
        <f t="shared" si="19"/>
        <v>210400.09844261696</v>
      </c>
      <c r="G59" s="524">
        <f t="shared" si="20"/>
        <v>264318.83568852028</v>
      </c>
      <c r="H59" s="491">
        <f t="shared" si="21"/>
        <v>264318.83568852028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210400.09844261696</v>
      </c>
      <c r="E60" s="522">
        <f>IF(+I14&lt;F59,I14,D60)</f>
        <v>210400.09844261696</v>
      </c>
      <c r="F60" s="523">
        <f t="shared" si="19"/>
        <v>0</v>
      </c>
      <c r="G60" s="524">
        <f t="shared" si="20"/>
        <v>222974.35857590332</v>
      </c>
      <c r="H60" s="491">
        <f t="shared" si="21"/>
        <v>222974.35857590332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0"/>
        <v>0</v>
      </c>
      <c r="H61" s="491">
        <f t="shared" si="2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0"/>
        <v>0</v>
      </c>
      <c r="H62" s="491">
        <f t="shared" si="2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0"/>
        <v>0</v>
      </c>
      <c r="H63" s="491">
        <f t="shared" si="2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0"/>
        <v>0</v>
      </c>
      <c r="H64" s="491">
        <f t="shared" si="2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0"/>
        <v>0</v>
      </c>
      <c r="H65" s="491">
        <f t="shared" si="2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0"/>
        <v>0</v>
      </c>
      <c r="H66" s="491">
        <f t="shared" si="2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0"/>
        <v>0</v>
      </c>
      <c r="H67" s="491">
        <f t="shared" si="2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0"/>
        <v>0</v>
      </c>
      <c r="H68" s="491">
        <f t="shared" si="2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0"/>
        <v>0</v>
      </c>
      <c r="H69" s="491">
        <f t="shared" si="2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0"/>
        <v>0</v>
      </c>
      <c r="H70" s="491">
        <f t="shared" si="2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0"/>
        <v>0</v>
      </c>
      <c r="H71" s="491">
        <f t="shared" si="2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0"/>
        <v>0</v>
      </c>
      <c r="H72" s="471">
        <f t="shared" si="2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9930039.3200000003</v>
      </c>
      <c r="F73" s="375"/>
      <c r="G73" s="375">
        <f>SUM(G17:G72)</f>
        <v>34894541.982623659</v>
      </c>
      <c r="H73" s="375">
        <f>SUM(H17:H72)</f>
        <v>34894541.982623659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1161564.4128410222</v>
      </c>
      <c r="N87" s="546">
        <f>IF(J92&lt;D11,0,VLOOKUP(J92,C17:O72,11))</f>
        <v>1161564.4128410222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1251440.5148463531</v>
      </c>
      <c r="N88" s="550">
        <f>IF(J92&lt;D11,0,VLOOKUP(J92,C99:P154,7))</f>
        <v>1251440.5148463531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89876.102005330846</v>
      </c>
      <c r="N89" s="555">
        <f>+N88-N87</f>
        <v>89876.102005330846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 t="str">
        <f>E9</f>
        <v xml:space="preserve">  SPP Project ID = 30575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9930039.3200000003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4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225682.71181818182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22">+I99-H99</f>
        <v>0</v>
      </c>
      <c r="K99" s="514"/>
      <c r="L99" s="512">
        <f t="shared" ref="L99:L104" si="23">+H99</f>
        <v>692287.9381010225</v>
      </c>
      <c r="M99" s="513">
        <f t="shared" ref="M99:M100" si="24">IF(L99&lt;&gt;0,+H99-L99,0)</f>
        <v>0</v>
      </c>
      <c r="N99" s="512">
        <f t="shared" ref="N99:N104" si="25">+I99</f>
        <v>692287.9381010225</v>
      </c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/>
      </c>
      <c r="C100" s="507">
        <f>IF(D93="","-",+C99+1)</f>
        <v>2018</v>
      </c>
      <c r="D100" s="629">
        <v>9752716.875</v>
      </c>
      <c r="E100" s="630">
        <v>230931.13953488372</v>
      </c>
      <c r="F100" s="631">
        <v>9521785.7354651168</v>
      </c>
      <c r="G100" s="631">
        <v>9637251.3052325584</v>
      </c>
      <c r="H100" s="633">
        <v>1262507.7864101741</v>
      </c>
      <c r="I100" s="634">
        <v>1262507.7864101741</v>
      </c>
      <c r="J100" s="514">
        <f t="shared" si="22"/>
        <v>0</v>
      </c>
      <c r="K100" s="514"/>
      <c r="L100" s="655">
        <f t="shared" si="23"/>
        <v>1262507.7864101741</v>
      </c>
      <c r="M100" s="514">
        <f t="shared" si="24"/>
        <v>0</v>
      </c>
      <c r="N100" s="655">
        <f t="shared" si="25"/>
        <v>1262507.7864101741</v>
      </c>
      <c r="O100" s="514">
        <f t="shared" si="26"/>
        <v>0</v>
      </c>
      <c r="P100" s="514">
        <f t="shared" si="27"/>
        <v>0</v>
      </c>
    </row>
    <row r="101" spans="1:16" ht="12.5">
      <c r="B101" s="195" t="str">
        <f t="shared" ref="B101:B154" si="28">IF(D101=F100,"","IU")</f>
        <v/>
      </c>
      <c r="C101" s="507">
        <f>IF(D93="","-",+C100+1)</f>
        <v>2019</v>
      </c>
      <c r="D101" s="629">
        <v>9521785.7354651168</v>
      </c>
      <c r="E101" s="630">
        <v>230931.13953488372</v>
      </c>
      <c r="F101" s="631">
        <v>9290854.5959302336</v>
      </c>
      <c r="G101" s="631">
        <v>9406320.1656976752</v>
      </c>
      <c r="H101" s="633">
        <v>1237788.7910207789</v>
      </c>
      <c r="I101" s="634">
        <v>1237788.7910207789</v>
      </c>
      <c r="J101" s="514">
        <f t="shared" si="22"/>
        <v>0</v>
      </c>
      <c r="K101" s="514"/>
      <c r="L101" s="655">
        <f t="shared" si="23"/>
        <v>1237788.7910207789</v>
      </c>
      <c r="M101" s="514">
        <f t="shared" ref="M101" si="29">IF(L101&lt;&gt;0,+H101-L101,0)</f>
        <v>0</v>
      </c>
      <c r="N101" s="655">
        <f t="shared" si="25"/>
        <v>1237788.7910207789</v>
      </c>
      <c r="O101" s="514">
        <f t="shared" si="26"/>
        <v>0</v>
      </c>
      <c r="P101" s="514">
        <f t="shared" si="27"/>
        <v>0</v>
      </c>
    </row>
    <row r="102" spans="1:16" ht="12.5">
      <c r="B102" s="195" t="str">
        <f t="shared" si="28"/>
        <v/>
      </c>
      <c r="C102" s="507">
        <f>IF(D93="","-",+C101+1)</f>
        <v>2020</v>
      </c>
      <c r="D102" s="629">
        <v>9290854.5959302336</v>
      </c>
      <c r="E102" s="630">
        <v>236429.5</v>
      </c>
      <c r="F102" s="631">
        <v>9054425.0959302336</v>
      </c>
      <c r="G102" s="631">
        <v>9172639.8459302336</v>
      </c>
      <c r="H102" s="633">
        <v>1223165.5223756898</v>
      </c>
      <c r="I102" s="634">
        <v>1223165.5223756898</v>
      </c>
      <c r="J102" s="514">
        <f t="shared" si="22"/>
        <v>0</v>
      </c>
      <c r="K102" s="514"/>
      <c r="L102" s="655">
        <f t="shared" si="23"/>
        <v>1223165.5223756898</v>
      </c>
      <c r="M102" s="514">
        <f t="shared" ref="M102" si="30">IF(L102&lt;&gt;0,+H102-L102,0)</f>
        <v>0</v>
      </c>
      <c r="N102" s="655">
        <f t="shared" si="25"/>
        <v>1223165.5223756898</v>
      </c>
      <c r="O102" s="514">
        <f t="shared" si="26"/>
        <v>0</v>
      </c>
      <c r="P102" s="514">
        <f t="shared" si="27"/>
        <v>0</v>
      </c>
    </row>
    <row r="103" spans="1:16" ht="12.5">
      <c r="B103" s="195" t="str">
        <f t="shared" si="28"/>
        <v/>
      </c>
      <c r="C103" s="507">
        <f>IF(D93="","-",+C102+1)</f>
        <v>2021</v>
      </c>
      <c r="D103" s="629">
        <v>9054425.0959302336</v>
      </c>
      <c r="E103" s="630">
        <v>242196.07317073172</v>
      </c>
      <c r="F103" s="631">
        <v>8812229.0227595028</v>
      </c>
      <c r="G103" s="631">
        <v>8933327.0593448691</v>
      </c>
      <c r="H103" s="633">
        <v>1256255.7832385232</v>
      </c>
      <c r="I103" s="634">
        <v>1256255.7832385232</v>
      </c>
      <c r="J103" s="514">
        <f t="shared" si="22"/>
        <v>0</v>
      </c>
      <c r="K103" s="514"/>
      <c r="L103" s="655">
        <f t="shared" si="23"/>
        <v>1256255.7832385232</v>
      </c>
      <c r="M103" s="514">
        <f t="shared" ref="M103" si="31">IF(L103&lt;&gt;0,+H103-L103,0)</f>
        <v>0</v>
      </c>
      <c r="N103" s="655">
        <f t="shared" si="25"/>
        <v>1256255.7832385232</v>
      </c>
      <c r="O103" s="514">
        <f t="shared" si="26"/>
        <v>0</v>
      </c>
      <c r="P103" s="514">
        <f t="shared" si="27"/>
        <v>0</v>
      </c>
    </row>
    <row r="104" spans="1:16" ht="12.5">
      <c r="B104" s="195" t="str">
        <f t="shared" si="28"/>
        <v/>
      </c>
      <c r="C104" s="507">
        <f>IF(D93="","-",+C103+1)</f>
        <v>2022</v>
      </c>
      <c r="D104" s="629">
        <v>8812229.0227595028</v>
      </c>
      <c r="E104" s="630">
        <v>236429.5</v>
      </c>
      <c r="F104" s="631">
        <v>8575799.5227595028</v>
      </c>
      <c r="G104" s="631">
        <v>8694014.2727595028</v>
      </c>
      <c r="H104" s="633">
        <v>1257609.663858267</v>
      </c>
      <c r="I104" s="634">
        <v>1257609.663858267</v>
      </c>
      <c r="J104" s="514">
        <f t="shared" si="22"/>
        <v>0</v>
      </c>
      <c r="K104" s="514"/>
      <c r="L104" s="655">
        <f t="shared" si="23"/>
        <v>1257609.663858267</v>
      </c>
      <c r="M104" s="514">
        <f t="shared" ref="M104" si="32">IF(L104&lt;&gt;0,+H104-L104,0)</f>
        <v>0</v>
      </c>
      <c r="N104" s="655">
        <f t="shared" si="25"/>
        <v>1257609.663858267</v>
      </c>
      <c r="O104" s="514">
        <f t="shared" ref="O104" si="33">IF(N104&lt;&gt;0,+I104-N104,0)</f>
        <v>0</v>
      </c>
      <c r="P104" s="514">
        <f t="shared" ref="P104" si="34">+O104-M104</f>
        <v>0</v>
      </c>
    </row>
    <row r="105" spans="1:16" ht="12.5">
      <c r="B105" s="195" t="str">
        <f t="shared" si="28"/>
        <v>IU</v>
      </c>
      <c r="C105" s="507">
        <f>IF(D93="","-",+C104+1)</f>
        <v>2023</v>
      </c>
      <c r="D105" s="629">
        <v>8575799.8427595012</v>
      </c>
      <c r="E105" s="630">
        <v>225682.71181818182</v>
      </c>
      <c r="F105" s="631">
        <v>8350117.1309413193</v>
      </c>
      <c r="G105" s="631">
        <v>8462958.4868504107</v>
      </c>
      <c r="H105" s="633">
        <v>1269716.0612944223</v>
      </c>
      <c r="I105" s="634">
        <v>1269716.0612944223</v>
      </c>
      <c r="J105" s="514">
        <f t="shared" si="22"/>
        <v>0</v>
      </c>
      <c r="K105" s="514"/>
      <c r="L105" s="655">
        <f t="shared" ref="L105" si="35">+H105</f>
        <v>1269716.0612944223</v>
      </c>
      <c r="M105" s="514">
        <f t="shared" ref="M105" si="36">IF(L105&lt;&gt;0,+H105-L105,0)</f>
        <v>0</v>
      </c>
      <c r="N105" s="655">
        <f t="shared" ref="N105" si="37">+I105</f>
        <v>1269716.0612944223</v>
      </c>
      <c r="O105" s="514">
        <f t="shared" ref="O105" si="38">IF(N105&lt;&gt;0,+I105-N105,0)</f>
        <v>0</v>
      </c>
      <c r="P105" s="514">
        <f t="shared" ref="P105" si="39">+O105-M105</f>
        <v>0</v>
      </c>
    </row>
    <row r="106" spans="1:16" ht="12.5">
      <c r="B106" s="195" t="str">
        <f t="shared" si="28"/>
        <v/>
      </c>
      <c r="C106" s="507">
        <f>IF(D93="","-",+C105+1)</f>
        <v>2024</v>
      </c>
      <c r="D106" s="374">
        <f>IF(F105+SUM(E$99:E105)=D$92,F105,D$92-SUM(E$99:E105))</f>
        <v>8350117.1309413193</v>
      </c>
      <c r="E106" s="522">
        <f>IF(+J96&lt;F105,J96,D106)</f>
        <v>225682.71181818182</v>
      </c>
      <c r="F106" s="523">
        <f t="shared" ref="F106:F154" si="40">+D106-E106</f>
        <v>8124434.4191231374</v>
      </c>
      <c r="G106" s="523">
        <f t="shared" ref="G106:G154" si="41">+(F106+D106)/2</f>
        <v>8237275.7750322279</v>
      </c>
      <c r="H106" s="526">
        <f t="shared" ref="H106:H154" si="42">+J$94*G106+E106</f>
        <v>1251440.5148463531</v>
      </c>
      <c r="I106" s="577">
        <f t="shared" ref="I106:I154" si="43">+J$95*G106+E106</f>
        <v>1251440.5148463531</v>
      </c>
      <c r="J106" s="514">
        <f t="shared" si="22"/>
        <v>0</v>
      </c>
      <c r="K106" s="514"/>
      <c r="L106" s="525"/>
      <c r="M106" s="514">
        <f t="shared" ref="M106:M130" si="44">IF(L106&lt;&gt;0,+H106-L106,0)</f>
        <v>0</v>
      </c>
      <c r="N106" s="525"/>
      <c r="O106" s="514">
        <f t="shared" si="26"/>
        <v>0</v>
      </c>
      <c r="P106" s="514">
        <f t="shared" si="27"/>
        <v>0</v>
      </c>
    </row>
    <row r="107" spans="1:16" ht="12.5">
      <c r="B107" s="195" t="str">
        <f t="shared" si="28"/>
        <v/>
      </c>
      <c r="C107" s="507">
        <f>IF(D93="","-",+C106+1)</f>
        <v>2025</v>
      </c>
      <c r="D107" s="374">
        <f>IF(F106+SUM(E$99:E106)=D$92,F106,D$92-SUM(E$99:E106))</f>
        <v>8124434.4191231374</v>
      </c>
      <c r="E107" s="522">
        <f>IF(+J96&lt;F106,J96,D107)</f>
        <v>225682.71181818182</v>
      </c>
      <c r="F107" s="523">
        <f t="shared" si="40"/>
        <v>7898751.7073049555</v>
      </c>
      <c r="G107" s="523">
        <f t="shared" si="41"/>
        <v>8011593.0632140469</v>
      </c>
      <c r="H107" s="526">
        <f t="shared" si="42"/>
        <v>1223337.0727644772</v>
      </c>
      <c r="I107" s="577">
        <f t="shared" si="43"/>
        <v>1223337.0727644772</v>
      </c>
      <c r="J107" s="514">
        <f t="shared" si="22"/>
        <v>0</v>
      </c>
      <c r="K107" s="514"/>
      <c r="L107" s="525"/>
      <c r="M107" s="514">
        <f t="shared" si="44"/>
        <v>0</v>
      </c>
      <c r="N107" s="525"/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8"/>
        <v/>
      </c>
      <c r="C108" s="507">
        <f>IF(D93="","-",+C107+1)</f>
        <v>2026</v>
      </c>
      <c r="D108" s="374">
        <f>IF(F107+SUM(E$99:E107)=D$92,F107,D$92-SUM(E$99:E107))</f>
        <v>7898751.7073049555</v>
      </c>
      <c r="E108" s="522">
        <f>IF(+J96&lt;F107,J96,D108)</f>
        <v>225682.71181818182</v>
      </c>
      <c r="F108" s="523">
        <f t="shared" si="40"/>
        <v>7673068.9954867736</v>
      </c>
      <c r="G108" s="523">
        <f t="shared" si="41"/>
        <v>7785910.351395864</v>
      </c>
      <c r="H108" s="526">
        <f t="shared" si="42"/>
        <v>1195233.6306826011</v>
      </c>
      <c r="I108" s="577">
        <f t="shared" si="43"/>
        <v>1195233.6306826011</v>
      </c>
      <c r="J108" s="514">
        <f t="shared" si="22"/>
        <v>0</v>
      </c>
      <c r="K108" s="514"/>
      <c r="L108" s="525"/>
      <c r="M108" s="514">
        <f t="shared" si="44"/>
        <v>0</v>
      </c>
      <c r="N108" s="525"/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8"/>
        <v/>
      </c>
      <c r="C109" s="507">
        <f>IF(D93="","-",+C108+1)</f>
        <v>2027</v>
      </c>
      <c r="D109" s="374">
        <f>IF(F108+SUM(E$99:E108)=D$92,F108,D$92-SUM(E$99:E108))</f>
        <v>7673068.9954867736</v>
      </c>
      <c r="E109" s="522">
        <f>IF(+J96&lt;F108,J96,D109)</f>
        <v>225682.71181818182</v>
      </c>
      <c r="F109" s="523">
        <f t="shared" si="40"/>
        <v>7447386.2836685916</v>
      </c>
      <c r="G109" s="523">
        <f t="shared" si="41"/>
        <v>7560227.6395776831</v>
      </c>
      <c r="H109" s="526">
        <f t="shared" si="42"/>
        <v>1167130.1886007253</v>
      </c>
      <c r="I109" s="577">
        <f t="shared" si="43"/>
        <v>1167130.1886007253</v>
      </c>
      <c r="J109" s="514">
        <f t="shared" si="22"/>
        <v>0</v>
      </c>
      <c r="K109" s="514"/>
      <c r="L109" s="525"/>
      <c r="M109" s="514">
        <f t="shared" si="44"/>
        <v>0</v>
      </c>
      <c r="N109" s="525"/>
      <c r="O109" s="514">
        <f t="shared" si="26"/>
        <v>0</v>
      </c>
      <c r="P109" s="514">
        <f t="shared" si="27"/>
        <v>0</v>
      </c>
    </row>
    <row r="110" spans="1:16" ht="12.5">
      <c r="B110" s="195" t="str">
        <f t="shared" si="28"/>
        <v/>
      </c>
      <c r="C110" s="507">
        <f>IF(D93="","-",+C109+1)</f>
        <v>2028</v>
      </c>
      <c r="D110" s="374">
        <f>IF(F109+SUM(E$99:E109)=D$92,F109,D$92-SUM(E$99:E109))</f>
        <v>7447386.2836685916</v>
      </c>
      <c r="E110" s="522">
        <f>IF(+J96&lt;F109,J96,D110)</f>
        <v>225682.71181818182</v>
      </c>
      <c r="F110" s="523">
        <f t="shared" si="40"/>
        <v>7221703.5718504097</v>
      </c>
      <c r="G110" s="523">
        <f t="shared" si="41"/>
        <v>7334544.9277595002</v>
      </c>
      <c r="H110" s="526">
        <f t="shared" si="42"/>
        <v>1139026.7465188492</v>
      </c>
      <c r="I110" s="577">
        <f t="shared" si="43"/>
        <v>1139026.7465188492</v>
      </c>
      <c r="J110" s="514">
        <f t="shared" si="22"/>
        <v>0</v>
      </c>
      <c r="K110" s="514"/>
      <c r="L110" s="525"/>
      <c r="M110" s="514">
        <f t="shared" si="44"/>
        <v>0</v>
      </c>
      <c r="N110" s="525"/>
      <c r="O110" s="514">
        <f t="shared" si="26"/>
        <v>0</v>
      </c>
      <c r="P110" s="514">
        <f t="shared" si="27"/>
        <v>0</v>
      </c>
    </row>
    <row r="111" spans="1:16" ht="12.5">
      <c r="B111" s="195" t="str">
        <f t="shared" si="28"/>
        <v/>
      </c>
      <c r="C111" s="507">
        <f>IF(D93="","-",+C110+1)</f>
        <v>2029</v>
      </c>
      <c r="D111" s="374">
        <f>IF(F110+SUM(E$99:E110)=D$92,F110,D$92-SUM(E$99:E110))</f>
        <v>7221703.5718504097</v>
      </c>
      <c r="E111" s="522">
        <f>IF(+J96&lt;F110,J96,D111)</f>
        <v>225682.71181818182</v>
      </c>
      <c r="F111" s="523">
        <f t="shared" si="40"/>
        <v>6996020.8600322278</v>
      </c>
      <c r="G111" s="523">
        <f t="shared" si="41"/>
        <v>7108862.2159413192</v>
      </c>
      <c r="H111" s="526">
        <f t="shared" si="42"/>
        <v>1110923.3044369733</v>
      </c>
      <c r="I111" s="577">
        <f t="shared" si="43"/>
        <v>1110923.3044369733</v>
      </c>
      <c r="J111" s="514">
        <f t="shared" si="22"/>
        <v>0</v>
      </c>
      <c r="K111" s="514"/>
      <c r="L111" s="525"/>
      <c r="M111" s="514">
        <f t="shared" si="44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8"/>
        <v/>
      </c>
      <c r="C112" s="507">
        <f>IF(D93="","-",+C111+1)</f>
        <v>2030</v>
      </c>
      <c r="D112" s="374">
        <f>IF(F111+SUM(E$99:E111)=D$92,F111,D$92-SUM(E$99:E111))</f>
        <v>6996020.8600322278</v>
      </c>
      <c r="E112" s="522">
        <f>IF(+J96&lt;F111,J96,D112)</f>
        <v>225682.71181818182</v>
      </c>
      <c r="F112" s="523">
        <f t="shared" si="40"/>
        <v>6770338.1482140459</v>
      </c>
      <c r="G112" s="523">
        <f t="shared" si="41"/>
        <v>6883179.5041231364</v>
      </c>
      <c r="H112" s="526">
        <f t="shared" si="42"/>
        <v>1082819.8623550972</v>
      </c>
      <c r="I112" s="577">
        <f t="shared" si="43"/>
        <v>1082819.8623550972</v>
      </c>
      <c r="J112" s="514">
        <f t="shared" si="22"/>
        <v>0</v>
      </c>
      <c r="K112" s="514"/>
      <c r="L112" s="525"/>
      <c r="M112" s="514">
        <f t="shared" si="44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8"/>
        <v/>
      </c>
      <c r="C113" s="507">
        <f>IF(D93="","-",+C112+1)</f>
        <v>2031</v>
      </c>
      <c r="D113" s="374">
        <f>IF(F112+SUM(E$99:E112)=D$92,F112,D$92-SUM(E$99:E112))</f>
        <v>6770338.1482140459</v>
      </c>
      <c r="E113" s="522">
        <f>IF(+J96&lt;F112,J96,D113)</f>
        <v>225682.71181818182</v>
      </c>
      <c r="F113" s="523">
        <f t="shared" si="40"/>
        <v>6544655.436395864</v>
      </c>
      <c r="G113" s="523">
        <f t="shared" si="41"/>
        <v>6657496.7923049554</v>
      </c>
      <c r="H113" s="526">
        <f t="shared" si="42"/>
        <v>1054716.4202732213</v>
      </c>
      <c r="I113" s="577">
        <f t="shared" si="43"/>
        <v>1054716.4202732213</v>
      </c>
      <c r="J113" s="514">
        <f t="shared" si="22"/>
        <v>0</v>
      </c>
      <c r="K113" s="514"/>
      <c r="L113" s="525"/>
      <c r="M113" s="514">
        <f t="shared" si="44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8"/>
        <v/>
      </c>
      <c r="C114" s="507">
        <f>IF(D93="","-",+C113+1)</f>
        <v>2032</v>
      </c>
      <c r="D114" s="374">
        <f>IF(F113+SUM(E$99:E113)=D$92,F113,D$92-SUM(E$99:E113))</f>
        <v>6544655.436395864</v>
      </c>
      <c r="E114" s="522">
        <f>IF(+J96&lt;F113,J96,D114)</f>
        <v>225682.71181818182</v>
      </c>
      <c r="F114" s="523">
        <f t="shared" si="40"/>
        <v>6318972.7245776821</v>
      </c>
      <c r="G114" s="523">
        <f t="shared" si="41"/>
        <v>6431814.0804867726</v>
      </c>
      <c r="H114" s="526">
        <f t="shared" si="42"/>
        <v>1026612.9781913452</v>
      </c>
      <c r="I114" s="577">
        <f t="shared" si="43"/>
        <v>1026612.9781913452</v>
      </c>
      <c r="J114" s="514">
        <f t="shared" si="22"/>
        <v>0</v>
      </c>
      <c r="K114" s="514"/>
      <c r="L114" s="525"/>
      <c r="M114" s="514">
        <f t="shared" si="44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8"/>
        <v/>
      </c>
      <c r="C115" s="507">
        <f>IF(D93="","-",+C114+1)</f>
        <v>2033</v>
      </c>
      <c r="D115" s="374">
        <f>IF(F114+SUM(E$99:E114)=D$92,F114,D$92-SUM(E$99:E114))</f>
        <v>6318972.7245776821</v>
      </c>
      <c r="E115" s="522">
        <f>IF(+J96&lt;F114,J96,D115)</f>
        <v>225682.71181818182</v>
      </c>
      <c r="F115" s="523">
        <f t="shared" si="40"/>
        <v>6093290.0127595002</v>
      </c>
      <c r="G115" s="523">
        <f t="shared" si="41"/>
        <v>6206131.3686685916</v>
      </c>
      <c r="H115" s="526">
        <f t="shared" si="42"/>
        <v>998509.53610946948</v>
      </c>
      <c r="I115" s="577">
        <f t="shared" si="43"/>
        <v>998509.53610946948</v>
      </c>
      <c r="J115" s="514">
        <f t="shared" si="22"/>
        <v>0</v>
      </c>
      <c r="K115" s="514"/>
      <c r="L115" s="525"/>
      <c r="M115" s="514">
        <f t="shared" si="44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8"/>
        <v/>
      </c>
      <c r="C116" s="507">
        <f>IF(D93="","-",+C115+1)</f>
        <v>2034</v>
      </c>
      <c r="D116" s="374">
        <f>IF(F115+SUM(E$99:E115)=D$92,F115,D$92-SUM(E$99:E115))</f>
        <v>6093290.0127595002</v>
      </c>
      <c r="E116" s="522">
        <f>IF(+J96&lt;F115,J96,D116)</f>
        <v>225682.71181818182</v>
      </c>
      <c r="F116" s="523">
        <f t="shared" si="40"/>
        <v>5867607.3009413183</v>
      </c>
      <c r="G116" s="523">
        <f t="shared" si="41"/>
        <v>5980448.6568504088</v>
      </c>
      <c r="H116" s="526">
        <f t="shared" si="42"/>
        <v>970406.09402759338</v>
      </c>
      <c r="I116" s="577">
        <f t="shared" si="43"/>
        <v>970406.09402759338</v>
      </c>
      <c r="J116" s="514">
        <f t="shared" si="22"/>
        <v>0</v>
      </c>
      <c r="K116" s="514"/>
      <c r="L116" s="525"/>
      <c r="M116" s="514">
        <f t="shared" si="44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8"/>
        <v/>
      </c>
      <c r="C117" s="507">
        <f>IF(D93="","-",+C116+1)</f>
        <v>2035</v>
      </c>
      <c r="D117" s="374">
        <f>IF(F116+SUM(E$99:E116)=D$92,F116,D$92-SUM(E$99:E116))</f>
        <v>5867607.3009413183</v>
      </c>
      <c r="E117" s="522">
        <f>IF(+J96&lt;F116,J96,D117)</f>
        <v>225682.71181818182</v>
      </c>
      <c r="F117" s="523">
        <f t="shared" si="40"/>
        <v>5641924.5891231364</v>
      </c>
      <c r="G117" s="523">
        <f t="shared" si="41"/>
        <v>5754765.9450322278</v>
      </c>
      <c r="H117" s="526">
        <f t="shared" si="42"/>
        <v>942302.65194571752</v>
      </c>
      <c r="I117" s="577">
        <f t="shared" si="43"/>
        <v>942302.65194571752</v>
      </c>
      <c r="J117" s="514">
        <f t="shared" si="22"/>
        <v>0</v>
      </c>
      <c r="K117" s="514"/>
      <c r="L117" s="525"/>
      <c r="M117" s="514">
        <f t="shared" si="44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8"/>
        <v/>
      </c>
      <c r="C118" s="507">
        <f>IF(D93="","-",+C117+1)</f>
        <v>2036</v>
      </c>
      <c r="D118" s="374">
        <f>IF(F117+SUM(E$99:E117)=D$92,F117,D$92-SUM(E$99:E117))</f>
        <v>5641924.5891231364</v>
      </c>
      <c r="E118" s="522">
        <f>IF(+J96&lt;F117,J96,D118)</f>
        <v>225682.71181818182</v>
      </c>
      <c r="F118" s="523">
        <f t="shared" si="40"/>
        <v>5416241.8773049545</v>
      </c>
      <c r="G118" s="523">
        <f t="shared" si="41"/>
        <v>5529083.2332140449</v>
      </c>
      <c r="H118" s="526">
        <f t="shared" si="42"/>
        <v>914199.20986384142</v>
      </c>
      <c r="I118" s="577">
        <f t="shared" si="43"/>
        <v>914199.20986384142</v>
      </c>
      <c r="J118" s="514">
        <f t="shared" si="22"/>
        <v>0</v>
      </c>
      <c r="K118" s="514"/>
      <c r="L118" s="525"/>
      <c r="M118" s="514">
        <f t="shared" si="44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8"/>
        <v/>
      </c>
      <c r="C119" s="507">
        <f>IF(D93="","-",+C118+1)</f>
        <v>2037</v>
      </c>
      <c r="D119" s="374">
        <f>IF(F118+SUM(E$99:E118)=D$92,F118,D$92-SUM(E$99:E118))</f>
        <v>5416241.8773049545</v>
      </c>
      <c r="E119" s="522">
        <f>IF(+J96&lt;F118,J96,D119)</f>
        <v>225682.71181818182</v>
      </c>
      <c r="F119" s="523">
        <f t="shared" si="40"/>
        <v>5190559.1654867725</v>
      </c>
      <c r="G119" s="523">
        <f t="shared" si="41"/>
        <v>5303400.521395864</v>
      </c>
      <c r="H119" s="526">
        <f t="shared" si="42"/>
        <v>886095.76778196555</v>
      </c>
      <c r="I119" s="577">
        <f t="shared" si="43"/>
        <v>886095.76778196555</v>
      </c>
      <c r="J119" s="514">
        <f t="shared" si="22"/>
        <v>0</v>
      </c>
      <c r="K119" s="514"/>
      <c r="L119" s="525"/>
      <c r="M119" s="514">
        <f t="shared" si="44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8"/>
        <v/>
      </c>
      <c r="C120" s="507">
        <f>IF(D93="","-",+C119+1)</f>
        <v>2038</v>
      </c>
      <c r="D120" s="374">
        <f>IF(F119+SUM(E$99:E119)=D$92,F119,D$92-SUM(E$99:E119))</f>
        <v>5190559.1654867725</v>
      </c>
      <c r="E120" s="522">
        <f>IF(+J96&lt;F119,J96,D120)</f>
        <v>225682.71181818182</v>
      </c>
      <c r="F120" s="523">
        <f t="shared" si="40"/>
        <v>4964876.4536685906</v>
      </c>
      <c r="G120" s="523">
        <f t="shared" si="41"/>
        <v>5077717.8095776811</v>
      </c>
      <c r="H120" s="526">
        <f t="shared" si="42"/>
        <v>857992.32570008945</v>
      </c>
      <c r="I120" s="577">
        <f t="shared" si="43"/>
        <v>857992.32570008945</v>
      </c>
      <c r="J120" s="514">
        <f t="shared" si="22"/>
        <v>0</v>
      </c>
      <c r="K120" s="514"/>
      <c r="L120" s="525"/>
      <c r="M120" s="514">
        <f t="shared" si="44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8"/>
        <v/>
      </c>
      <c r="C121" s="507">
        <f>IF(D93="","-",+C120+1)</f>
        <v>2039</v>
      </c>
      <c r="D121" s="374">
        <f>IF(F120+SUM(E$99:E120)=D$92,F120,D$92-SUM(E$99:E120))</f>
        <v>4964876.4536685906</v>
      </c>
      <c r="E121" s="522">
        <f>IF(+J96&lt;F120,J96,D121)</f>
        <v>225682.71181818182</v>
      </c>
      <c r="F121" s="523">
        <f t="shared" si="40"/>
        <v>4739193.7418504087</v>
      </c>
      <c r="G121" s="523">
        <f t="shared" si="41"/>
        <v>4852035.0977595001</v>
      </c>
      <c r="H121" s="526">
        <f t="shared" si="42"/>
        <v>829888.88361821359</v>
      </c>
      <c r="I121" s="577">
        <f t="shared" si="43"/>
        <v>829888.88361821359</v>
      </c>
      <c r="J121" s="514">
        <f t="shared" si="22"/>
        <v>0</v>
      </c>
      <c r="K121" s="514"/>
      <c r="L121" s="525"/>
      <c r="M121" s="514">
        <f t="shared" si="44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8"/>
        <v/>
      </c>
      <c r="C122" s="507">
        <f>IF(D93="","-",+C121+1)</f>
        <v>2040</v>
      </c>
      <c r="D122" s="374">
        <f>IF(F121+SUM(E$99:E121)=D$92,F121,D$92-SUM(E$99:E121))</f>
        <v>4739193.7418504087</v>
      </c>
      <c r="E122" s="522">
        <f>IF(+J96&lt;F121,J96,D122)</f>
        <v>225682.71181818182</v>
      </c>
      <c r="F122" s="523">
        <f t="shared" si="40"/>
        <v>4513511.0300322268</v>
      </c>
      <c r="G122" s="523">
        <f t="shared" si="41"/>
        <v>4626352.3859413173</v>
      </c>
      <c r="H122" s="526">
        <f t="shared" si="42"/>
        <v>801785.4415363376</v>
      </c>
      <c r="I122" s="577">
        <f t="shared" si="43"/>
        <v>801785.4415363376</v>
      </c>
      <c r="J122" s="514">
        <f t="shared" si="22"/>
        <v>0</v>
      </c>
      <c r="K122" s="514"/>
      <c r="L122" s="525"/>
      <c r="M122" s="514">
        <f t="shared" si="44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8"/>
        <v/>
      </c>
      <c r="C123" s="507">
        <f>IF(D93="","-",+C122+1)</f>
        <v>2041</v>
      </c>
      <c r="D123" s="374">
        <f>IF(F122+SUM(E$99:E122)=D$92,F122,D$92-SUM(E$99:E122))</f>
        <v>4513511.0300322268</v>
      </c>
      <c r="E123" s="522">
        <f>IF(+J96&lt;F122,J96,D123)</f>
        <v>225682.71181818182</v>
      </c>
      <c r="F123" s="523">
        <f t="shared" si="40"/>
        <v>4287828.3182140449</v>
      </c>
      <c r="G123" s="523">
        <f t="shared" si="41"/>
        <v>4400669.6741231363</v>
      </c>
      <c r="H123" s="526">
        <f t="shared" si="42"/>
        <v>773681.99945446174</v>
      </c>
      <c r="I123" s="577">
        <f t="shared" si="43"/>
        <v>773681.99945446174</v>
      </c>
      <c r="J123" s="514">
        <f t="shared" si="22"/>
        <v>0</v>
      </c>
      <c r="K123" s="514"/>
      <c r="L123" s="525"/>
      <c r="M123" s="514">
        <f t="shared" si="44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8"/>
        <v/>
      </c>
      <c r="C124" s="507">
        <f>IF(D93="","-",+C123+1)</f>
        <v>2042</v>
      </c>
      <c r="D124" s="374">
        <f>IF(F123+SUM(E$99:E123)=D$92,F123,D$92-SUM(E$99:E123))</f>
        <v>4287828.3182140449</v>
      </c>
      <c r="E124" s="522">
        <f>IF(+J96&lt;F123,J96,D124)</f>
        <v>225682.71181818182</v>
      </c>
      <c r="F124" s="523">
        <f t="shared" si="40"/>
        <v>4062145.606395863</v>
      </c>
      <c r="G124" s="523">
        <f t="shared" si="41"/>
        <v>4174986.962304954</v>
      </c>
      <c r="H124" s="526">
        <f t="shared" si="42"/>
        <v>745578.55737258575</v>
      </c>
      <c r="I124" s="577">
        <f t="shared" si="43"/>
        <v>745578.55737258575</v>
      </c>
      <c r="J124" s="514">
        <f t="shared" si="22"/>
        <v>0</v>
      </c>
      <c r="K124" s="514"/>
      <c r="L124" s="525"/>
      <c r="M124" s="514">
        <f t="shared" si="44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8"/>
        <v/>
      </c>
      <c r="C125" s="507">
        <f>IF(D93="","-",+C124+1)</f>
        <v>2043</v>
      </c>
      <c r="D125" s="374">
        <f>IF(F124+SUM(E$99:E124)=D$92,F124,D$92-SUM(E$99:E124))</f>
        <v>4062145.606395863</v>
      </c>
      <c r="E125" s="522">
        <f>IF(+J96&lt;F124,J96,D125)</f>
        <v>225682.71181818182</v>
      </c>
      <c r="F125" s="523">
        <f t="shared" si="40"/>
        <v>3836462.8945776811</v>
      </c>
      <c r="G125" s="523">
        <f t="shared" si="41"/>
        <v>3949304.250486772</v>
      </c>
      <c r="H125" s="526">
        <f t="shared" si="42"/>
        <v>717475.11529070977</v>
      </c>
      <c r="I125" s="577">
        <f t="shared" si="43"/>
        <v>717475.11529070977</v>
      </c>
      <c r="J125" s="514">
        <f t="shared" si="22"/>
        <v>0</v>
      </c>
      <c r="K125" s="514"/>
      <c r="L125" s="525"/>
      <c r="M125" s="514">
        <f t="shared" si="44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8"/>
        <v/>
      </c>
      <c r="C126" s="507">
        <f>IF(D93="","-",+C125+1)</f>
        <v>2044</v>
      </c>
      <c r="D126" s="374">
        <f>IF(F125+SUM(E$99:E125)=D$92,F125,D$92-SUM(E$99:E125))</f>
        <v>3836462.8945776811</v>
      </c>
      <c r="E126" s="522">
        <f>IF(+J96&lt;F125,J96,D126)</f>
        <v>225682.71181818182</v>
      </c>
      <c r="F126" s="523">
        <f t="shared" si="40"/>
        <v>3610780.1827594992</v>
      </c>
      <c r="G126" s="523">
        <f t="shared" si="41"/>
        <v>3723621.5386685901</v>
      </c>
      <c r="H126" s="526">
        <f t="shared" si="42"/>
        <v>689371.67320883379</v>
      </c>
      <c r="I126" s="577">
        <f t="shared" si="43"/>
        <v>689371.67320883379</v>
      </c>
      <c r="J126" s="514">
        <f t="shared" si="22"/>
        <v>0</v>
      </c>
      <c r="K126" s="514"/>
      <c r="L126" s="525"/>
      <c r="M126" s="514">
        <f t="shared" si="44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8"/>
        <v/>
      </c>
      <c r="C127" s="507">
        <f>IF(D93="","-",+C126+1)</f>
        <v>2045</v>
      </c>
      <c r="D127" s="374">
        <f>IF(F126+SUM(E$99:E126)=D$92,F126,D$92-SUM(E$99:E126))</f>
        <v>3610780.1827594992</v>
      </c>
      <c r="E127" s="522">
        <f>IF(+J96&lt;F126,J96,D127)</f>
        <v>225682.71181818182</v>
      </c>
      <c r="F127" s="523">
        <f t="shared" si="40"/>
        <v>3385097.4709413173</v>
      </c>
      <c r="G127" s="523">
        <f t="shared" si="41"/>
        <v>3497938.8268504082</v>
      </c>
      <c r="H127" s="526">
        <f t="shared" si="42"/>
        <v>661268.23112695781</v>
      </c>
      <c r="I127" s="577">
        <f t="shared" si="43"/>
        <v>661268.23112695781</v>
      </c>
      <c r="J127" s="514">
        <f t="shared" si="22"/>
        <v>0</v>
      </c>
      <c r="K127" s="514"/>
      <c r="L127" s="525"/>
      <c r="M127" s="514">
        <f t="shared" si="44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8"/>
        <v/>
      </c>
      <c r="C128" s="507">
        <f>IF(D93="","-",+C127+1)</f>
        <v>2046</v>
      </c>
      <c r="D128" s="374">
        <f>IF(F127+SUM(E$99:E127)=D$92,F127,D$92-SUM(E$99:E127))</f>
        <v>3385097.4709413173</v>
      </c>
      <c r="E128" s="522">
        <f>IF(+J96&lt;F127,J96,D128)</f>
        <v>225682.71181818182</v>
      </c>
      <c r="F128" s="523">
        <f t="shared" si="40"/>
        <v>3159414.7591231354</v>
      </c>
      <c r="G128" s="523">
        <f t="shared" si="41"/>
        <v>3272256.1150322263</v>
      </c>
      <c r="H128" s="526">
        <f t="shared" si="42"/>
        <v>633164.78904508182</v>
      </c>
      <c r="I128" s="577">
        <f t="shared" si="43"/>
        <v>633164.78904508182</v>
      </c>
      <c r="J128" s="514">
        <f t="shared" si="22"/>
        <v>0</v>
      </c>
      <c r="K128" s="514"/>
      <c r="L128" s="525"/>
      <c r="M128" s="514">
        <f t="shared" si="44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8"/>
        <v/>
      </c>
      <c r="C129" s="507">
        <f>IF(D93="","-",+C128+1)</f>
        <v>2047</v>
      </c>
      <c r="D129" s="374">
        <f>IF(F128+SUM(E$99:E128)=D$92,F128,D$92-SUM(E$99:E128))</f>
        <v>3159414.7591231354</v>
      </c>
      <c r="E129" s="522">
        <f>IF(+J96&lt;F128,J96,D129)</f>
        <v>225682.71181818182</v>
      </c>
      <c r="F129" s="523">
        <f t="shared" si="40"/>
        <v>2933732.0473049534</v>
      </c>
      <c r="G129" s="523">
        <f t="shared" si="41"/>
        <v>3046573.4032140444</v>
      </c>
      <c r="H129" s="526">
        <f t="shared" si="42"/>
        <v>605061.34696320584</v>
      </c>
      <c r="I129" s="577">
        <f t="shared" si="43"/>
        <v>605061.34696320584</v>
      </c>
      <c r="J129" s="514">
        <f t="shared" si="22"/>
        <v>0</v>
      </c>
      <c r="K129" s="514"/>
      <c r="L129" s="525"/>
      <c r="M129" s="514">
        <f t="shared" si="44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8"/>
        <v/>
      </c>
      <c r="C130" s="507">
        <f>IF(D93="","-",+C129+1)</f>
        <v>2048</v>
      </c>
      <c r="D130" s="374">
        <f>IF(F129+SUM(E$99:E129)=D$92,F129,D$92-SUM(E$99:E129))</f>
        <v>2933732.0473049534</v>
      </c>
      <c r="E130" s="522">
        <f>IF(+J96&lt;F129,J96,D130)</f>
        <v>225682.71181818182</v>
      </c>
      <c r="F130" s="523">
        <f t="shared" si="40"/>
        <v>2708049.3354867715</v>
      </c>
      <c r="G130" s="523">
        <f t="shared" si="41"/>
        <v>2820890.6913958625</v>
      </c>
      <c r="H130" s="526">
        <f t="shared" si="42"/>
        <v>576957.90488132997</v>
      </c>
      <c r="I130" s="577">
        <f t="shared" si="43"/>
        <v>576957.90488132997</v>
      </c>
      <c r="J130" s="514">
        <f t="shared" si="22"/>
        <v>0</v>
      </c>
      <c r="K130" s="514"/>
      <c r="L130" s="525"/>
      <c r="M130" s="514">
        <f t="shared" si="44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8"/>
        <v/>
      </c>
      <c r="C131" s="507">
        <f>IF(D93="","-",+C130+1)</f>
        <v>2049</v>
      </c>
      <c r="D131" s="374">
        <f>IF(F130+SUM(E$99:E130)=D$92,F130,D$92-SUM(E$99:E130))</f>
        <v>2708049.3354867715</v>
      </c>
      <c r="E131" s="522">
        <f>IF(+J96&lt;F130,J96,D131)</f>
        <v>225682.71181818182</v>
      </c>
      <c r="F131" s="523">
        <f t="shared" si="40"/>
        <v>2482366.6236685896</v>
      </c>
      <c r="G131" s="523">
        <f t="shared" si="41"/>
        <v>2595207.9795776806</v>
      </c>
      <c r="H131" s="526">
        <f t="shared" si="42"/>
        <v>548854.46279945399</v>
      </c>
      <c r="I131" s="577">
        <f t="shared" si="43"/>
        <v>548854.46279945399</v>
      </c>
      <c r="J131" s="514">
        <f t="shared" ref="J131:J154" si="45">+I541-H541</f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 ht="12.5">
      <c r="B132" s="195" t="str">
        <f t="shared" si="28"/>
        <v/>
      </c>
      <c r="C132" s="507">
        <f>IF(D93="","-",+C131+1)</f>
        <v>2050</v>
      </c>
      <c r="D132" s="374">
        <f>IF(F131+SUM(E$99:E131)=D$92,F131,D$92-SUM(E$99:E131))</f>
        <v>2482366.6236685896</v>
      </c>
      <c r="E132" s="522">
        <f>IF(+J96&lt;F131,J96,D132)</f>
        <v>225682.71181818182</v>
      </c>
      <c r="F132" s="523">
        <f t="shared" si="40"/>
        <v>2256683.9118504077</v>
      </c>
      <c r="G132" s="523">
        <f t="shared" si="41"/>
        <v>2369525.2677594987</v>
      </c>
      <c r="H132" s="526">
        <f t="shared" si="42"/>
        <v>520751.02071757801</v>
      </c>
      <c r="I132" s="577">
        <f t="shared" si="43"/>
        <v>520751.02071757801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 ht="12.5">
      <c r="B133" s="195" t="str">
        <f t="shared" si="28"/>
        <v/>
      </c>
      <c r="C133" s="507">
        <f>IF(D93="","-",+C132+1)</f>
        <v>2051</v>
      </c>
      <c r="D133" s="374">
        <f>IF(F132+SUM(E$99:E132)=D$92,F132,D$92-SUM(E$99:E132))</f>
        <v>2256683.9118504077</v>
      </c>
      <c r="E133" s="522">
        <f>IF(+J96&lt;F132,J96,D133)</f>
        <v>225682.71181818182</v>
      </c>
      <c r="F133" s="523">
        <f t="shared" si="40"/>
        <v>2031001.2000322258</v>
      </c>
      <c r="G133" s="523">
        <f t="shared" si="41"/>
        <v>2143842.5559413168</v>
      </c>
      <c r="H133" s="526">
        <f t="shared" si="42"/>
        <v>492647.57863570203</v>
      </c>
      <c r="I133" s="577">
        <f t="shared" si="43"/>
        <v>492647.57863570203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 ht="12.5">
      <c r="B134" s="195" t="str">
        <f t="shared" si="28"/>
        <v/>
      </c>
      <c r="C134" s="507">
        <f>IF(D93="","-",+C133+1)</f>
        <v>2052</v>
      </c>
      <c r="D134" s="374">
        <f>IF(F133+SUM(E$99:E133)=D$92,F133,D$92-SUM(E$99:E133))</f>
        <v>2031001.2000322258</v>
      </c>
      <c r="E134" s="522">
        <f>IF(+J96&lt;F133,J96,D134)</f>
        <v>225682.71181818182</v>
      </c>
      <c r="F134" s="523">
        <f t="shared" si="40"/>
        <v>1805318.4882140439</v>
      </c>
      <c r="G134" s="523">
        <f t="shared" si="41"/>
        <v>1918159.8441231349</v>
      </c>
      <c r="H134" s="526">
        <f t="shared" si="42"/>
        <v>464544.13655382604</v>
      </c>
      <c r="I134" s="577">
        <f t="shared" si="43"/>
        <v>464544.13655382604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 ht="12.5">
      <c r="B135" s="195" t="str">
        <f t="shared" si="28"/>
        <v/>
      </c>
      <c r="C135" s="507">
        <f>IF(D93="","-",+C134+1)</f>
        <v>2053</v>
      </c>
      <c r="D135" s="374">
        <f>IF(F134+SUM(E$99:E134)=D$92,F134,D$92-SUM(E$99:E134))</f>
        <v>1805318.4882140439</v>
      </c>
      <c r="E135" s="522">
        <f>IF(+J96&lt;F134,J96,D135)</f>
        <v>225682.71181818182</v>
      </c>
      <c r="F135" s="523">
        <f t="shared" si="40"/>
        <v>1579635.776395862</v>
      </c>
      <c r="G135" s="523">
        <f t="shared" si="41"/>
        <v>1692477.1323049529</v>
      </c>
      <c r="H135" s="526">
        <f t="shared" si="42"/>
        <v>436440.69447195012</v>
      </c>
      <c r="I135" s="577">
        <f t="shared" si="43"/>
        <v>436440.69447195012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 ht="12.5">
      <c r="B136" s="195" t="str">
        <f t="shared" si="28"/>
        <v/>
      </c>
      <c r="C136" s="507">
        <f>IF(D93="","-",+C135+1)</f>
        <v>2054</v>
      </c>
      <c r="D136" s="374">
        <f>IF(F135+SUM(E$99:E135)=D$92,F135,D$92-SUM(E$99:E135))</f>
        <v>1579635.776395862</v>
      </c>
      <c r="E136" s="522">
        <f>IF(+J96&lt;F135,J96,D136)</f>
        <v>225682.71181818182</v>
      </c>
      <c r="F136" s="523">
        <f t="shared" si="40"/>
        <v>1353953.0645776801</v>
      </c>
      <c r="G136" s="523">
        <f t="shared" si="41"/>
        <v>1466794.420486771</v>
      </c>
      <c r="H136" s="526">
        <f t="shared" si="42"/>
        <v>408337.25239007414</v>
      </c>
      <c r="I136" s="577">
        <f t="shared" si="43"/>
        <v>408337.25239007414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 ht="12.5">
      <c r="B137" s="195" t="str">
        <f t="shared" si="28"/>
        <v/>
      </c>
      <c r="C137" s="507">
        <f>IF(D93="","-",+C136+1)</f>
        <v>2055</v>
      </c>
      <c r="D137" s="374">
        <f>IF(F136+SUM(E$99:E136)=D$92,F136,D$92-SUM(E$99:E136))</f>
        <v>1353953.0645776801</v>
      </c>
      <c r="E137" s="522">
        <f>IF(+J96&lt;F136,J96,D137)</f>
        <v>225682.71181818182</v>
      </c>
      <c r="F137" s="523">
        <f t="shared" si="40"/>
        <v>1128270.3527594982</v>
      </c>
      <c r="G137" s="523">
        <f t="shared" si="41"/>
        <v>1241111.7086685891</v>
      </c>
      <c r="H137" s="526">
        <f t="shared" si="42"/>
        <v>380233.81030819821</v>
      </c>
      <c r="I137" s="577">
        <f t="shared" si="43"/>
        <v>380233.81030819821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 ht="12.5">
      <c r="B138" s="195" t="str">
        <f t="shared" si="28"/>
        <v/>
      </c>
      <c r="C138" s="507">
        <f>IF(D93="","-",+C137+1)</f>
        <v>2056</v>
      </c>
      <c r="D138" s="374">
        <f>IF(F137+SUM(E$99:E137)=D$92,F137,D$92-SUM(E$99:E137))</f>
        <v>1128270.3527594982</v>
      </c>
      <c r="E138" s="522">
        <f>IF(+J96&lt;F137,J96,D138)</f>
        <v>225682.71181818182</v>
      </c>
      <c r="F138" s="523">
        <f t="shared" si="40"/>
        <v>902587.64094131638</v>
      </c>
      <c r="G138" s="523">
        <f t="shared" si="41"/>
        <v>1015428.9968504072</v>
      </c>
      <c r="H138" s="526">
        <f t="shared" si="42"/>
        <v>352130.36822632223</v>
      </c>
      <c r="I138" s="577">
        <f t="shared" si="43"/>
        <v>352130.36822632223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 ht="12.5">
      <c r="B139" s="195" t="str">
        <f t="shared" si="28"/>
        <v/>
      </c>
      <c r="C139" s="507">
        <f>IF(D93="","-",+C138+1)</f>
        <v>2057</v>
      </c>
      <c r="D139" s="374">
        <f>IF(F138+SUM(E$99:E138)=D$92,F138,D$92-SUM(E$99:E138))</f>
        <v>902587.64094131638</v>
      </c>
      <c r="E139" s="522">
        <f>IF(+J96&lt;F138,J96,D139)</f>
        <v>225682.71181818182</v>
      </c>
      <c r="F139" s="523">
        <f t="shared" si="40"/>
        <v>676904.92912313459</v>
      </c>
      <c r="G139" s="523">
        <f t="shared" si="41"/>
        <v>789746.28503222554</v>
      </c>
      <c r="H139" s="526">
        <f t="shared" si="42"/>
        <v>324026.92614444625</v>
      </c>
      <c r="I139" s="577">
        <f t="shared" si="43"/>
        <v>324026.92614444625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 ht="12.5">
      <c r="B140" s="195" t="str">
        <f t="shared" si="28"/>
        <v/>
      </c>
      <c r="C140" s="507">
        <f>IF(D93="","-",+C139+1)</f>
        <v>2058</v>
      </c>
      <c r="D140" s="374">
        <f>IF(F139+SUM(E$99:E139)=D$92,F139,D$92-SUM(E$99:E139))</f>
        <v>676904.92912313459</v>
      </c>
      <c r="E140" s="522">
        <f>IF(+J96&lt;F139,J96,D140)</f>
        <v>225682.71181818182</v>
      </c>
      <c r="F140" s="523">
        <f t="shared" si="40"/>
        <v>451222.21730495279</v>
      </c>
      <c r="G140" s="523">
        <f t="shared" si="41"/>
        <v>564063.57321404363</v>
      </c>
      <c r="H140" s="526">
        <f t="shared" si="42"/>
        <v>295923.48406257032</v>
      </c>
      <c r="I140" s="577">
        <f t="shared" si="43"/>
        <v>295923.48406257032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 ht="12.5">
      <c r="B141" s="195" t="str">
        <f t="shared" si="28"/>
        <v/>
      </c>
      <c r="C141" s="507">
        <f>IF(D93="","-",+C140+1)</f>
        <v>2059</v>
      </c>
      <c r="D141" s="374">
        <f>IF(F140+SUM(E$99:E140)=D$92,F140,D$92-SUM(E$99:E140))</f>
        <v>451222.21730495279</v>
      </c>
      <c r="E141" s="522">
        <f>IF(+J96&lt;F140,J96,D141)</f>
        <v>225682.71181818182</v>
      </c>
      <c r="F141" s="523">
        <f t="shared" si="40"/>
        <v>225539.50548677097</v>
      </c>
      <c r="G141" s="523">
        <f t="shared" si="41"/>
        <v>338380.8613958619</v>
      </c>
      <c r="H141" s="526">
        <f t="shared" si="42"/>
        <v>267820.0419806944</v>
      </c>
      <c r="I141" s="577">
        <f t="shared" si="43"/>
        <v>267820.0419806944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 ht="12.5">
      <c r="B142" s="195" t="str">
        <f t="shared" si="28"/>
        <v/>
      </c>
      <c r="C142" s="507">
        <f>IF(D93="","-",+C141+1)</f>
        <v>2060</v>
      </c>
      <c r="D142" s="374">
        <f>IF(F141+SUM(E$99:E141)=D$92,F141,D$92-SUM(E$99:E141))</f>
        <v>225539.50548677097</v>
      </c>
      <c r="E142" s="522">
        <f>IF(+J96&lt;F141,J96,D142)</f>
        <v>225539.50548677097</v>
      </c>
      <c r="F142" s="523">
        <f t="shared" si="40"/>
        <v>0</v>
      </c>
      <c r="G142" s="523">
        <f t="shared" si="41"/>
        <v>112769.75274338548</v>
      </c>
      <c r="H142" s="526">
        <f t="shared" si="42"/>
        <v>239582.31004755825</v>
      </c>
      <c r="I142" s="577">
        <f t="shared" si="43"/>
        <v>239582.31004755825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 ht="12.5">
      <c r="B143" s="195" t="str">
        <f t="shared" si="28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 ht="12.5">
      <c r="B144" s="195" t="str">
        <f t="shared" si="28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 ht="12.5">
      <c r="B145" s="195" t="str">
        <f t="shared" si="28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 ht="12.5">
      <c r="B146" s="195" t="str">
        <f t="shared" si="28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 ht="12.5">
      <c r="B147" s="195" t="str">
        <f t="shared" si="28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 ht="12.5">
      <c r="B148" s="195" t="str">
        <f t="shared" si="28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 ht="12.5">
      <c r="B149" s="195" t="str">
        <f t="shared" si="28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 ht="12.5">
      <c r="B150" s="195" t="str">
        <f t="shared" si="28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 ht="12.5">
      <c r="B151" s="195" t="str">
        <f t="shared" si="28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 ht="12.5">
      <c r="B152" s="195" t="str">
        <f t="shared" si="28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 ht="12.5">
      <c r="B153" s="195" t="str">
        <f t="shared" si="28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" thickBot="1">
      <c r="B154" s="195" t="str">
        <f t="shared" si="28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 ht="12.5">
      <c r="C155" s="374" t="s">
        <v>78</v>
      </c>
      <c r="D155" s="375"/>
      <c r="E155" s="375">
        <f>SUM(E99:E154)</f>
        <v>9930039.3199999966</v>
      </c>
      <c r="F155" s="375"/>
      <c r="G155" s="375"/>
      <c r="H155" s="375">
        <f>SUM(H99:H154)</f>
        <v>35785603.879233271</v>
      </c>
      <c r="I155" s="375">
        <f>SUM(I99:I154)</f>
        <v>35785603.879233271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topLeftCell="C1" zoomScale="80" zoomScaleNormal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70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860927.23653011734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860927.23653011734</v>
      </c>
      <c r="O6" s="269"/>
      <c r="P6" s="269"/>
    </row>
    <row r="7" spans="1:16" ht="13.5" thickBot="1">
      <c r="C7" s="467" t="s">
        <v>48</v>
      </c>
      <c r="D7" s="624" t="s">
        <v>435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427</v>
      </c>
      <c r="E9" s="637" t="s">
        <v>428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7196364.3600000003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163553.73545454547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591116.43032923993</v>
      </c>
      <c r="H17" s="639">
        <v>591116.43032923993</v>
      </c>
      <c r="I17" s="511">
        <f t="shared" ref="I17:I72" si="0">H17-G17</f>
        <v>0</v>
      </c>
      <c r="J17" s="511"/>
      <c r="K17" s="512">
        <f t="shared" ref="K17:K22" si="1">+G17</f>
        <v>591116.43032923993</v>
      </c>
      <c r="L17" s="513">
        <f t="shared" ref="L17:L72" si="2">IF(K17&lt;&gt;0,+G17-K17,0)</f>
        <v>0</v>
      </c>
      <c r="M17" s="512">
        <f t="shared" ref="M17:M22" si="3">+H17</f>
        <v>591116.43032923993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192317.07317073172</v>
      </c>
      <c r="F18" s="631">
        <v>7596524.3902439028</v>
      </c>
      <c r="G18" s="630">
        <v>1170011.6780969028</v>
      </c>
      <c r="H18" s="639">
        <v>1170011.6780969028</v>
      </c>
      <c r="I18" s="511">
        <f t="shared" si="0"/>
        <v>0</v>
      </c>
      <c r="J18" s="511"/>
      <c r="K18" s="518">
        <f t="shared" si="1"/>
        <v>1170011.6780969028</v>
      </c>
      <c r="L18" s="519">
        <f t="shared" si="2"/>
        <v>0</v>
      </c>
      <c r="M18" s="518">
        <f t="shared" si="3"/>
        <v>1170011.6780969028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873342.3819354173</v>
      </c>
      <c r="H19" s="639">
        <v>873342.3819354173</v>
      </c>
      <c r="I19" s="511">
        <f t="shared" si="0"/>
        <v>0</v>
      </c>
      <c r="J19" s="511"/>
      <c r="K19" s="518">
        <f t="shared" si="1"/>
        <v>873342.3819354173</v>
      </c>
      <c r="L19" s="519">
        <f t="shared" ref="L19" si="6">IF(K19&lt;&gt;0,+G19-K19,0)</f>
        <v>0</v>
      </c>
      <c r="M19" s="518">
        <f t="shared" si="3"/>
        <v>873342.3819354173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2021</v>
      </c>
      <c r="D20" s="631">
        <v>6741335.5411230857</v>
      </c>
      <c r="E20" s="630">
        <v>171342</v>
      </c>
      <c r="F20" s="631">
        <v>6569993.5411230857</v>
      </c>
      <c r="G20" s="630">
        <v>876872.6916380648</v>
      </c>
      <c r="H20" s="639">
        <v>876872.6916380648</v>
      </c>
      <c r="I20" s="511">
        <f t="shared" si="0"/>
        <v>0</v>
      </c>
      <c r="J20" s="511"/>
      <c r="K20" s="518">
        <f t="shared" si="1"/>
        <v>876872.6916380648</v>
      </c>
      <c r="L20" s="519">
        <f t="shared" ref="L20" si="8">IF(K20&lt;&gt;0,+G20-K20,0)</f>
        <v>0</v>
      </c>
      <c r="M20" s="518">
        <f t="shared" si="3"/>
        <v>876872.6916380648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2022</v>
      </c>
      <c r="D21" s="631">
        <v>6561048.5609756093</v>
      </c>
      <c r="E21" s="630">
        <v>171342</v>
      </c>
      <c r="F21" s="631">
        <v>6389706.5609756093</v>
      </c>
      <c r="G21" s="630">
        <v>899459.98182080162</v>
      </c>
      <c r="H21" s="639">
        <v>899459.98182080162</v>
      </c>
      <c r="I21" s="511">
        <f t="shared" si="0"/>
        <v>0</v>
      </c>
      <c r="J21" s="511"/>
      <c r="K21" s="518">
        <f t="shared" si="1"/>
        <v>899459.98182080162</v>
      </c>
      <c r="L21" s="519">
        <f t="shared" ref="L21" si="9">IF(K21&lt;&gt;0,+G21-K21,0)</f>
        <v>0</v>
      </c>
      <c r="M21" s="518">
        <f t="shared" si="3"/>
        <v>899459.98182080162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2023</v>
      </c>
      <c r="D22" s="631">
        <v>6389706.9209756106</v>
      </c>
      <c r="E22" s="630">
        <v>171342.00857142857</v>
      </c>
      <c r="F22" s="631">
        <v>6218364.9124041824</v>
      </c>
      <c r="G22" s="630">
        <v>967710.61723506683</v>
      </c>
      <c r="H22" s="639">
        <v>967710.61723506683</v>
      </c>
      <c r="I22" s="511">
        <f t="shared" si="0"/>
        <v>0</v>
      </c>
      <c r="J22" s="511"/>
      <c r="K22" s="518">
        <f t="shared" si="1"/>
        <v>967710.61723506683</v>
      </c>
      <c r="L22" s="519">
        <f t="shared" ref="L22" si="10">IF(K22&lt;&gt;0,+G22-K22,0)</f>
        <v>0</v>
      </c>
      <c r="M22" s="518">
        <f t="shared" si="3"/>
        <v>967710.61723506683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/>
      </c>
      <c r="C23" s="507">
        <f>IF(D11="","-",+C22+1)</f>
        <v>2024</v>
      </c>
      <c r="D23" s="631">
        <v>6218364.9124041824</v>
      </c>
      <c r="E23" s="630">
        <v>171342.00857142857</v>
      </c>
      <c r="F23" s="631">
        <v>6047022.9038327541</v>
      </c>
      <c r="G23" s="630">
        <v>860927.23653011734</v>
      </c>
      <c r="H23" s="639">
        <v>860927.23653011734</v>
      </c>
      <c r="I23" s="511">
        <f t="shared" si="0"/>
        <v>0</v>
      </c>
      <c r="J23" s="511"/>
      <c r="K23" s="518">
        <f t="shared" ref="K23" si="11">+G23</f>
        <v>860927.23653011734</v>
      </c>
      <c r="L23" s="519">
        <f t="shared" ref="L23" si="12">IF(K23&lt;&gt;0,+G23-K23,0)</f>
        <v>0</v>
      </c>
      <c r="M23" s="518">
        <f t="shared" ref="M23" si="13">+H23</f>
        <v>860927.23653011734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 ht="12.5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6047022.9038327541</v>
      </c>
      <c r="E24" s="522">
        <f>IF(+I14&lt;F23,I14,D24)</f>
        <v>163553.73545454547</v>
      </c>
      <c r="F24" s="523">
        <f t="shared" ref="F24:F72" si="16">+D24-E24</f>
        <v>5883469.1683782088</v>
      </c>
      <c r="G24" s="524">
        <f t="shared" ref="G24:G72" si="17">+I$12*((D24+F24)/2)+E24</f>
        <v>876562.48376083851</v>
      </c>
      <c r="H24" s="491">
        <f t="shared" ref="H24:H72" si="18">+I$13*((D24+F24)/2)+E24</f>
        <v>876562.48376083851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5883469.1683782088</v>
      </c>
      <c r="E25" s="522">
        <f>IF(+I14&lt;F24,I14,D25)</f>
        <v>163553.73545454547</v>
      </c>
      <c r="F25" s="523">
        <f t="shared" si="16"/>
        <v>5719915.4329236634</v>
      </c>
      <c r="G25" s="524">
        <f t="shared" si="17"/>
        <v>857013.37489065365</v>
      </c>
      <c r="H25" s="491">
        <f t="shared" si="18"/>
        <v>857013.37489065365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5719915.4329236634</v>
      </c>
      <c r="E26" s="522">
        <f>IF(+I14&lt;F25,I14,D26)</f>
        <v>163553.73545454547</v>
      </c>
      <c r="F26" s="523">
        <f t="shared" si="16"/>
        <v>5556361.6974691181</v>
      </c>
      <c r="G26" s="524">
        <f t="shared" si="17"/>
        <v>837464.26602046902</v>
      </c>
      <c r="H26" s="491">
        <f t="shared" si="18"/>
        <v>837464.26602046902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5556361.6974691181</v>
      </c>
      <c r="E27" s="522">
        <f>IF(+I14&lt;F26,I14,D27)</f>
        <v>163553.73545454547</v>
      </c>
      <c r="F27" s="523">
        <f t="shared" si="16"/>
        <v>5392807.9620145727</v>
      </c>
      <c r="G27" s="524">
        <f t="shared" si="17"/>
        <v>817915.15715028415</v>
      </c>
      <c r="H27" s="491">
        <f t="shared" si="18"/>
        <v>817915.15715028415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5392807.9620145727</v>
      </c>
      <c r="E28" s="522">
        <f>IF(+I14&lt;F27,I14,D28)</f>
        <v>163553.73545454547</v>
      </c>
      <c r="F28" s="523">
        <f t="shared" si="16"/>
        <v>5229254.2265600273</v>
      </c>
      <c r="G28" s="524">
        <f t="shared" si="17"/>
        <v>798366.04828009952</v>
      </c>
      <c r="H28" s="491">
        <f t="shared" si="18"/>
        <v>798366.04828009952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5229254.2265600273</v>
      </c>
      <c r="E29" s="522">
        <f>IF(+I14&lt;F28,I14,D29)</f>
        <v>163553.73545454547</v>
      </c>
      <c r="F29" s="523">
        <f t="shared" si="16"/>
        <v>5065700.491105482</v>
      </c>
      <c r="G29" s="524">
        <f t="shared" si="17"/>
        <v>778816.93940991478</v>
      </c>
      <c r="H29" s="491">
        <f t="shared" si="18"/>
        <v>778816.93940991478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5065700.491105482</v>
      </c>
      <c r="E30" s="522">
        <f>IF(+I14&lt;F29,I14,D30)</f>
        <v>163553.73545454547</v>
      </c>
      <c r="F30" s="523">
        <f t="shared" si="16"/>
        <v>4902146.7556509366</v>
      </c>
      <c r="G30" s="524">
        <f t="shared" si="17"/>
        <v>759267.83053973014</v>
      </c>
      <c r="H30" s="491">
        <f t="shared" si="18"/>
        <v>759267.83053973014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4902146.7556509366</v>
      </c>
      <c r="E31" s="522">
        <f>IF(+I14&lt;F30,I14,D31)</f>
        <v>163553.73545454547</v>
      </c>
      <c r="F31" s="523">
        <f t="shared" si="16"/>
        <v>4738593.0201963913</v>
      </c>
      <c r="G31" s="524">
        <f t="shared" si="17"/>
        <v>739718.72166954528</v>
      </c>
      <c r="H31" s="491">
        <f t="shared" si="18"/>
        <v>739718.72166954528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4738593.0201963913</v>
      </c>
      <c r="E32" s="522">
        <f>IF(+I14&lt;F31,I14,D32)</f>
        <v>163553.73545454547</v>
      </c>
      <c r="F32" s="523">
        <f t="shared" si="16"/>
        <v>4575039.2847418459</v>
      </c>
      <c r="G32" s="524">
        <f t="shared" si="17"/>
        <v>720169.61279936065</v>
      </c>
      <c r="H32" s="491">
        <f t="shared" si="18"/>
        <v>720169.61279936065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4575039.2847418459</v>
      </c>
      <c r="E33" s="522">
        <f>IF(+I14&lt;F32,I14,D33)</f>
        <v>163553.73545454547</v>
      </c>
      <c r="F33" s="523">
        <f t="shared" si="16"/>
        <v>4411485.5492873006</v>
      </c>
      <c r="G33" s="524">
        <f t="shared" si="17"/>
        <v>700620.50392917579</v>
      </c>
      <c r="H33" s="491">
        <f t="shared" si="18"/>
        <v>700620.50392917579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4411485.5492873006</v>
      </c>
      <c r="E34" s="522">
        <f>IF(+I14&lt;F33,I14,D34)</f>
        <v>163553.73545454547</v>
      </c>
      <c r="F34" s="523">
        <f t="shared" si="16"/>
        <v>4247931.8138327552</v>
      </c>
      <c r="G34" s="524">
        <f t="shared" si="17"/>
        <v>681071.39505899115</v>
      </c>
      <c r="H34" s="491">
        <f t="shared" si="18"/>
        <v>681071.39505899115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4247931.8138327552</v>
      </c>
      <c r="E35" s="522">
        <f>IF(+I14&lt;F34,I14,D35)</f>
        <v>163553.73545454547</v>
      </c>
      <c r="F35" s="523">
        <f t="shared" si="16"/>
        <v>4084378.0783782098</v>
      </c>
      <c r="G35" s="524">
        <f t="shared" si="17"/>
        <v>661522.28618880641</v>
      </c>
      <c r="H35" s="491">
        <f t="shared" si="18"/>
        <v>661522.28618880641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4084378.0783782098</v>
      </c>
      <c r="E36" s="522">
        <f>IF(+I14&lt;F35,I14,D36)</f>
        <v>163553.73545454547</v>
      </c>
      <c r="F36" s="523">
        <f t="shared" si="16"/>
        <v>3920824.3429236645</v>
      </c>
      <c r="G36" s="524">
        <f t="shared" si="17"/>
        <v>641973.17731862166</v>
      </c>
      <c r="H36" s="491">
        <f t="shared" si="18"/>
        <v>641973.17731862166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3920824.3429236645</v>
      </c>
      <c r="E37" s="522">
        <f>IF(+I14&lt;F36,I14,D37)</f>
        <v>163553.73545454547</v>
      </c>
      <c r="F37" s="523">
        <f t="shared" si="16"/>
        <v>3757270.6074691191</v>
      </c>
      <c r="G37" s="524">
        <f t="shared" si="17"/>
        <v>622424.06844843691</v>
      </c>
      <c r="H37" s="491">
        <f t="shared" si="18"/>
        <v>622424.06844843691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3757270.6074691191</v>
      </c>
      <c r="E38" s="522">
        <f>IF(+I14&lt;F37,I14,D38)</f>
        <v>163553.73545454547</v>
      </c>
      <c r="F38" s="523">
        <f t="shared" si="16"/>
        <v>3593716.8720145738</v>
      </c>
      <c r="G38" s="524">
        <f t="shared" si="17"/>
        <v>602874.95957825216</v>
      </c>
      <c r="H38" s="491">
        <f t="shared" si="18"/>
        <v>602874.95957825216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3593716.8720145738</v>
      </c>
      <c r="E39" s="522">
        <f>IF(+I14&lt;F38,I14,D39)</f>
        <v>163553.73545454547</v>
      </c>
      <c r="F39" s="523">
        <f t="shared" si="16"/>
        <v>3430163.1365600284</v>
      </c>
      <c r="G39" s="524">
        <f t="shared" si="17"/>
        <v>583325.85070806753</v>
      </c>
      <c r="H39" s="491">
        <f t="shared" si="18"/>
        <v>583325.85070806753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3430163.1365600284</v>
      </c>
      <c r="E40" s="522">
        <f>IF(+I14&lt;F39,I14,D40)</f>
        <v>163553.73545454547</v>
      </c>
      <c r="F40" s="523">
        <f t="shared" si="16"/>
        <v>3266609.4011054831</v>
      </c>
      <c r="G40" s="524">
        <f t="shared" si="17"/>
        <v>563776.74183788279</v>
      </c>
      <c r="H40" s="491">
        <f t="shared" si="18"/>
        <v>563776.74183788279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3266609.4011054831</v>
      </c>
      <c r="E41" s="522">
        <f>IF(+I14&lt;F40,I14,D41)</f>
        <v>163553.73545454547</v>
      </c>
      <c r="F41" s="523">
        <f t="shared" si="16"/>
        <v>3103055.6656509377</v>
      </c>
      <c r="G41" s="524">
        <f t="shared" si="17"/>
        <v>544227.63296769804</v>
      </c>
      <c r="H41" s="491">
        <f t="shared" si="18"/>
        <v>544227.63296769804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3103055.6656509377</v>
      </c>
      <c r="E42" s="522">
        <f>IF(+I14&lt;F41,I14,D42)</f>
        <v>163553.73545454547</v>
      </c>
      <c r="F42" s="523">
        <f t="shared" si="16"/>
        <v>2939501.9301963923</v>
      </c>
      <c r="G42" s="524">
        <f t="shared" si="17"/>
        <v>524678.52409751341</v>
      </c>
      <c r="H42" s="491">
        <f t="shared" si="18"/>
        <v>524678.52409751341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2939501.9301963923</v>
      </c>
      <c r="E43" s="522">
        <f>IF(+I14&lt;F42,I14,D43)</f>
        <v>163553.73545454547</v>
      </c>
      <c r="F43" s="523">
        <f t="shared" si="16"/>
        <v>2775948.194741847</v>
      </c>
      <c r="G43" s="524">
        <f t="shared" si="17"/>
        <v>505129.4152273286</v>
      </c>
      <c r="H43" s="491">
        <f t="shared" si="18"/>
        <v>505129.4152273286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2775948.194741847</v>
      </c>
      <c r="E44" s="522">
        <f>IF(+I14&lt;F43,I14,D44)</f>
        <v>163553.73545454547</v>
      </c>
      <c r="F44" s="523">
        <f t="shared" si="16"/>
        <v>2612394.4592873016</v>
      </c>
      <c r="G44" s="524">
        <f t="shared" si="17"/>
        <v>485580.30635714385</v>
      </c>
      <c r="H44" s="491">
        <f t="shared" si="18"/>
        <v>485580.30635714385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2612394.4592873016</v>
      </c>
      <c r="E45" s="522">
        <f>IF(+I14&lt;F44,I14,D45)</f>
        <v>163553.73545454547</v>
      </c>
      <c r="F45" s="523">
        <f t="shared" si="16"/>
        <v>2448840.7238327563</v>
      </c>
      <c r="G45" s="524">
        <f t="shared" si="17"/>
        <v>466031.19748695916</v>
      </c>
      <c r="H45" s="491">
        <f t="shared" si="18"/>
        <v>466031.19748695916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2448840.7238327563</v>
      </c>
      <c r="E46" s="522">
        <f>IF(+I14&lt;F45,I14,D46)</f>
        <v>163553.73545454547</v>
      </c>
      <c r="F46" s="523">
        <f t="shared" si="16"/>
        <v>2285286.9883782109</v>
      </c>
      <c r="G46" s="524">
        <f t="shared" si="17"/>
        <v>446482.08861677442</v>
      </c>
      <c r="H46" s="491">
        <f t="shared" si="18"/>
        <v>446482.08861677442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2285286.9883782109</v>
      </c>
      <c r="E47" s="522">
        <f>IF(+I14&lt;F46,I14,D47)</f>
        <v>163553.73545454547</v>
      </c>
      <c r="F47" s="523">
        <f t="shared" si="16"/>
        <v>2121733.2529236656</v>
      </c>
      <c r="G47" s="524">
        <f t="shared" si="17"/>
        <v>426932.97974658967</v>
      </c>
      <c r="H47" s="491">
        <f t="shared" si="18"/>
        <v>426932.97974658967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2121733.2529236656</v>
      </c>
      <c r="E48" s="522">
        <f>IF(+I14&lt;F47,I14,D48)</f>
        <v>163553.73545454547</v>
      </c>
      <c r="F48" s="523">
        <f t="shared" si="16"/>
        <v>1958179.5174691202</v>
      </c>
      <c r="G48" s="524">
        <f t="shared" si="17"/>
        <v>407383.87087640498</v>
      </c>
      <c r="H48" s="491">
        <f t="shared" si="18"/>
        <v>407383.87087640498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1958179.5174691202</v>
      </c>
      <c r="E49" s="522">
        <f>IF(+I14&lt;F48,I14,D49)</f>
        <v>163553.73545454547</v>
      </c>
      <c r="F49" s="523">
        <f t="shared" si="16"/>
        <v>1794625.7820145749</v>
      </c>
      <c r="G49" s="524">
        <f t="shared" si="17"/>
        <v>387834.76200622023</v>
      </c>
      <c r="H49" s="491">
        <f t="shared" si="18"/>
        <v>387834.76200622023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1794625.7820145749</v>
      </c>
      <c r="E50" s="522">
        <f>IF(+I14&lt;F49,I14,D50)</f>
        <v>163553.73545454547</v>
      </c>
      <c r="F50" s="523">
        <f t="shared" si="16"/>
        <v>1631072.0465600295</v>
      </c>
      <c r="G50" s="524">
        <f t="shared" si="17"/>
        <v>368285.65313603554</v>
      </c>
      <c r="H50" s="491">
        <f t="shared" si="18"/>
        <v>368285.65313603554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1631072.0465600295</v>
      </c>
      <c r="E51" s="522">
        <f>IF(+I14&lt;F50,I14,D51)</f>
        <v>163553.73545454547</v>
      </c>
      <c r="F51" s="523">
        <f t="shared" si="16"/>
        <v>1467518.3111054841</v>
      </c>
      <c r="G51" s="524">
        <f t="shared" si="17"/>
        <v>348736.5442658508</v>
      </c>
      <c r="H51" s="491">
        <f t="shared" si="18"/>
        <v>348736.5442658508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1467518.3111054841</v>
      </c>
      <c r="E52" s="522">
        <f>IF(+I14&lt;F51,I14,D52)</f>
        <v>163553.73545454547</v>
      </c>
      <c r="F52" s="523">
        <f t="shared" si="16"/>
        <v>1303964.5756509388</v>
      </c>
      <c r="G52" s="524">
        <f t="shared" si="17"/>
        <v>329187.43539566605</v>
      </c>
      <c r="H52" s="491">
        <f t="shared" si="18"/>
        <v>329187.43539566605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1303964.5756509388</v>
      </c>
      <c r="E53" s="522">
        <f>IF(+I14&lt;F52,I14,D53)</f>
        <v>163553.73545454547</v>
      </c>
      <c r="F53" s="523">
        <f t="shared" si="16"/>
        <v>1140410.8401963934</v>
      </c>
      <c r="G53" s="524">
        <f t="shared" si="17"/>
        <v>309638.3265254813</v>
      </c>
      <c r="H53" s="491">
        <f t="shared" si="18"/>
        <v>309638.3265254813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1140410.8401963934</v>
      </c>
      <c r="E54" s="522">
        <f>IF(+I14&lt;F53,I14,D54)</f>
        <v>163553.73545454547</v>
      </c>
      <c r="F54" s="523">
        <f t="shared" si="16"/>
        <v>976857.10474184796</v>
      </c>
      <c r="G54" s="524">
        <f t="shared" si="17"/>
        <v>290089.21765529661</v>
      </c>
      <c r="H54" s="491">
        <f t="shared" si="18"/>
        <v>290089.21765529661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976857.10474184796</v>
      </c>
      <c r="E55" s="522">
        <f>IF(+I14&lt;F54,I14,D55)</f>
        <v>163553.73545454547</v>
      </c>
      <c r="F55" s="523">
        <f t="shared" si="16"/>
        <v>813303.36928730248</v>
      </c>
      <c r="G55" s="524">
        <f t="shared" si="17"/>
        <v>270540.10878511186</v>
      </c>
      <c r="H55" s="491">
        <f t="shared" si="18"/>
        <v>270540.10878511186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813303.36928730248</v>
      </c>
      <c r="E56" s="522">
        <f>IF(+I14&lt;F55,I14,D56)</f>
        <v>163553.73545454547</v>
      </c>
      <c r="F56" s="523">
        <f t="shared" si="16"/>
        <v>649749.63383275701</v>
      </c>
      <c r="G56" s="524">
        <f t="shared" si="17"/>
        <v>250990.99991492712</v>
      </c>
      <c r="H56" s="491">
        <f t="shared" si="18"/>
        <v>250990.99991492712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649749.63383275701</v>
      </c>
      <c r="E57" s="522">
        <f>IF(+I14&lt;F56,I14,D57)</f>
        <v>163553.73545454547</v>
      </c>
      <c r="F57" s="523">
        <f t="shared" si="16"/>
        <v>486195.89837821154</v>
      </c>
      <c r="G57" s="524">
        <f t="shared" si="17"/>
        <v>231441.89104474237</v>
      </c>
      <c r="H57" s="491">
        <f t="shared" si="18"/>
        <v>231441.89104474237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486195.89837821154</v>
      </c>
      <c r="E58" s="522">
        <f>IF(+I14&lt;F57,I14,D58)</f>
        <v>163553.73545454547</v>
      </c>
      <c r="F58" s="523">
        <f t="shared" si="16"/>
        <v>322642.16292366607</v>
      </c>
      <c r="G58" s="524">
        <f t="shared" si="17"/>
        <v>211892.78217455762</v>
      </c>
      <c r="H58" s="491">
        <f t="shared" si="18"/>
        <v>211892.78217455762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322642.16292366607</v>
      </c>
      <c r="E59" s="522">
        <f>IF(+I14&lt;F58,I14,D59)</f>
        <v>163553.73545454547</v>
      </c>
      <c r="F59" s="523">
        <f t="shared" si="16"/>
        <v>159088.42746912059</v>
      </c>
      <c r="G59" s="524">
        <f t="shared" si="17"/>
        <v>192343.67330437287</v>
      </c>
      <c r="H59" s="491">
        <f t="shared" si="18"/>
        <v>192343.67330437287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159088.42746912059</v>
      </c>
      <c r="E60" s="522">
        <f>IF(+I14&lt;F59,I14,D60)</f>
        <v>159088.42746912059</v>
      </c>
      <c r="F60" s="523">
        <f t="shared" si="16"/>
        <v>0</v>
      </c>
      <c r="G60" s="524">
        <f t="shared" si="17"/>
        <v>168596.11917648811</v>
      </c>
      <c r="H60" s="491">
        <f t="shared" si="18"/>
        <v>168596.11917648811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17"/>
        <v>0</v>
      </c>
      <c r="H61" s="491">
        <f t="shared" si="1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7196364.3600000013</v>
      </c>
      <c r="F73" s="375"/>
      <c r="G73" s="375">
        <f>SUM(G17:G72)</f>
        <v>25648347.9639359</v>
      </c>
      <c r="H73" s="375">
        <f>SUM(H17:H72)</f>
        <v>25648347.9639359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860927.23653011734</v>
      </c>
      <c r="N87" s="546">
        <f>IF(J92&lt;D11,0,VLOOKUP(J92,C17:O72,11))</f>
        <v>860927.23653011734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933103.07104651525</v>
      </c>
      <c r="N88" s="550">
        <f>IF(J92&lt;D11,0,VLOOKUP(J92,C99:P154,7))</f>
        <v>933103.07104651525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72175.83451639791</v>
      </c>
      <c r="N89" s="555">
        <f>+N88-N87</f>
        <v>72175.83451639791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 t="str">
        <f>E9</f>
        <v xml:space="preserve">  SPP Project ID = 30889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7196364.3600000003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5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163553.73545454547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19">+I99-H99</f>
        <v>0</v>
      </c>
      <c r="K99" s="514"/>
      <c r="L99" s="512">
        <f t="shared" ref="L99:L104" si="20">+H99</f>
        <v>461070.82780968421</v>
      </c>
      <c r="M99" s="513">
        <f t="shared" ref="M99:M100" si="21">IF(L99&lt;&gt;0,+H99-L99,0)</f>
        <v>0</v>
      </c>
      <c r="N99" s="512">
        <f t="shared" ref="N99:N104" si="22">+I99</f>
        <v>461070.82780968421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7110704.3452380951</v>
      </c>
      <c r="E100" s="630">
        <v>167357.3023255814</v>
      </c>
      <c r="F100" s="631">
        <v>6943347.0429125139</v>
      </c>
      <c r="G100" s="631">
        <v>7027025.694075305</v>
      </c>
      <c r="H100" s="633">
        <v>919533.97318451235</v>
      </c>
      <c r="I100" s="634">
        <v>919533.97318451235</v>
      </c>
      <c r="J100" s="514">
        <f t="shared" si="19"/>
        <v>0</v>
      </c>
      <c r="K100" s="514"/>
      <c r="L100" s="655">
        <f t="shared" si="20"/>
        <v>919533.97318451235</v>
      </c>
      <c r="M100" s="514">
        <f t="shared" si="21"/>
        <v>0</v>
      </c>
      <c r="N100" s="655">
        <f t="shared" si="22"/>
        <v>919533.97318451235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2020</v>
      </c>
      <c r="D101" s="629">
        <v>6943347.0429125139</v>
      </c>
      <c r="E101" s="630">
        <v>171342</v>
      </c>
      <c r="F101" s="631">
        <v>6772005.0429125139</v>
      </c>
      <c r="G101" s="631">
        <v>6857676.0429125139</v>
      </c>
      <c r="H101" s="633">
        <v>909048.49398459145</v>
      </c>
      <c r="I101" s="634">
        <v>909048.49398459145</v>
      </c>
      <c r="J101" s="514">
        <f t="shared" si="19"/>
        <v>0</v>
      </c>
      <c r="K101" s="514"/>
      <c r="L101" s="655">
        <f t="shared" si="20"/>
        <v>909048.49398459145</v>
      </c>
      <c r="M101" s="514">
        <f t="shared" ref="M101" si="26">IF(L101&lt;&gt;0,+H101-L101,0)</f>
        <v>0</v>
      </c>
      <c r="N101" s="655">
        <f t="shared" si="22"/>
        <v>909048.49398459145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2021</v>
      </c>
      <c r="D102" s="629">
        <v>6772005.0429125139</v>
      </c>
      <c r="E102" s="630">
        <v>175521.07317073172</v>
      </c>
      <c r="F102" s="631">
        <v>6596483.9697417822</v>
      </c>
      <c r="G102" s="631">
        <v>6684244.5063271485</v>
      </c>
      <c r="H102" s="633">
        <v>934277.91718640598</v>
      </c>
      <c r="I102" s="634">
        <v>934277.91718640598</v>
      </c>
      <c r="J102" s="514">
        <f t="shared" si="19"/>
        <v>0</v>
      </c>
      <c r="K102" s="514"/>
      <c r="L102" s="655">
        <f t="shared" si="20"/>
        <v>934277.91718640598</v>
      </c>
      <c r="M102" s="514">
        <f t="shared" ref="M102" si="27">IF(L102&lt;&gt;0,+H102-L102,0)</f>
        <v>0</v>
      </c>
      <c r="N102" s="655">
        <f t="shared" si="22"/>
        <v>934277.91718640598</v>
      </c>
      <c r="O102" s="514">
        <f t="shared" si="23"/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2022</v>
      </c>
      <c r="D103" s="629">
        <v>6596483.9697417822</v>
      </c>
      <c r="E103" s="630">
        <v>171342</v>
      </c>
      <c r="F103" s="631">
        <v>6425141.9697417822</v>
      </c>
      <c r="G103" s="631">
        <v>6510812.9697417822</v>
      </c>
      <c r="H103" s="633">
        <v>936088.0478784244</v>
      </c>
      <c r="I103" s="634">
        <v>936088.0478784244</v>
      </c>
      <c r="J103" s="514">
        <f t="shared" si="19"/>
        <v>0</v>
      </c>
      <c r="K103" s="514"/>
      <c r="L103" s="655">
        <f t="shared" si="20"/>
        <v>936088.0478784244</v>
      </c>
      <c r="M103" s="514">
        <f t="shared" ref="M103" si="28">IF(L103&lt;&gt;0,+H103-L103,0)</f>
        <v>0</v>
      </c>
      <c r="N103" s="655">
        <f t="shared" si="22"/>
        <v>936088.0478784244</v>
      </c>
      <c r="O103" s="514">
        <f t="shared" ref="O103" si="29">IF(N103&lt;&gt;0,+I103-N103,0)</f>
        <v>0</v>
      </c>
      <c r="P103" s="514">
        <f t="shared" ref="P103" si="30">+O103-M103</f>
        <v>0</v>
      </c>
    </row>
    <row r="104" spans="1:16" ht="12.5">
      <c r="B104" s="195" t="str">
        <f t="shared" si="25"/>
        <v>IU</v>
      </c>
      <c r="C104" s="507">
        <f>IF(D93="","-",+C103+1)</f>
        <v>2023</v>
      </c>
      <c r="D104" s="629">
        <v>6425142.3297417825</v>
      </c>
      <c r="E104" s="630">
        <v>163553.73545454547</v>
      </c>
      <c r="F104" s="631">
        <v>6261588.5942872372</v>
      </c>
      <c r="G104" s="631">
        <v>6343365.4620145094</v>
      </c>
      <c r="H104" s="633">
        <v>946103.37226880074</v>
      </c>
      <c r="I104" s="634">
        <v>946103.37226880074</v>
      </c>
      <c r="J104" s="514">
        <f t="shared" si="19"/>
        <v>0</v>
      </c>
      <c r="K104" s="514"/>
      <c r="L104" s="655">
        <f t="shared" si="20"/>
        <v>946103.37226880074</v>
      </c>
      <c r="M104" s="514">
        <f t="shared" ref="M104" si="31">IF(L104&lt;&gt;0,+H104-L104,0)</f>
        <v>0</v>
      </c>
      <c r="N104" s="655">
        <f t="shared" si="22"/>
        <v>946103.37226880074</v>
      </c>
      <c r="O104" s="514">
        <f t="shared" ref="O104" si="32">IF(N104&lt;&gt;0,+I104-N104,0)</f>
        <v>0</v>
      </c>
      <c r="P104" s="514">
        <f t="shared" ref="P104" si="33">+O104-M104</f>
        <v>0</v>
      </c>
    </row>
    <row r="105" spans="1:16" ht="12.5">
      <c r="B105" s="195" t="str">
        <f t="shared" si="25"/>
        <v/>
      </c>
      <c r="C105" s="507">
        <f>IF(D93="","-",+C104+1)</f>
        <v>2024</v>
      </c>
      <c r="D105" s="374">
        <f>IF(F104+SUM(E$99:E104)=D$92,F104,D$92-SUM(E$99:E104))</f>
        <v>6261588.5942872372</v>
      </c>
      <c r="E105" s="522">
        <f>IF(+J96&lt;F104,J96,D105)</f>
        <v>163553.73545454547</v>
      </c>
      <c r="F105" s="523">
        <f t="shared" ref="F105:F154" si="34">+D105-E105</f>
        <v>6098034.8588326918</v>
      </c>
      <c r="G105" s="523">
        <f t="shared" ref="G105:G154" si="35">+(F105+D105)/2</f>
        <v>6179811.7265599649</v>
      </c>
      <c r="H105" s="526">
        <f t="shared" ref="H105:H154" si="36">+J$94*G105+E105</f>
        <v>933103.07104651525</v>
      </c>
      <c r="I105" s="577">
        <f t="shared" ref="I105:I154" si="37">+J$95*G105+E105</f>
        <v>933103.07104651525</v>
      </c>
      <c r="J105" s="514">
        <f t="shared" si="19"/>
        <v>0</v>
      </c>
      <c r="K105" s="514"/>
      <c r="L105" s="525"/>
      <c r="M105" s="514">
        <f t="shared" ref="M105:M130" si="38">IF(L105&lt;&gt;0,+H105-L105,0)</f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2025</v>
      </c>
      <c r="D106" s="374">
        <f>IF(F105+SUM(E$99:E105)=D$92,F105,D$92-SUM(E$99:E105))</f>
        <v>6098034.8588326918</v>
      </c>
      <c r="E106" s="522">
        <f>IF(+J96&lt;F105,J96,D106)</f>
        <v>163553.73545454547</v>
      </c>
      <c r="F106" s="523">
        <f t="shared" si="34"/>
        <v>5934481.1233781464</v>
      </c>
      <c r="G106" s="523">
        <f t="shared" si="35"/>
        <v>6016257.9911054187</v>
      </c>
      <c r="H106" s="526">
        <f t="shared" si="36"/>
        <v>912736.32299306069</v>
      </c>
      <c r="I106" s="577">
        <f t="shared" si="37"/>
        <v>912736.32299306069</v>
      </c>
      <c r="J106" s="514">
        <f t="shared" si="19"/>
        <v>0</v>
      </c>
      <c r="K106" s="514"/>
      <c r="L106" s="525"/>
      <c r="M106" s="514">
        <f t="shared" si="38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2026</v>
      </c>
      <c r="D107" s="374">
        <f>IF(F106+SUM(E$99:E106)=D$92,F106,D$92-SUM(E$99:E106))</f>
        <v>5934481.1233781464</v>
      </c>
      <c r="E107" s="522">
        <f>IF(+J96&lt;F106,J96,D107)</f>
        <v>163553.73545454547</v>
      </c>
      <c r="F107" s="523">
        <f t="shared" si="34"/>
        <v>5770927.3879236011</v>
      </c>
      <c r="G107" s="523">
        <f t="shared" si="35"/>
        <v>5852704.2556508742</v>
      </c>
      <c r="H107" s="526">
        <f t="shared" si="36"/>
        <v>892369.57493960636</v>
      </c>
      <c r="I107" s="577">
        <f t="shared" si="37"/>
        <v>892369.57493960636</v>
      </c>
      <c r="J107" s="514">
        <f t="shared" si="19"/>
        <v>0</v>
      </c>
      <c r="K107" s="514"/>
      <c r="L107" s="525"/>
      <c r="M107" s="514">
        <f t="shared" si="38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2027</v>
      </c>
      <c r="D108" s="374">
        <f>IF(F107+SUM(E$99:E107)=D$92,F107,D$92-SUM(E$99:E107))</f>
        <v>5770927.3879236011</v>
      </c>
      <c r="E108" s="522">
        <f>IF(+J96&lt;F107,J96,D108)</f>
        <v>163553.73545454547</v>
      </c>
      <c r="F108" s="523">
        <f t="shared" si="34"/>
        <v>5607373.6524690557</v>
      </c>
      <c r="G108" s="523">
        <f t="shared" si="35"/>
        <v>5689150.5201963279</v>
      </c>
      <c r="H108" s="526">
        <f t="shared" si="36"/>
        <v>872002.8268861518</v>
      </c>
      <c r="I108" s="577">
        <f t="shared" si="37"/>
        <v>872002.8268861518</v>
      </c>
      <c r="J108" s="514">
        <f t="shared" si="19"/>
        <v>0</v>
      </c>
      <c r="K108" s="514"/>
      <c r="L108" s="525"/>
      <c r="M108" s="514">
        <f t="shared" si="38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2028</v>
      </c>
      <c r="D109" s="374">
        <f>IF(F108+SUM(E$99:E108)=D$92,F108,D$92-SUM(E$99:E108))</f>
        <v>5607373.6524690557</v>
      </c>
      <c r="E109" s="522">
        <f>IF(+J96&lt;F108,J96,D109)</f>
        <v>163553.73545454547</v>
      </c>
      <c r="F109" s="523">
        <f t="shared" si="34"/>
        <v>5443819.9170145104</v>
      </c>
      <c r="G109" s="523">
        <f t="shared" si="35"/>
        <v>5525596.7847417835</v>
      </c>
      <c r="H109" s="526">
        <f t="shared" si="36"/>
        <v>851636.07883269747</v>
      </c>
      <c r="I109" s="577">
        <f t="shared" si="37"/>
        <v>851636.07883269747</v>
      </c>
      <c r="J109" s="514">
        <f t="shared" si="19"/>
        <v>0</v>
      </c>
      <c r="K109" s="514"/>
      <c r="L109" s="525"/>
      <c r="M109" s="514">
        <f t="shared" si="38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2029</v>
      </c>
      <c r="D110" s="374">
        <f>IF(F109+SUM(E$99:E109)=D$92,F109,D$92-SUM(E$99:E109))</f>
        <v>5443819.9170145104</v>
      </c>
      <c r="E110" s="522">
        <f>IF(+J96&lt;F109,J96,D110)</f>
        <v>163553.73545454547</v>
      </c>
      <c r="F110" s="523">
        <f t="shared" si="34"/>
        <v>5280266.181559965</v>
      </c>
      <c r="G110" s="523">
        <f t="shared" si="35"/>
        <v>5362043.0492872372</v>
      </c>
      <c r="H110" s="526">
        <f t="shared" si="36"/>
        <v>831269.33077924291</v>
      </c>
      <c r="I110" s="577">
        <f t="shared" si="37"/>
        <v>831269.33077924291</v>
      </c>
      <c r="J110" s="514">
        <f t="shared" si="19"/>
        <v>0</v>
      </c>
      <c r="K110" s="514"/>
      <c r="L110" s="525"/>
      <c r="M110" s="514">
        <f t="shared" si="38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2030</v>
      </c>
      <c r="D111" s="374">
        <f>IF(F110+SUM(E$99:E110)=D$92,F110,D$92-SUM(E$99:E110))</f>
        <v>5280266.181559965</v>
      </c>
      <c r="E111" s="522">
        <f>IF(+J96&lt;F110,J96,D111)</f>
        <v>163553.73545454547</v>
      </c>
      <c r="F111" s="523">
        <f t="shared" si="34"/>
        <v>5116712.4461054197</v>
      </c>
      <c r="G111" s="523">
        <f t="shared" si="35"/>
        <v>5198489.3138326928</v>
      </c>
      <c r="H111" s="526">
        <f t="shared" si="36"/>
        <v>810902.58272578858</v>
      </c>
      <c r="I111" s="577">
        <f t="shared" si="37"/>
        <v>810902.58272578858</v>
      </c>
      <c r="J111" s="514">
        <f t="shared" si="19"/>
        <v>0</v>
      </c>
      <c r="K111" s="514"/>
      <c r="L111" s="525"/>
      <c r="M111" s="514">
        <f t="shared" si="38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2031</v>
      </c>
      <c r="D112" s="374">
        <f>IF(F111+SUM(E$99:E111)=D$92,F111,D$92-SUM(E$99:E111))</f>
        <v>5116712.4461054197</v>
      </c>
      <c r="E112" s="522">
        <f>IF(+J96&lt;F111,J96,D112)</f>
        <v>163553.73545454547</v>
      </c>
      <c r="F112" s="523">
        <f t="shared" si="34"/>
        <v>4953158.7106508743</v>
      </c>
      <c r="G112" s="523">
        <f t="shared" si="35"/>
        <v>5034935.5783781465</v>
      </c>
      <c r="H112" s="526">
        <f t="shared" si="36"/>
        <v>790535.83467233402</v>
      </c>
      <c r="I112" s="577">
        <f t="shared" si="37"/>
        <v>790535.83467233402</v>
      </c>
      <c r="J112" s="514">
        <f t="shared" si="19"/>
        <v>0</v>
      </c>
      <c r="K112" s="514"/>
      <c r="L112" s="525"/>
      <c r="M112" s="514">
        <f t="shared" si="38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2032</v>
      </c>
      <c r="D113" s="374">
        <f>IF(F112+SUM(E$99:E112)=D$92,F112,D$92-SUM(E$99:E112))</f>
        <v>4953158.7106508743</v>
      </c>
      <c r="E113" s="522">
        <f>IF(+J96&lt;F112,J96,D113)</f>
        <v>163553.73545454547</v>
      </c>
      <c r="F113" s="523">
        <f t="shared" si="34"/>
        <v>4789604.9751963289</v>
      </c>
      <c r="G113" s="523">
        <f t="shared" si="35"/>
        <v>4871381.8429236021</v>
      </c>
      <c r="H113" s="526">
        <f t="shared" si="36"/>
        <v>770169.08661887969</v>
      </c>
      <c r="I113" s="577">
        <f t="shared" si="37"/>
        <v>770169.08661887969</v>
      </c>
      <c r="J113" s="514">
        <f t="shared" si="19"/>
        <v>0</v>
      </c>
      <c r="K113" s="514"/>
      <c r="L113" s="525"/>
      <c r="M113" s="514">
        <f t="shared" si="38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2033</v>
      </c>
      <c r="D114" s="374">
        <f>IF(F113+SUM(E$99:E113)=D$92,F113,D$92-SUM(E$99:E113))</f>
        <v>4789604.9751963289</v>
      </c>
      <c r="E114" s="522">
        <f>IF(+J96&lt;F113,J96,D114)</f>
        <v>163553.73545454547</v>
      </c>
      <c r="F114" s="523">
        <f t="shared" si="34"/>
        <v>4626051.2397417836</v>
      </c>
      <c r="G114" s="523">
        <f t="shared" si="35"/>
        <v>4707828.1074690558</v>
      </c>
      <c r="H114" s="526">
        <f t="shared" si="36"/>
        <v>749802.33856542502</v>
      </c>
      <c r="I114" s="577">
        <f t="shared" si="37"/>
        <v>749802.33856542502</v>
      </c>
      <c r="J114" s="514">
        <f t="shared" si="19"/>
        <v>0</v>
      </c>
      <c r="K114" s="514"/>
      <c r="L114" s="525"/>
      <c r="M114" s="514">
        <f t="shared" si="38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2034</v>
      </c>
      <c r="D115" s="374">
        <f>IF(F114+SUM(E$99:E114)=D$92,F114,D$92-SUM(E$99:E114))</f>
        <v>4626051.2397417836</v>
      </c>
      <c r="E115" s="522">
        <f>IF(+J96&lt;F114,J96,D115)</f>
        <v>163553.73545454547</v>
      </c>
      <c r="F115" s="523">
        <f t="shared" si="34"/>
        <v>4462497.5042872382</v>
      </c>
      <c r="G115" s="523">
        <f t="shared" si="35"/>
        <v>4544274.3720145114</v>
      </c>
      <c r="H115" s="526">
        <f t="shared" si="36"/>
        <v>729435.59051197069</v>
      </c>
      <c r="I115" s="577">
        <f t="shared" si="37"/>
        <v>729435.59051197069</v>
      </c>
      <c r="J115" s="514">
        <f t="shared" si="19"/>
        <v>0</v>
      </c>
      <c r="K115" s="514"/>
      <c r="L115" s="525"/>
      <c r="M115" s="514">
        <f t="shared" si="38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2035</v>
      </c>
      <c r="D116" s="374">
        <f>IF(F115+SUM(E$99:E115)=D$92,F115,D$92-SUM(E$99:E115))</f>
        <v>4462497.5042872382</v>
      </c>
      <c r="E116" s="522">
        <f>IF(+J96&lt;F115,J96,D116)</f>
        <v>163553.73545454547</v>
      </c>
      <c r="F116" s="523">
        <f t="shared" si="34"/>
        <v>4298943.7688326929</v>
      </c>
      <c r="G116" s="523">
        <f t="shared" si="35"/>
        <v>4380720.6365599651</v>
      </c>
      <c r="H116" s="526">
        <f t="shared" si="36"/>
        <v>709068.84245851613</v>
      </c>
      <c r="I116" s="577">
        <f t="shared" si="37"/>
        <v>709068.84245851613</v>
      </c>
      <c r="J116" s="514">
        <f t="shared" si="19"/>
        <v>0</v>
      </c>
      <c r="K116" s="514"/>
      <c r="L116" s="525"/>
      <c r="M116" s="514">
        <f t="shared" si="38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2036</v>
      </c>
      <c r="D117" s="374">
        <f>IF(F116+SUM(E$99:E116)=D$92,F116,D$92-SUM(E$99:E116))</f>
        <v>4298943.7688326929</v>
      </c>
      <c r="E117" s="522">
        <f>IF(+J96&lt;F116,J96,D117)</f>
        <v>163553.73545454547</v>
      </c>
      <c r="F117" s="523">
        <f t="shared" si="34"/>
        <v>4135390.0333781475</v>
      </c>
      <c r="G117" s="523">
        <f t="shared" si="35"/>
        <v>4217166.9011054207</v>
      </c>
      <c r="H117" s="526">
        <f t="shared" si="36"/>
        <v>688702.0944050618</v>
      </c>
      <c r="I117" s="577">
        <f t="shared" si="37"/>
        <v>688702.0944050618</v>
      </c>
      <c r="J117" s="514">
        <f t="shared" si="19"/>
        <v>0</v>
      </c>
      <c r="K117" s="514"/>
      <c r="L117" s="525"/>
      <c r="M117" s="514">
        <f t="shared" si="38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2037</v>
      </c>
      <c r="D118" s="374">
        <f>IF(F117+SUM(E$99:E117)=D$92,F117,D$92-SUM(E$99:E117))</f>
        <v>4135390.0333781475</v>
      </c>
      <c r="E118" s="522">
        <f>IF(+J96&lt;F117,J96,D118)</f>
        <v>163553.73545454547</v>
      </c>
      <c r="F118" s="523">
        <f t="shared" si="34"/>
        <v>3971836.2979236022</v>
      </c>
      <c r="G118" s="523">
        <f t="shared" si="35"/>
        <v>4053613.1656508748</v>
      </c>
      <c r="H118" s="526">
        <f t="shared" si="36"/>
        <v>668335.34635160724</v>
      </c>
      <c r="I118" s="577">
        <f t="shared" si="37"/>
        <v>668335.34635160724</v>
      </c>
      <c r="J118" s="514">
        <f t="shared" si="19"/>
        <v>0</v>
      </c>
      <c r="K118" s="514"/>
      <c r="L118" s="525"/>
      <c r="M118" s="514">
        <f t="shared" si="38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2038</v>
      </c>
      <c r="D119" s="374">
        <f>IF(F118+SUM(E$99:E118)=D$92,F118,D$92-SUM(E$99:E118))</f>
        <v>3971836.2979236022</v>
      </c>
      <c r="E119" s="522">
        <f>IF(+J96&lt;F118,J96,D119)</f>
        <v>163553.73545454547</v>
      </c>
      <c r="F119" s="523">
        <f t="shared" si="34"/>
        <v>3808282.5624690568</v>
      </c>
      <c r="G119" s="523">
        <f t="shared" si="35"/>
        <v>3890059.4301963295</v>
      </c>
      <c r="H119" s="526">
        <f t="shared" si="36"/>
        <v>647968.59829815291</v>
      </c>
      <c r="I119" s="577">
        <f t="shared" si="37"/>
        <v>647968.59829815291</v>
      </c>
      <c r="J119" s="514">
        <f t="shared" si="19"/>
        <v>0</v>
      </c>
      <c r="K119" s="514"/>
      <c r="L119" s="525"/>
      <c r="M119" s="514">
        <f t="shared" si="38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2039</v>
      </c>
      <c r="D120" s="374">
        <f>IF(F119+SUM(E$99:E119)=D$92,F119,D$92-SUM(E$99:E119))</f>
        <v>3808282.5624690568</v>
      </c>
      <c r="E120" s="522">
        <f>IF(+J96&lt;F119,J96,D120)</f>
        <v>163553.73545454547</v>
      </c>
      <c r="F120" s="523">
        <f t="shared" si="34"/>
        <v>3644728.8270145115</v>
      </c>
      <c r="G120" s="523">
        <f t="shared" si="35"/>
        <v>3726505.6947417841</v>
      </c>
      <c r="H120" s="526">
        <f t="shared" si="36"/>
        <v>627601.85024469835</v>
      </c>
      <c r="I120" s="577">
        <f t="shared" si="37"/>
        <v>627601.85024469835</v>
      </c>
      <c r="J120" s="514">
        <f t="shared" si="19"/>
        <v>0</v>
      </c>
      <c r="K120" s="514"/>
      <c r="L120" s="525"/>
      <c r="M120" s="514">
        <f t="shared" si="38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2040</v>
      </c>
      <c r="D121" s="374">
        <f>IF(F120+SUM(E$99:E120)=D$92,F120,D$92-SUM(E$99:E120))</f>
        <v>3644728.8270145115</v>
      </c>
      <c r="E121" s="522">
        <f>IF(+J96&lt;F120,J96,D121)</f>
        <v>163553.73545454547</v>
      </c>
      <c r="F121" s="523">
        <f t="shared" si="34"/>
        <v>3481175.0915599661</v>
      </c>
      <c r="G121" s="523">
        <f t="shared" si="35"/>
        <v>3562951.9592872388</v>
      </c>
      <c r="H121" s="526">
        <f t="shared" si="36"/>
        <v>607235.10219124402</v>
      </c>
      <c r="I121" s="577">
        <f t="shared" si="37"/>
        <v>607235.10219124402</v>
      </c>
      <c r="J121" s="514">
        <f t="shared" si="19"/>
        <v>0</v>
      </c>
      <c r="K121" s="514"/>
      <c r="L121" s="525"/>
      <c r="M121" s="514">
        <f t="shared" si="38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2041</v>
      </c>
      <c r="D122" s="374">
        <f>IF(F121+SUM(E$99:E121)=D$92,F121,D$92-SUM(E$99:E121))</f>
        <v>3481175.0915599661</v>
      </c>
      <c r="E122" s="522">
        <f>IF(+J96&lt;F121,J96,D122)</f>
        <v>163553.73545454547</v>
      </c>
      <c r="F122" s="523">
        <f t="shared" si="34"/>
        <v>3317621.3561054207</v>
      </c>
      <c r="G122" s="523">
        <f t="shared" si="35"/>
        <v>3399398.2238326934</v>
      </c>
      <c r="H122" s="526">
        <f t="shared" si="36"/>
        <v>586868.35413778946</v>
      </c>
      <c r="I122" s="577">
        <f t="shared" si="37"/>
        <v>586868.35413778946</v>
      </c>
      <c r="J122" s="514">
        <f t="shared" si="19"/>
        <v>0</v>
      </c>
      <c r="K122" s="514"/>
      <c r="L122" s="525"/>
      <c r="M122" s="514">
        <f t="shared" si="38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2042</v>
      </c>
      <c r="D123" s="374">
        <f>IF(F122+SUM(E$99:E122)=D$92,F122,D$92-SUM(E$99:E122))</f>
        <v>3317621.3561054207</v>
      </c>
      <c r="E123" s="522">
        <f>IF(+J96&lt;F122,J96,D123)</f>
        <v>163553.73545454547</v>
      </c>
      <c r="F123" s="523">
        <f t="shared" si="34"/>
        <v>3154067.6206508754</v>
      </c>
      <c r="G123" s="523">
        <f t="shared" si="35"/>
        <v>3235844.4883781481</v>
      </c>
      <c r="H123" s="526">
        <f t="shared" si="36"/>
        <v>566501.60608433513</v>
      </c>
      <c r="I123" s="577">
        <f t="shared" si="37"/>
        <v>566501.60608433513</v>
      </c>
      <c r="J123" s="514">
        <f t="shared" si="19"/>
        <v>0</v>
      </c>
      <c r="K123" s="514"/>
      <c r="L123" s="525"/>
      <c r="M123" s="514">
        <f t="shared" si="38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2043</v>
      </c>
      <c r="D124" s="374">
        <f>IF(F123+SUM(E$99:E123)=D$92,F123,D$92-SUM(E$99:E123))</f>
        <v>3154067.6206508754</v>
      </c>
      <c r="E124" s="522">
        <f>IF(+J96&lt;F123,J96,D124)</f>
        <v>163553.73545454547</v>
      </c>
      <c r="F124" s="523">
        <f t="shared" si="34"/>
        <v>2990513.88519633</v>
      </c>
      <c r="G124" s="523">
        <f t="shared" si="35"/>
        <v>3072290.7529236027</v>
      </c>
      <c r="H124" s="526">
        <f t="shared" si="36"/>
        <v>546134.85803088057</v>
      </c>
      <c r="I124" s="577">
        <f t="shared" si="37"/>
        <v>546134.85803088057</v>
      </c>
      <c r="J124" s="514">
        <f t="shared" si="19"/>
        <v>0</v>
      </c>
      <c r="K124" s="514"/>
      <c r="L124" s="525"/>
      <c r="M124" s="514">
        <f t="shared" si="38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2044</v>
      </c>
      <c r="D125" s="374">
        <f>IF(F124+SUM(E$99:E124)=D$92,F124,D$92-SUM(E$99:E124))</f>
        <v>2990513.88519633</v>
      </c>
      <c r="E125" s="522">
        <f>IF(+J96&lt;F124,J96,D125)</f>
        <v>163553.73545454547</v>
      </c>
      <c r="F125" s="523">
        <f t="shared" si="34"/>
        <v>2826960.1497417847</v>
      </c>
      <c r="G125" s="523">
        <f t="shared" si="35"/>
        <v>2908737.0174690573</v>
      </c>
      <c r="H125" s="526">
        <f t="shared" si="36"/>
        <v>525768.10997742612</v>
      </c>
      <c r="I125" s="577">
        <f t="shared" si="37"/>
        <v>525768.10997742612</v>
      </c>
      <c r="J125" s="514">
        <f t="shared" si="19"/>
        <v>0</v>
      </c>
      <c r="K125" s="514"/>
      <c r="L125" s="525"/>
      <c r="M125" s="514">
        <f t="shared" si="38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2045</v>
      </c>
      <c r="D126" s="374">
        <f>IF(F125+SUM(E$99:E125)=D$92,F125,D$92-SUM(E$99:E125))</f>
        <v>2826960.1497417847</v>
      </c>
      <c r="E126" s="522">
        <f>IF(+J96&lt;F125,J96,D126)</f>
        <v>163553.73545454547</v>
      </c>
      <c r="F126" s="523">
        <f t="shared" si="34"/>
        <v>2663406.4142872393</v>
      </c>
      <c r="G126" s="523">
        <f t="shared" si="35"/>
        <v>2745183.282014512</v>
      </c>
      <c r="H126" s="526">
        <f t="shared" si="36"/>
        <v>505401.36192397168</v>
      </c>
      <c r="I126" s="577">
        <f t="shared" si="37"/>
        <v>505401.36192397168</v>
      </c>
      <c r="J126" s="514">
        <f t="shared" si="19"/>
        <v>0</v>
      </c>
      <c r="K126" s="514"/>
      <c r="L126" s="525"/>
      <c r="M126" s="514">
        <f t="shared" si="38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2046</v>
      </c>
      <c r="D127" s="374">
        <f>IF(F126+SUM(E$99:E126)=D$92,F126,D$92-SUM(E$99:E126))</f>
        <v>2663406.4142872393</v>
      </c>
      <c r="E127" s="522">
        <f>IF(+J96&lt;F126,J96,D127)</f>
        <v>163553.73545454547</v>
      </c>
      <c r="F127" s="523">
        <f t="shared" si="34"/>
        <v>2499852.678832694</v>
      </c>
      <c r="G127" s="523">
        <f t="shared" si="35"/>
        <v>2581629.5465599666</v>
      </c>
      <c r="H127" s="526">
        <f t="shared" si="36"/>
        <v>485034.61387051723</v>
      </c>
      <c r="I127" s="577">
        <f t="shared" si="37"/>
        <v>485034.61387051723</v>
      </c>
      <c r="J127" s="514">
        <f t="shared" si="19"/>
        <v>0</v>
      </c>
      <c r="K127" s="514"/>
      <c r="L127" s="525"/>
      <c r="M127" s="514">
        <f t="shared" si="38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2047</v>
      </c>
      <c r="D128" s="374">
        <f>IF(F127+SUM(E$99:E127)=D$92,F127,D$92-SUM(E$99:E127))</f>
        <v>2499852.678832694</v>
      </c>
      <c r="E128" s="522">
        <f>IF(+J96&lt;F127,J96,D128)</f>
        <v>163553.73545454547</v>
      </c>
      <c r="F128" s="523">
        <f t="shared" si="34"/>
        <v>2336298.9433781486</v>
      </c>
      <c r="G128" s="523">
        <f t="shared" si="35"/>
        <v>2418075.8111054213</v>
      </c>
      <c r="H128" s="526">
        <f t="shared" si="36"/>
        <v>464667.86581706279</v>
      </c>
      <c r="I128" s="577">
        <f t="shared" si="37"/>
        <v>464667.86581706279</v>
      </c>
      <c r="J128" s="514">
        <f t="shared" si="19"/>
        <v>0</v>
      </c>
      <c r="K128" s="514"/>
      <c r="L128" s="525"/>
      <c r="M128" s="514">
        <f t="shared" si="38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2048</v>
      </c>
      <c r="D129" s="374">
        <f>IF(F128+SUM(E$99:E128)=D$92,F128,D$92-SUM(E$99:E128))</f>
        <v>2336298.9433781486</v>
      </c>
      <c r="E129" s="522">
        <f>IF(+J96&lt;F128,J96,D129)</f>
        <v>163553.73545454547</v>
      </c>
      <c r="F129" s="523">
        <f t="shared" si="34"/>
        <v>2172745.2079236032</v>
      </c>
      <c r="G129" s="523">
        <f t="shared" si="35"/>
        <v>2254522.0756508759</v>
      </c>
      <c r="H129" s="526">
        <f t="shared" si="36"/>
        <v>444301.11776360834</v>
      </c>
      <c r="I129" s="577">
        <f t="shared" si="37"/>
        <v>444301.11776360834</v>
      </c>
      <c r="J129" s="514">
        <f t="shared" si="19"/>
        <v>0</v>
      </c>
      <c r="K129" s="514"/>
      <c r="L129" s="525"/>
      <c r="M129" s="514">
        <f t="shared" si="38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2049</v>
      </c>
      <c r="D130" s="374">
        <f>IF(F129+SUM(E$99:E129)=D$92,F129,D$92-SUM(E$99:E129))</f>
        <v>2172745.2079236032</v>
      </c>
      <c r="E130" s="522">
        <f>IF(+J96&lt;F129,J96,D130)</f>
        <v>163553.73545454547</v>
      </c>
      <c r="F130" s="523">
        <f t="shared" si="34"/>
        <v>2009191.4724690579</v>
      </c>
      <c r="G130" s="523">
        <f t="shared" si="35"/>
        <v>2090968.3401963306</v>
      </c>
      <c r="H130" s="526">
        <f t="shared" si="36"/>
        <v>423934.3697101539</v>
      </c>
      <c r="I130" s="577">
        <f t="shared" si="37"/>
        <v>423934.3697101539</v>
      </c>
      <c r="J130" s="514">
        <f t="shared" si="19"/>
        <v>0</v>
      </c>
      <c r="K130" s="514"/>
      <c r="L130" s="525"/>
      <c r="M130" s="514">
        <f t="shared" si="38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2050</v>
      </c>
      <c r="D131" s="374">
        <f>IF(F130+SUM(E$99:E130)=D$92,F130,D$92-SUM(E$99:E130))</f>
        <v>2009191.4724690579</v>
      </c>
      <c r="E131" s="522">
        <f>IF(+J96&lt;F130,J96,D131)</f>
        <v>163553.73545454547</v>
      </c>
      <c r="F131" s="523">
        <f t="shared" si="34"/>
        <v>1845637.7370145125</v>
      </c>
      <c r="G131" s="523">
        <f t="shared" si="35"/>
        <v>1927414.6047417852</v>
      </c>
      <c r="H131" s="526">
        <f t="shared" si="36"/>
        <v>403567.62165669946</v>
      </c>
      <c r="I131" s="577">
        <f t="shared" si="37"/>
        <v>403567.62165669946</v>
      </c>
      <c r="J131" s="514">
        <f t="shared" ref="J131:J154" si="39">+I541-H541</f>
        <v>0</v>
      </c>
      <c r="K131" s="514"/>
      <c r="L131" s="525"/>
      <c r="M131" s="514">
        <f t="shared" ref="M131:M154" si="40">IF(L541&lt;&gt;0,+H541-L541,0)</f>
        <v>0</v>
      </c>
      <c r="N131" s="525"/>
      <c r="O131" s="514">
        <f t="shared" ref="O131:O154" si="41">IF(N541&lt;&gt;0,+I541-N541,0)</f>
        <v>0</v>
      </c>
      <c r="P131" s="514">
        <f t="shared" ref="P131:P154" si="42">+O541-M541</f>
        <v>0</v>
      </c>
    </row>
    <row r="132" spans="2:16" ht="12.5">
      <c r="B132" s="195" t="str">
        <f t="shared" si="25"/>
        <v/>
      </c>
      <c r="C132" s="507">
        <f>IF(D93="","-",+C131+1)</f>
        <v>2051</v>
      </c>
      <c r="D132" s="374">
        <f>IF(F131+SUM(E$99:E131)=D$92,F131,D$92-SUM(E$99:E131))</f>
        <v>1845637.7370145125</v>
      </c>
      <c r="E132" s="522">
        <f>IF(+J96&lt;F131,J96,D132)</f>
        <v>163553.73545454547</v>
      </c>
      <c r="F132" s="523">
        <f t="shared" si="34"/>
        <v>1682084.0015599672</v>
      </c>
      <c r="G132" s="523">
        <f t="shared" si="35"/>
        <v>1763860.8692872399</v>
      </c>
      <c r="H132" s="526">
        <f t="shared" si="36"/>
        <v>383200.87360324495</v>
      </c>
      <c r="I132" s="577">
        <f t="shared" si="37"/>
        <v>383200.87360324495</v>
      </c>
      <c r="J132" s="514">
        <f t="shared" si="39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</row>
    <row r="133" spans="2:16" ht="12.5">
      <c r="B133" s="195" t="str">
        <f t="shared" si="25"/>
        <v/>
      </c>
      <c r="C133" s="507">
        <f>IF(D93="","-",+C132+1)</f>
        <v>2052</v>
      </c>
      <c r="D133" s="374">
        <f>IF(F132+SUM(E$99:E132)=D$92,F132,D$92-SUM(E$99:E132))</f>
        <v>1682084.0015599672</v>
      </c>
      <c r="E133" s="522">
        <f>IF(+J96&lt;F132,J96,D133)</f>
        <v>163553.73545454547</v>
      </c>
      <c r="F133" s="523">
        <f t="shared" si="34"/>
        <v>1518530.2661054218</v>
      </c>
      <c r="G133" s="523">
        <f t="shared" si="35"/>
        <v>1600307.1338326945</v>
      </c>
      <c r="H133" s="526">
        <f t="shared" si="36"/>
        <v>362834.12554979051</v>
      </c>
      <c r="I133" s="577">
        <f t="shared" si="37"/>
        <v>362834.12554979051</v>
      </c>
      <c r="J133" s="514">
        <f t="shared" si="39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</row>
    <row r="134" spans="2:16" ht="12.5">
      <c r="B134" s="195" t="str">
        <f t="shared" si="25"/>
        <v/>
      </c>
      <c r="C134" s="507">
        <f>IF(D93="","-",+C133+1)</f>
        <v>2053</v>
      </c>
      <c r="D134" s="374">
        <f>IF(F133+SUM(E$99:E133)=D$92,F133,D$92-SUM(E$99:E133))</f>
        <v>1518530.2661054218</v>
      </c>
      <c r="E134" s="522">
        <f>IF(+J96&lt;F133,J96,D134)</f>
        <v>163553.73545454547</v>
      </c>
      <c r="F134" s="523">
        <f t="shared" si="34"/>
        <v>1354976.5306508765</v>
      </c>
      <c r="G134" s="523">
        <f t="shared" si="35"/>
        <v>1436753.3983781491</v>
      </c>
      <c r="H134" s="526">
        <f t="shared" si="36"/>
        <v>342467.37749633606</v>
      </c>
      <c r="I134" s="577">
        <f t="shared" si="37"/>
        <v>342467.37749633606</v>
      </c>
      <c r="J134" s="514">
        <f t="shared" si="39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</row>
    <row r="135" spans="2:16" ht="12.5">
      <c r="B135" s="195" t="str">
        <f t="shared" si="25"/>
        <v/>
      </c>
      <c r="C135" s="507">
        <f>IF(D93="","-",+C134+1)</f>
        <v>2054</v>
      </c>
      <c r="D135" s="374">
        <f>IF(F134+SUM(E$99:E134)=D$92,F134,D$92-SUM(E$99:E134))</f>
        <v>1354976.5306508765</v>
      </c>
      <c r="E135" s="522">
        <f>IF(+J96&lt;F134,J96,D135)</f>
        <v>163553.73545454547</v>
      </c>
      <c r="F135" s="523">
        <f t="shared" si="34"/>
        <v>1191422.7951963311</v>
      </c>
      <c r="G135" s="523">
        <f t="shared" si="35"/>
        <v>1273199.6629236038</v>
      </c>
      <c r="H135" s="526">
        <f t="shared" si="36"/>
        <v>322100.62944288156</v>
      </c>
      <c r="I135" s="577">
        <f t="shared" si="37"/>
        <v>322100.62944288156</v>
      </c>
      <c r="J135" s="514">
        <f t="shared" si="39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</row>
    <row r="136" spans="2:16" ht="12.5">
      <c r="B136" s="195" t="str">
        <f t="shared" si="25"/>
        <v/>
      </c>
      <c r="C136" s="507">
        <f>IF(D93="","-",+C135+1)</f>
        <v>2055</v>
      </c>
      <c r="D136" s="374">
        <f>IF(F135+SUM(E$99:E135)=D$92,F135,D$92-SUM(E$99:E135))</f>
        <v>1191422.7951963311</v>
      </c>
      <c r="E136" s="522">
        <f>IF(+J96&lt;F135,J96,D136)</f>
        <v>163553.73545454547</v>
      </c>
      <c r="F136" s="523">
        <f t="shared" si="34"/>
        <v>1027869.0597417856</v>
      </c>
      <c r="G136" s="523">
        <f t="shared" si="35"/>
        <v>1109645.9274690584</v>
      </c>
      <c r="H136" s="526">
        <f t="shared" si="36"/>
        <v>301733.88138942712</v>
      </c>
      <c r="I136" s="577">
        <f t="shared" si="37"/>
        <v>301733.88138942712</v>
      </c>
      <c r="J136" s="514">
        <f t="shared" si="39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</row>
    <row r="137" spans="2:16" ht="12.5">
      <c r="B137" s="195" t="str">
        <f t="shared" si="25"/>
        <v/>
      </c>
      <c r="C137" s="507">
        <f>IF(D93="","-",+C136+1)</f>
        <v>2056</v>
      </c>
      <c r="D137" s="374">
        <f>IF(F136+SUM(E$99:E136)=D$92,F136,D$92-SUM(E$99:E136))</f>
        <v>1027869.0597417856</v>
      </c>
      <c r="E137" s="522">
        <f>IF(+J96&lt;F136,J96,D137)</f>
        <v>163553.73545454547</v>
      </c>
      <c r="F137" s="523">
        <f t="shared" si="34"/>
        <v>864315.32428724016</v>
      </c>
      <c r="G137" s="523">
        <f t="shared" si="35"/>
        <v>946092.19201451284</v>
      </c>
      <c r="H137" s="526">
        <f t="shared" si="36"/>
        <v>281367.13333597267</v>
      </c>
      <c r="I137" s="577">
        <f t="shared" si="37"/>
        <v>281367.13333597267</v>
      </c>
      <c r="J137" s="514">
        <f t="shared" si="39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</row>
    <row r="138" spans="2:16" ht="12.5">
      <c r="B138" s="195" t="str">
        <f t="shared" si="25"/>
        <v/>
      </c>
      <c r="C138" s="507">
        <f>IF(D93="","-",+C137+1)</f>
        <v>2057</v>
      </c>
      <c r="D138" s="374">
        <f>IF(F137+SUM(E$99:E137)=D$92,F137,D$92-SUM(E$99:E137))</f>
        <v>864315.32428724016</v>
      </c>
      <c r="E138" s="522">
        <f>IF(+J96&lt;F137,J96,D138)</f>
        <v>163553.73545454547</v>
      </c>
      <c r="F138" s="523">
        <f t="shared" si="34"/>
        <v>700761.58883269469</v>
      </c>
      <c r="G138" s="523">
        <f t="shared" si="35"/>
        <v>782538.45655996748</v>
      </c>
      <c r="H138" s="526">
        <f t="shared" si="36"/>
        <v>261000.38528251823</v>
      </c>
      <c r="I138" s="577">
        <f t="shared" si="37"/>
        <v>261000.38528251823</v>
      </c>
      <c r="J138" s="514">
        <f t="shared" si="39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</row>
    <row r="139" spans="2:16" ht="12.5">
      <c r="B139" s="195" t="str">
        <f t="shared" si="25"/>
        <v/>
      </c>
      <c r="C139" s="507">
        <f>IF(D93="","-",+C138+1)</f>
        <v>2058</v>
      </c>
      <c r="D139" s="374">
        <f>IF(F138+SUM(E$99:E138)=D$92,F138,D$92-SUM(E$99:E138))</f>
        <v>700761.58883269469</v>
      </c>
      <c r="E139" s="522">
        <f>IF(+J96&lt;F138,J96,D139)</f>
        <v>163553.73545454547</v>
      </c>
      <c r="F139" s="523">
        <f t="shared" si="34"/>
        <v>537207.85337814922</v>
      </c>
      <c r="G139" s="523">
        <f t="shared" si="35"/>
        <v>618984.72110542189</v>
      </c>
      <c r="H139" s="526">
        <f t="shared" si="36"/>
        <v>240633.63722906372</v>
      </c>
      <c r="I139" s="577">
        <f t="shared" si="37"/>
        <v>240633.63722906372</v>
      </c>
      <c r="J139" s="514">
        <f t="shared" si="39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</row>
    <row r="140" spans="2:16" ht="12.5">
      <c r="B140" s="195" t="str">
        <f t="shared" si="25"/>
        <v/>
      </c>
      <c r="C140" s="507">
        <f>IF(D93="","-",+C139+1)</f>
        <v>2059</v>
      </c>
      <c r="D140" s="374">
        <f>IF(F139+SUM(E$99:E139)=D$92,F139,D$92-SUM(E$99:E139))</f>
        <v>537207.85337814922</v>
      </c>
      <c r="E140" s="522">
        <f>IF(+J96&lt;F139,J96,D140)</f>
        <v>163553.73545454547</v>
      </c>
      <c r="F140" s="523">
        <f t="shared" si="34"/>
        <v>373654.11792360374</v>
      </c>
      <c r="G140" s="523">
        <f t="shared" si="35"/>
        <v>455430.98565087648</v>
      </c>
      <c r="H140" s="526">
        <f t="shared" si="36"/>
        <v>220266.88917560928</v>
      </c>
      <c r="I140" s="577">
        <f t="shared" si="37"/>
        <v>220266.88917560928</v>
      </c>
      <c r="J140" s="514">
        <f t="shared" si="39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</row>
    <row r="141" spans="2:16" ht="12.5">
      <c r="B141" s="195" t="str">
        <f t="shared" si="25"/>
        <v/>
      </c>
      <c r="C141" s="507">
        <f>IF(D93="","-",+C140+1)</f>
        <v>2060</v>
      </c>
      <c r="D141" s="374">
        <f>IF(F140+SUM(E$99:E140)=D$92,F140,D$92-SUM(E$99:E140))</f>
        <v>373654.11792360374</v>
      </c>
      <c r="E141" s="522">
        <f>IF(+J96&lt;F140,J96,D141)</f>
        <v>163553.73545454547</v>
      </c>
      <c r="F141" s="523">
        <f t="shared" si="34"/>
        <v>210100.38246905827</v>
      </c>
      <c r="G141" s="523">
        <f t="shared" si="35"/>
        <v>291877.25019633101</v>
      </c>
      <c r="H141" s="526">
        <f t="shared" si="36"/>
        <v>199900.1411221548</v>
      </c>
      <c r="I141" s="577">
        <f t="shared" si="37"/>
        <v>199900.1411221548</v>
      </c>
      <c r="J141" s="514">
        <f t="shared" si="39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</row>
    <row r="142" spans="2:16" ht="12.5">
      <c r="B142" s="195" t="str">
        <f t="shared" si="25"/>
        <v/>
      </c>
      <c r="C142" s="507">
        <f>IF(D93="","-",+C141+1)</f>
        <v>2061</v>
      </c>
      <c r="D142" s="374">
        <f>IF(F141+SUM(E$99:E141)=D$92,F141,D$92-SUM(E$99:E141))</f>
        <v>210100.38246905827</v>
      </c>
      <c r="E142" s="522">
        <f>IF(+J96&lt;F141,J96,D142)</f>
        <v>163553.73545454547</v>
      </c>
      <c r="F142" s="523">
        <f t="shared" si="34"/>
        <v>46546.647014512797</v>
      </c>
      <c r="G142" s="523">
        <f t="shared" si="35"/>
        <v>128323.51474178553</v>
      </c>
      <c r="H142" s="526">
        <f t="shared" si="36"/>
        <v>179533.39306870033</v>
      </c>
      <c r="I142" s="577">
        <f t="shared" si="37"/>
        <v>179533.39306870033</v>
      </c>
      <c r="J142" s="514">
        <f t="shared" si="39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</row>
    <row r="143" spans="2:16" ht="12.5">
      <c r="B143" s="195" t="str">
        <f t="shared" si="25"/>
        <v/>
      </c>
      <c r="C143" s="507">
        <f>IF(D93="","-",+C142+1)</f>
        <v>2062</v>
      </c>
      <c r="D143" s="374">
        <f>IF(F142+SUM(E$99:E142)=D$92,F142,D$92-SUM(E$99:E142))</f>
        <v>46546.647014512797</v>
      </c>
      <c r="E143" s="522">
        <f>IF(+J96&lt;F142,J96,D143)</f>
        <v>46546.647014512797</v>
      </c>
      <c r="F143" s="523">
        <f t="shared" si="34"/>
        <v>0</v>
      </c>
      <c r="G143" s="523">
        <f t="shared" si="35"/>
        <v>23273.323507256398</v>
      </c>
      <c r="H143" s="526">
        <f t="shared" si="36"/>
        <v>49444.788808226607</v>
      </c>
      <c r="I143" s="577">
        <f t="shared" si="37"/>
        <v>49444.788808226607</v>
      </c>
      <c r="J143" s="514">
        <f t="shared" si="39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</row>
    <row r="144" spans="2:16" ht="12.5">
      <c r="B144" s="195" t="str">
        <f t="shared" si="2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9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</row>
    <row r="145" spans="2:16" ht="12.5">
      <c r="B145" s="195" t="str">
        <f t="shared" si="2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9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</row>
    <row r="146" spans="2:16" ht="12.5">
      <c r="B146" s="195" t="str">
        <f t="shared" si="2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9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</row>
    <row r="147" spans="2:16" ht="12.5">
      <c r="B147" s="195" t="str">
        <f t="shared" si="2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9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</row>
    <row r="148" spans="2:16" ht="12.5">
      <c r="B148" s="195" t="str">
        <f t="shared" si="2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9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</row>
    <row r="149" spans="2:16" ht="12.5">
      <c r="B149" s="195" t="str">
        <f t="shared" si="2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9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</row>
    <row r="150" spans="2:16" ht="12.5">
      <c r="B150" s="195" t="str">
        <f t="shared" si="2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9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</row>
    <row r="151" spans="2:16" ht="12.5">
      <c r="B151" s="195" t="str">
        <f t="shared" si="2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9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</row>
    <row r="152" spans="2:16" ht="12.5">
      <c r="B152" s="195" t="str">
        <f t="shared" si="2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9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</row>
    <row r="153" spans="2:16" ht="12.5">
      <c r="B153" s="195" t="str">
        <f t="shared" si="2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9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</row>
    <row r="154" spans="2:16" ht="13" thickBot="1">
      <c r="B154" s="195" t="str">
        <f t="shared" si="2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9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</row>
    <row r="155" spans="2:16" ht="12.5">
      <c r="C155" s="374" t="s">
        <v>78</v>
      </c>
      <c r="D155" s="375"/>
      <c r="E155" s="375">
        <f>SUM(E99:E154)</f>
        <v>7196364.3600000003</v>
      </c>
      <c r="F155" s="375"/>
      <c r="G155" s="375"/>
      <c r="H155" s="375">
        <f>SUM(H99:H154)</f>
        <v>26295660.239309743</v>
      </c>
      <c r="I155" s="375">
        <f>SUM(I99:I154)</f>
        <v>26295660.239309743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topLeftCell="B60" zoomScale="80" zoomScaleNormal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71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213074.84763589979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213074.84763589979</v>
      </c>
      <c r="O6" s="269"/>
      <c r="P6" s="269"/>
    </row>
    <row r="7" spans="1:16" ht="13.5" thickBot="1">
      <c r="C7" s="467" t="s">
        <v>48</v>
      </c>
      <c r="D7" s="624" t="s">
        <v>436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429</v>
      </c>
      <c r="E9" s="637" t="s">
        <v>430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1742923.9700000002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39611.908409090916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79688.000028018621</v>
      </c>
      <c r="H17" s="639">
        <v>79688.000028018621</v>
      </c>
      <c r="I17" s="511">
        <f t="shared" ref="I17:I72" si="0">H17-G17</f>
        <v>0</v>
      </c>
      <c r="J17" s="511"/>
      <c r="K17" s="512">
        <f t="shared" ref="K17:K22" si="1">+G17</f>
        <v>79688.000028018621</v>
      </c>
      <c r="L17" s="513">
        <f t="shared" ref="L17:L72" si="2">IF(K17&lt;&gt;0,+G17-K17,0)</f>
        <v>0</v>
      </c>
      <c r="M17" s="512">
        <f t="shared" ref="M17:M22" si="3">+H17</f>
        <v>79688.000028018621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1254000</v>
      </c>
      <c r="E18" s="630">
        <v>30585.365853658535</v>
      </c>
      <c r="F18" s="631">
        <v>1223414.6341463414</v>
      </c>
      <c r="G18" s="630">
        <v>188017.75615291481</v>
      </c>
      <c r="H18" s="639">
        <v>188017.75615291481</v>
      </c>
      <c r="I18" s="511">
        <f t="shared" si="0"/>
        <v>0</v>
      </c>
      <c r="J18" s="511"/>
      <c r="K18" s="518">
        <f t="shared" si="1"/>
        <v>188017.75615291481</v>
      </c>
      <c r="L18" s="519">
        <f t="shared" si="2"/>
        <v>0</v>
      </c>
      <c r="M18" s="518">
        <f t="shared" si="3"/>
        <v>188017.75615291481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208882.8109309049</v>
      </c>
      <c r="H19" s="639">
        <v>208882.8109309049</v>
      </c>
      <c r="I19" s="511">
        <f t="shared" si="0"/>
        <v>0</v>
      </c>
      <c r="J19" s="511"/>
      <c r="K19" s="518">
        <f t="shared" si="1"/>
        <v>208882.8109309049</v>
      </c>
      <c r="L19" s="519">
        <f t="shared" ref="L19" si="6">IF(K19&lt;&gt;0,+G19-K19,0)</f>
        <v>0</v>
      </c>
      <c r="M19" s="518">
        <f t="shared" si="3"/>
        <v>208882.8109309049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2021</v>
      </c>
      <c r="D20" s="631">
        <v>1662410.820760068</v>
      </c>
      <c r="E20" s="630">
        <v>41498.190476190473</v>
      </c>
      <c r="F20" s="631">
        <v>1620912.6302838775</v>
      </c>
      <c r="G20" s="630">
        <v>215521.79480403315</v>
      </c>
      <c r="H20" s="639">
        <v>215521.79480403315</v>
      </c>
      <c r="I20" s="511">
        <f t="shared" si="0"/>
        <v>0</v>
      </c>
      <c r="J20" s="511"/>
      <c r="K20" s="518">
        <f t="shared" si="1"/>
        <v>215521.79480403315</v>
      </c>
      <c r="L20" s="519">
        <f t="shared" ref="L20" si="8">IF(K20&lt;&gt;0,+G20-K20,0)</f>
        <v>0</v>
      </c>
      <c r="M20" s="518">
        <f t="shared" si="3"/>
        <v>215521.79480403315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2022</v>
      </c>
      <c r="D21" s="631">
        <v>1629629.5900116144</v>
      </c>
      <c r="E21" s="630">
        <v>41498.190476190473</v>
      </c>
      <c r="F21" s="631">
        <v>1588131.3995354238</v>
      </c>
      <c r="G21" s="630">
        <v>222407.30470378633</v>
      </c>
      <c r="H21" s="639">
        <v>222407.30470378633</v>
      </c>
      <c r="I21" s="511">
        <f t="shared" si="0"/>
        <v>0</v>
      </c>
      <c r="J21" s="511"/>
      <c r="K21" s="518">
        <f t="shared" si="1"/>
        <v>222407.30470378633</v>
      </c>
      <c r="L21" s="519">
        <f t="shared" ref="L21" si="9">IF(K21&lt;&gt;0,+G21-K21,0)</f>
        <v>0</v>
      </c>
      <c r="M21" s="518">
        <f t="shared" si="3"/>
        <v>222407.30470378633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2023</v>
      </c>
      <c r="D22" s="631">
        <v>1588131.369535424</v>
      </c>
      <c r="E22" s="630">
        <v>41498.189761904767</v>
      </c>
      <c r="F22" s="631">
        <v>1546633.1797735193</v>
      </c>
      <c r="G22" s="630">
        <v>239500.55805520574</v>
      </c>
      <c r="H22" s="639">
        <v>239500.55805520574</v>
      </c>
      <c r="I22" s="511">
        <f t="shared" si="0"/>
        <v>0</v>
      </c>
      <c r="J22" s="511"/>
      <c r="K22" s="518">
        <f t="shared" si="1"/>
        <v>239500.55805520574</v>
      </c>
      <c r="L22" s="519">
        <f t="shared" ref="L22" si="10">IF(K22&lt;&gt;0,+G22-K22,0)</f>
        <v>0</v>
      </c>
      <c r="M22" s="518">
        <f t="shared" si="3"/>
        <v>239500.55805520574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/>
      </c>
      <c r="C23" s="507">
        <f>IF(D11="","-",+C22+1)</f>
        <v>2024</v>
      </c>
      <c r="D23" s="631">
        <v>1546633.1797735193</v>
      </c>
      <c r="E23" s="630">
        <v>41498.189761904767</v>
      </c>
      <c r="F23" s="631">
        <v>1505134.9900116145</v>
      </c>
      <c r="G23" s="630">
        <v>213074.84763589979</v>
      </c>
      <c r="H23" s="639">
        <v>213074.84763589979</v>
      </c>
      <c r="I23" s="511">
        <f t="shared" si="0"/>
        <v>0</v>
      </c>
      <c r="J23" s="511"/>
      <c r="K23" s="518">
        <f t="shared" ref="K23" si="11">+G23</f>
        <v>213074.84763589979</v>
      </c>
      <c r="L23" s="519">
        <f t="shared" ref="L23" si="12">IF(K23&lt;&gt;0,+G23-K23,0)</f>
        <v>0</v>
      </c>
      <c r="M23" s="518">
        <f t="shared" ref="M23" si="13">+H23</f>
        <v>213074.84763589979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 ht="12.5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1505134.9900116145</v>
      </c>
      <c r="E24" s="522">
        <f>IF(+I14&lt;F23,I14,D24)</f>
        <v>39611.908409090916</v>
      </c>
      <c r="F24" s="523">
        <f t="shared" ref="F24:F72" si="16">+D24-E24</f>
        <v>1465523.0816025236</v>
      </c>
      <c r="G24" s="524">
        <f t="shared" ref="G24:G72" si="17">+I$12*((D24+F24)/2)+E24</f>
        <v>217149.02762156396</v>
      </c>
      <c r="H24" s="491">
        <f t="shared" ref="H24:H72" si="18">+I$13*((D24+F24)/2)+E24</f>
        <v>217149.02762156396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1465523.0816025236</v>
      </c>
      <c r="E25" s="522">
        <f>IF(+I14&lt;F24,I14,D25)</f>
        <v>39611.908409090916</v>
      </c>
      <c r="F25" s="523">
        <f t="shared" si="16"/>
        <v>1425911.1731934326</v>
      </c>
      <c r="G25" s="524">
        <f t="shared" si="17"/>
        <v>212414.32983008301</v>
      </c>
      <c r="H25" s="491">
        <f t="shared" si="18"/>
        <v>212414.32983008301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1425911.1731934326</v>
      </c>
      <c r="E26" s="522">
        <f>IF(+I14&lt;F25,I14,D26)</f>
        <v>39611.908409090916</v>
      </c>
      <c r="F26" s="523">
        <f t="shared" si="16"/>
        <v>1386299.2647843417</v>
      </c>
      <c r="G26" s="524">
        <f t="shared" si="17"/>
        <v>207679.63203860197</v>
      </c>
      <c r="H26" s="491">
        <f t="shared" si="18"/>
        <v>207679.63203860197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1386299.2647843417</v>
      </c>
      <c r="E27" s="522">
        <f>IF(+I14&lt;F26,I14,D27)</f>
        <v>39611.908409090916</v>
      </c>
      <c r="F27" s="523">
        <f t="shared" si="16"/>
        <v>1346687.3563752507</v>
      </c>
      <c r="G27" s="524">
        <f t="shared" si="17"/>
        <v>202944.93424712098</v>
      </c>
      <c r="H27" s="491">
        <f t="shared" si="18"/>
        <v>202944.93424712098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1346687.3563752507</v>
      </c>
      <c r="E28" s="522">
        <f>IF(+I14&lt;F27,I14,D28)</f>
        <v>39611.908409090916</v>
      </c>
      <c r="F28" s="523">
        <f t="shared" si="16"/>
        <v>1307075.4479661598</v>
      </c>
      <c r="G28" s="524">
        <f t="shared" si="17"/>
        <v>198210.23645563994</v>
      </c>
      <c r="H28" s="491">
        <f t="shared" si="18"/>
        <v>198210.23645563994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1307075.4479661598</v>
      </c>
      <c r="E29" s="522">
        <f>IF(+I14&lt;F28,I14,D29)</f>
        <v>39611.908409090916</v>
      </c>
      <c r="F29" s="523">
        <f t="shared" si="16"/>
        <v>1267463.5395570688</v>
      </c>
      <c r="G29" s="524">
        <f t="shared" si="17"/>
        <v>193475.53866415896</v>
      </c>
      <c r="H29" s="491">
        <f t="shared" si="18"/>
        <v>193475.53866415896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1267463.5395570688</v>
      </c>
      <c r="E30" s="522">
        <f>IF(+I14&lt;F29,I14,D30)</f>
        <v>39611.908409090916</v>
      </c>
      <c r="F30" s="523">
        <f t="shared" si="16"/>
        <v>1227851.6311479779</v>
      </c>
      <c r="G30" s="524">
        <f t="shared" si="17"/>
        <v>188740.84087267792</v>
      </c>
      <c r="H30" s="491">
        <f t="shared" si="18"/>
        <v>188740.84087267792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1227851.6311479779</v>
      </c>
      <c r="E31" s="522">
        <f>IF(+I14&lt;F30,I14,D31)</f>
        <v>39611.908409090916</v>
      </c>
      <c r="F31" s="523">
        <f t="shared" si="16"/>
        <v>1188239.722738887</v>
      </c>
      <c r="G31" s="524">
        <f t="shared" si="17"/>
        <v>184006.14308119696</v>
      </c>
      <c r="H31" s="491">
        <f t="shared" si="18"/>
        <v>184006.14308119696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1188239.722738887</v>
      </c>
      <c r="E32" s="522">
        <f>IF(+I14&lt;F31,I14,D32)</f>
        <v>39611.908409090916</v>
      </c>
      <c r="F32" s="523">
        <f t="shared" si="16"/>
        <v>1148627.814329796</v>
      </c>
      <c r="G32" s="524">
        <f t="shared" si="17"/>
        <v>179271.44528971592</v>
      </c>
      <c r="H32" s="491">
        <f t="shared" si="18"/>
        <v>179271.44528971592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1148627.814329796</v>
      </c>
      <c r="E33" s="522">
        <f>IF(+I14&lt;F32,I14,D33)</f>
        <v>39611.908409090916</v>
      </c>
      <c r="F33" s="523">
        <f t="shared" si="16"/>
        <v>1109015.9059207051</v>
      </c>
      <c r="G33" s="524">
        <f t="shared" si="17"/>
        <v>174536.74749823494</v>
      </c>
      <c r="H33" s="491">
        <f t="shared" si="18"/>
        <v>174536.74749823494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1109015.9059207051</v>
      </c>
      <c r="E34" s="522">
        <f>IF(+I14&lt;F33,I14,D34)</f>
        <v>39611.908409090916</v>
      </c>
      <c r="F34" s="523">
        <f t="shared" si="16"/>
        <v>1069403.9975116141</v>
      </c>
      <c r="G34" s="524">
        <f t="shared" si="17"/>
        <v>169802.0497067539</v>
      </c>
      <c r="H34" s="491">
        <f t="shared" si="18"/>
        <v>169802.0497067539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1069403.9975116141</v>
      </c>
      <c r="E35" s="522">
        <f>IF(+I14&lt;F34,I14,D35)</f>
        <v>39611.908409090916</v>
      </c>
      <c r="F35" s="523">
        <f t="shared" si="16"/>
        <v>1029792.0891025232</v>
      </c>
      <c r="G35" s="524">
        <f t="shared" si="17"/>
        <v>165067.35191527294</v>
      </c>
      <c r="H35" s="491">
        <f t="shared" si="18"/>
        <v>165067.35191527294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1029792.0891025232</v>
      </c>
      <c r="E36" s="522">
        <f>IF(+I14&lt;F35,I14,D36)</f>
        <v>39611.908409090916</v>
      </c>
      <c r="F36" s="523">
        <f t="shared" si="16"/>
        <v>990180.18069343222</v>
      </c>
      <c r="G36" s="524">
        <f t="shared" si="17"/>
        <v>160332.6541237919</v>
      </c>
      <c r="H36" s="491">
        <f t="shared" si="18"/>
        <v>160332.6541237919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990180.18069343222</v>
      </c>
      <c r="E37" s="522">
        <f>IF(+I14&lt;F36,I14,D37)</f>
        <v>39611.908409090916</v>
      </c>
      <c r="F37" s="523">
        <f t="shared" si="16"/>
        <v>950568.27228434128</v>
      </c>
      <c r="G37" s="524">
        <f t="shared" si="17"/>
        <v>155597.95633231089</v>
      </c>
      <c r="H37" s="491">
        <f t="shared" si="18"/>
        <v>155597.95633231089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950568.27228434128</v>
      </c>
      <c r="E38" s="522">
        <f>IF(+I14&lt;F37,I14,D38)</f>
        <v>39611.908409090916</v>
      </c>
      <c r="F38" s="523">
        <f t="shared" si="16"/>
        <v>910956.36387525033</v>
      </c>
      <c r="G38" s="524">
        <f t="shared" si="17"/>
        <v>150863.25854082988</v>
      </c>
      <c r="H38" s="491">
        <f t="shared" si="18"/>
        <v>150863.25854082988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910956.36387525033</v>
      </c>
      <c r="E39" s="522">
        <f>IF(+I14&lt;F38,I14,D39)</f>
        <v>39611.908409090916</v>
      </c>
      <c r="F39" s="523">
        <f t="shared" si="16"/>
        <v>871344.45546615939</v>
      </c>
      <c r="G39" s="524">
        <f t="shared" si="17"/>
        <v>146128.56074934889</v>
      </c>
      <c r="H39" s="491">
        <f t="shared" si="18"/>
        <v>146128.56074934889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871344.45546615939</v>
      </c>
      <c r="E40" s="522">
        <f>IF(+I14&lt;F39,I14,D40)</f>
        <v>39611.908409090916</v>
      </c>
      <c r="F40" s="523">
        <f t="shared" si="16"/>
        <v>831732.54705706844</v>
      </c>
      <c r="G40" s="524">
        <f t="shared" si="17"/>
        <v>141393.86295786785</v>
      </c>
      <c r="H40" s="491">
        <f t="shared" si="18"/>
        <v>141393.86295786785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831732.54705706844</v>
      </c>
      <c r="E41" s="522">
        <f>IF(+I14&lt;F40,I14,D41)</f>
        <v>39611.908409090916</v>
      </c>
      <c r="F41" s="523">
        <f t="shared" si="16"/>
        <v>792120.6386479775</v>
      </c>
      <c r="G41" s="524">
        <f t="shared" si="17"/>
        <v>136659.16516638687</v>
      </c>
      <c r="H41" s="491">
        <f t="shared" si="18"/>
        <v>136659.16516638687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792120.6386479775</v>
      </c>
      <c r="E42" s="522">
        <f>IF(+I14&lt;F41,I14,D42)</f>
        <v>39611.908409090916</v>
      </c>
      <c r="F42" s="523">
        <f t="shared" si="16"/>
        <v>752508.73023888655</v>
      </c>
      <c r="G42" s="524">
        <f t="shared" si="17"/>
        <v>131924.46737490586</v>
      </c>
      <c r="H42" s="491">
        <f t="shared" si="18"/>
        <v>131924.46737490586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752508.73023888655</v>
      </c>
      <c r="E43" s="522">
        <f>IF(+I14&lt;F42,I14,D43)</f>
        <v>39611.908409090916</v>
      </c>
      <c r="F43" s="523">
        <f t="shared" si="16"/>
        <v>712896.8218297956</v>
      </c>
      <c r="G43" s="524">
        <f t="shared" si="17"/>
        <v>127189.76958342484</v>
      </c>
      <c r="H43" s="491">
        <f t="shared" si="18"/>
        <v>127189.76958342484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712896.8218297956</v>
      </c>
      <c r="E44" s="522">
        <f>IF(+I14&lt;F43,I14,D44)</f>
        <v>39611.908409090916</v>
      </c>
      <c r="F44" s="523">
        <f t="shared" si="16"/>
        <v>673284.91342070466</v>
      </c>
      <c r="G44" s="524">
        <f t="shared" si="17"/>
        <v>122455.07179194385</v>
      </c>
      <c r="H44" s="491">
        <f t="shared" si="18"/>
        <v>122455.07179194385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673284.91342070466</v>
      </c>
      <c r="E45" s="522">
        <f>IF(+I14&lt;F44,I14,D45)</f>
        <v>39611.908409090916</v>
      </c>
      <c r="F45" s="523">
        <f t="shared" si="16"/>
        <v>633673.00501161371</v>
      </c>
      <c r="G45" s="524">
        <f t="shared" si="17"/>
        <v>117720.37400046283</v>
      </c>
      <c r="H45" s="491">
        <f t="shared" si="18"/>
        <v>117720.37400046283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633673.00501161371</v>
      </c>
      <c r="E46" s="522">
        <f>IF(+I14&lt;F45,I14,D46)</f>
        <v>39611.908409090916</v>
      </c>
      <c r="F46" s="523">
        <f t="shared" si="16"/>
        <v>594061.09660252277</v>
      </c>
      <c r="G46" s="524">
        <f t="shared" si="17"/>
        <v>112985.67620898182</v>
      </c>
      <c r="H46" s="491">
        <f t="shared" si="18"/>
        <v>112985.67620898182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594061.09660252277</v>
      </c>
      <c r="E47" s="522">
        <f>IF(+I14&lt;F46,I14,D47)</f>
        <v>39611.908409090916</v>
      </c>
      <c r="F47" s="523">
        <f t="shared" si="16"/>
        <v>554449.18819343182</v>
      </c>
      <c r="G47" s="524">
        <f t="shared" si="17"/>
        <v>108250.97841750082</v>
      </c>
      <c r="H47" s="491">
        <f t="shared" si="18"/>
        <v>108250.97841750082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554449.18819343182</v>
      </c>
      <c r="E48" s="522">
        <f>IF(+I14&lt;F47,I14,D48)</f>
        <v>39611.908409090916</v>
      </c>
      <c r="F48" s="523">
        <f t="shared" si="16"/>
        <v>514837.27978434088</v>
      </c>
      <c r="G48" s="524">
        <f t="shared" si="17"/>
        <v>103516.28062601981</v>
      </c>
      <c r="H48" s="491">
        <f t="shared" si="18"/>
        <v>103516.28062601981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514837.27978434088</v>
      </c>
      <c r="E49" s="522">
        <f>IF(+I14&lt;F48,I14,D49)</f>
        <v>39611.908409090916</v>
      </c>
      <c r="F49" s="523">
        <f t="shared" si="16"/>
        <v>475225.37137524993</v>
      </c>
      <c r="G49" s="524">
        <f t="shared" si="17"/>
        <v>98781.5828345388</v>
      </c>
      <c r="H49" s="491">
        <f t="shared" si="18"/>
        <v>98781.5828345388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475225.37137524993</v>
      </c>
      <c r="E50" s="522">
        <f>IF(+I14&lt;F49,I14,D50)</f>
        <v>39611.908409090916</v>
      </c>
      <c r="F50" s="523">
        <f t="shared" si="16"/>
        <v>435613.46296615899</v>
      </c>
      <c r="G50" s="524">
        <f t="shared" si="17"/>
        <v>94046.885043057802</v>
      </c>
      <c r="H50" s="491">
        <f t="shared" si="18"/>
        <v>94046.885043057802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435613.46296615899</v>
      </c>
      <c r="E51" s="522">
        <f>IF(+I14&lt;F50,I14,D51)</f>
        <v>39611.908409090916</v>
      </c>
      <c r="F51" s="523">
        <f t="shared" si="16"/>
        <v>396001.55455706804</v>
      </c>
      <c r="G51" s="524">
        <f t="shared" si="17"/>
        <v>89312.18725157679</v>
      </c>
      <c r="H51" s="491">
        <f t="shared" si="18"/>
        <v>89312.18725157679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396001.55455706804</v>
      </c>
      <c r="E52" s="522">
        <f>IF(+I14&lt;F51,I14,D52)</f>
        <v>39611.908409090916</v>
      </c>
      <c r="F52" s="523">
        <f t="shared" si="16"/>
        <v>356389.6461479771</v>
      </c>
      <c r="G52" s="524">
        <f t="shared" si="17"/>
        <v>84577.489460095792</v>
      </c>
      <c r="H52" s="491">
        <f t="shared" si="18"/>
        <v>84577.489460095792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356389.6461479771</v>
      </c>
      <c r="E53" s="522">
        <f>IF(+I14&lt;F52,I14,D53)</f>
        <v>39611.908409090916</v>
      </c>
      <c r="F53" s="523">
        <f t="shared" si="16"/>
        <v>316777.73773888615</v>
      </c>
      <c r="G53" s="524">
        <f t="shared" si="17"/>
        <v>79842.79166861478</v>
      </c>
      <c r="H53" s="491">
        <f t="shared" si="18"/>
        <v>79842.79166861478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316777.73773888615</v>
      </c>
      <c r="E54" s="522">
        <f>IF(+I14&lt;F53,I14,D54)</f>
        <v>39611.908409090916</v>
      </c>
      <c r="F54" s="523">
        <f t="shared" si="16"/>
        <v>277165.8293297952</v>
      </c>
      <c r="G54" s="524">
        <f t="shared" si="17"/>
        <v>75108.093877133768</v>
      </c>
      <c r="H54" s="491">
        <f t="shared" si="18"/>
        <v>75108.093877133768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277165.8293297952</v>
      </c>
      <c r="E55" s="522">
        <f>IF(+I14&lt;F54,I14,D55)</f>
        <v>39611.908409090916</v>
      </c>
      <c r="F55" s="523">
        <f t="shared" si="16"/>
        <v>237553.92092070429</v>
      </c>
      <c r="G55" s="524">
        <f t="shared" si="17"/>
        <v>70373.396085652756</v>
      </c>
      <c r="H55" s="491">
        <f t="shared" si="18"/>
        <v>70373.396085652756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237553.92092070429</v>
      </c>
      <c r="E56" s="522">
        <f>IF(+I14&lt;F55,I14,D56)</f>
        <v>39611.908409090916</v>
      </c>
      <c r="F56" s="523">
        <f t="shared" si="16"/>
        <v>197942.01251161337</v>
      </c>
      <c r="G56" s="524">
        <f t="shared" si="17"/>
        <v>65638.698294171758</v>
      </c>
      <c r="H56" s="491">
        <f t="shared" si="18"/>
        <v>65638.698294171758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197942.01251161337</v>
      </c>
      <c r="E57" s="522">
        <f>IF(+I14&lt;F56,I14,D57)</f>
        <v>39611.908409090916</v>
      </c>
      <c r="F57" s="523">
        <f t="shared" si="16"/>
        <v>158330.10410252245</v>
      </c>
      <c r="G57" s="524">
        <f t="shared" si="17"/>
        <v>60904.00050269076</v>
      </c>
      <c r="H57" s="491">
        <f t="shared" si="18"/>
        <v>60904.00050269076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158330.10410252245</v>
      </c>
      <c r="E58" s="522">
        <f>IF(+I14&lt;F57,I14,D58)</f>
        <v>39611.908409090916</v>
      </c>
      <c r="F58" s="523">
        <f t="shared" si="16"/>
        <v>118718.19569343154</v>
      </c>
      <c r="G58" s="524">
        <f t="shared" si="17"/>
        <v>56169.302711209755</v>
      </c>
      <c r="H58" s="491">
        <f t="shared" si="18"/>
        <v>56169.302711209755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118718.19569343154</v>
      </c>
      <c r="E59" s="522">
        <f>IF(+I14&lt;F58,I14,D59)</f>
        <v>39611.908409090916</v>
      </c>
      <c r="F59" s="523">
        <f t="shared" si="16"/>
        <v>79106.287284340622</v>
      </c>
      <c r="G59" s="524">
        <f t="shared" si="17"/>
        <v>51434.60491972875</v>
      </c>
      <c r="H59" s="491">
        <f t="shared" si="18"/>
        <v>51434.60491972875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79106.287284340622</v>
      </c>
      <c r="E60" s="522">
        <f>IF(+I14&lt;F59,I14,D60)</f>
        <v>39611.908409090916</v>
      </c>
      <c r="F60" s="523">
        <f t="shared" si="16"/>
        <v>39494.378875249706</v>
      </c>
      <c r="G60" s="524">
        <f t="shared" si="17"/>
        <v>46699.907128247745</v>
      </c>
      <c r="H60" s="491">
        <f t="shared" si="18"/>
        <v>46699.907128247745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39494.378875249706</v>
      </c>
      <c r="E61" s="522">
        <f>IF(+I14&lt;F60,I14,D61)</f>
        <v>39494.378875249706</v>
      </c>
      <c r="F61" s="523">
        <f t="shared" si="16"/>
        <v>0</v>
      </c>
      <c r="G61" s="526">
        <f t="shared" si="17"/>
        <v>41854.703786957871</v>
      </c>
      <c r="H61" s="491">
        <f t="shared" si="18"/>
        <v>41854.703786957871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1742923.9700000002</v>
      </c>
      <c r="F73" s="375"/>
      <c r="G73" s="375">
        <f>SUM(G17:G72)</f>
        <v>6290153.0689692395</v>
      </c>
      <c r="H73" s="375">
        <f>SUM(H17:H72)</f>
        <v>6290153.0689692395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213074.84763589979</v>
      </c>
      <c r="N87" s="546">
        <f>IF(J92&lt;D11,0,VLOOKUP(J92,C17:O72,11))</f>
        <v>213074.84763589979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228576.42877398763</v>
      </c>
      <c r="N88" s="550">
        <f>IF(J92&lt;D11,0,VLOOKUP(J92,C99:P154,7))</f>
        <v>228576.42877398763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15501.581138087844</v>
      </c>
      <c r="N89" s="555">
        <f>+N88-N87</f>
        <v>15501.581138087844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 t="str">
        <f>E9</f>
        <v xml:space="preserve">  SPP Project ID = 31186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1742923.9700000002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12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39611.908409090916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0</v>
      </c>
      <c r="F99" s="631">
        <v>1689645</v>
      </c>
      <c r="G99" s="631">
        <v>844822.5</v>
      </c>
      <c r="H99" s="633">
        <v>89217.130203738969</v>
      </c>
      <c r="I99" s="634">
        <v>89217.130203738969</v>
      </c>
      <c r="J99" s="514">
        <f t="shared" ref="J99:J130" si="19">+I99-H99</f>
        <v>0</v>
      </c>
      <c r="K99" s="514"/>
      <c r="L99" s="512">
        <f t="shared" ref="L99:L104" si="20">+H99</f>
        <v>89217.130203738969</v>
      </c>
      <c r="M99" s="513">
        <f t="shared" ref="M99:M100" si="21">IF(L99&lt;&gt;0,+H99-L99,0)</f>
        <v>0</v>
      </c>
      <c r="N99" s="512">
        <f t="shared" ref="N99:N104" si="22">+I99</f>
        <v>89217.130203738969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1742924</v>
      </c>
      <c r="E100" s="630">
        <v>40533.116279069771</v>
      </c>
      <c r="F100" s="631">
        <v>1702390.8837209302</v>
      </c>
      <c r="G100" s="631">
        <v>1722657.4418604651</v>
      </c>
      <c r="H100" s="633">
        <v>224927.31036056377</v>
      </c>
      <c r="I100" s="634">
        <v>224927.31036056377</v>
      </c>
      <c r="J100" s="514">
        <f t="shared" si="19"/>
        <v>0</v>
      </c>
      <c r="K100" s="514"/>
      <c r="L100" s="655">
        <f t="shared" si="20"/>
        <v>224927.31036056377</v>
      </c>
      <c r="M100" s="514">
        <f t="shared" si="21"/>
        <v>0</v>
      </c>
      <c r="N100" s="655">
        <f t="shared" si="22"/>
        <v>224927.31036056377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2020</v>
      </c>
      <c r="D101" s="629">
        <v>1702390.8837209302</v>
      </c>
      <c r="E101" s="630">
        <v>41498.190476190473</v>
      </c>
      <c r="F101" s="631">
        <v>1660892.6932447397</v>
      </c>
      <c r="G101" s="631">
        <v>1681641.7884828351</v>
      </c>
      <c r="H101" s="633">
        <v>222398.8425566837</v>
      </c>
      <c r="I101" s="634">
        <v>222398.8425566837</v>
      </c>
      <c r="J101" s="514">
        <f t="shared" si="19"/>
        <v>0</v>
      </c>
      <c r="K101" s="514"/>
      <c r="L101" s="655">
        <f t="shared" si="20"/>
        <v>222398.8425566837</v>
      </c>
      <c r="M101" s="514">
        <f t="shared" ref="M101" si="26">IF(L101&lt;&gt;0,+H101-L101,0)</f>
        <v>0</v>
      </c>
      <c r="N101" s="655">
        <f t="shared" si="22"/>
        <v>222398.8425566837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2021</v>
      </c>
      <c r="D102" s="629">
        <v>1660892.6932447397</v>
      </c>
      <c r="E102" s="630">
        <v>42510.341463414632</v>
      </c>
      <c r="F102" s="631">
        <v>1618382.3517813249</v>
      </c>
      <c r="G102" s="631">
        <v>1639637.5225130324</v>
      </c>
      <c r="H102" s="633">
        <v>228632.52636165477</v>
      </c>
      <c r="I102" s="634">
        <v>228632.52636165477</v>
      </c>
      <c r="J102" s="514">
        <f t="shared" si="19"/>
        <v>0</v>
      </c>
      <c r="K102" s="514"/>
      <c r="L102" s="655">
        <f t="shared" si="20"/>
        <v>228632.52636165477</v>
      </c>
      <c r="M102" s="514">
        <f t="shared" ref="M102" si="27">IF(L102&lt;&gt;0,+H102-L102,0)</f>
        <v>0</v>
      </c>
      <c r="N102" s="655">
        <f t="shared" si="22"/>
        <v>228632.52636165477</v>
      </c>
      <c r="O102" s="514">
        <f t="shared" si="23"/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2022</v>
      </c>
      <c r="D103" s="629">
        <v>1618382.3517813249</v>
      </c>
      <c r="E103" s="630">
        <v>41498.190476190473</v>
      </c>
      <c r="F103" s="631">
        <v>1576884.1613051344</v>
      </c>
      <c r="G103" s="631">
        <v>1597633.2565432298</v>
      </c>
      <c r="H103" s="633">
        <v>229152.7467625812</v>
      </c>
      <c r="I103" s="634">
        <v>229152.7467625812</v>
      </c>
      <c r="J103" s="514">
        <f t="shared" si="19"/>
        <v>0</v>
      </c>
      <c r="K103" s="514"/>
      <c r="L103" s="655">
        <f t="shared" si="20"/>
        <v>229152.7467625812</v>
      </c>
      <c r="M103" s="514">
        <f t="shared" ref="M103" si="28">IF(L103&lt;&gt;0,+H103-L103,0)</f>
        <v>0</v>
      </c>
      <c r="N103" s="655">
        <f t="shared" si="22"/>
        <v>229152.7467625812</v>
      </c>
      <c r="O103" s="514">
        <f t="shared" ref="O103" si="29">IF(N103&lt;&gt;0,+I103-N103,0)</f>
        <v>0</v>
      </c>
      <c r="P103" s="514">
        <f t="shared" ref="P103" si="30">+O103-M103</f>
        <v>0</v>
      </c>
    </row>
    <row r="104" spans="1:16" ht="12.5">
      <c r="B104" s="195" t="str">
        <f t="shared" si="25"/>
        <v>IU</v>
      </c>
      <c r="C104" s="507">
        <f>IF(D93="","-",+C103+1)</f>
        <v>2023</v>
      </c>
      <c r="D104" s="629">
        <v>1576884.1313051349</v>
      </c>
      <c r="E104" s="630">
        <v>39611.908409090916</v>
      </c>
      <c r="F104" s="631">
        <v>1537272.2228960439</v>
      </c>
      <c r="G104" s="631">
        <v>1557078.1771005895</v>
      </c>
      <c r="H104" s="633">
        <v>231700.94525838885</v>
      </c>
      <c r="I104" s="634">
        <v>231700.94525838885</v>
      </c>
      <c r="J104" s="514">
        <f t="shared" si="19"/>
        <v>0</v>
      </c>
      <c r="K104" s="514"/>
      <c r="L104" s="655">
        <f t="shared" si="20"/>
        <v>231700.94525838885</v>
      </c>
      <c r="M104" s="514">
        <f t="shared" ref="M104" si="31">IF(L104&lt;&gt;0,+H104-L104,0)</f>
        <v>0</v>
      </c>
      <c r="N104" s="655">
        <f t="shared" si="22"/>
        <v>231700.94525838885</v>
      </c>
      <c r="O104" s="514">
        <f t="shared" ref="O104" si="32">IF(N104&lt;&gt;0,+I104-N104,0)</f>
        <v>0</v>
      </c>
      <c r="P104" s="514">
        <f t="shared" ref="P104" si="33">+O104-M104</f>
        <v>0</v>
      </c>
    </row>
    <row r="105" spans="1:16" ht="12.5">
      <c r="B105" s="195" t="str">
        <f t="shared" si="25"/>
        <v/>
      </c>
      <c r="C105" s="507">
        <f>IF(D93="","-",+C104+1)</f>
        <v>2024</v>
      </c>
      <c r="D105" s="374">
        <f>IF(F104+SUM(E$99:E104)=D$92,F104,D$92-SUM(E$99:E104))</f>
        <v>1537272.2228960439</v>
      </c>
      <c r="E105" s="522">
        <f>IF(+J96&lt;F104,J96,D105)</f>
        <v>39611.908409090916</v>
      </c>
      <c r="F105" s="523">
        <f t="shared" ref="F105:F154" si="34">+D105-E105</f>
        <v>1497660.314486953</v>
      </c>
      <c r="G105" s="523">
        <f t="shared" ref="G105:G154" si="35">+(F105+D105)/2</f>
        <v>1517466.2686914983</v>
      </c>
      <c r="H105" s="526">
        <f t="shared" ref="H105:H154" si="36">+J$94*G105+E105</f>
        <v>228576.42877398763</v>
      </c>
      <c r="I105" s="577">
        <f t="shared" ref="I105:I154" si="37">+J$95*G105+E105</f>
        <v>228576.42877398763</v>
      </c>
      <c r="J105" s="514">
        <f t="shared" si="19"/>
        <v>0</v>
      </c>
      <c r="K105" s="514"/>
      <c r="L105" s="525"/>
      <c r="M105" s="514">
        <f t="shared" ref="M105:M130" si="38">IF(L105&lt;&gt;0,+H105-L105,0)</f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2025</v>
      </c>
      <c r="D106" s="374">
        <f>IF(F105+SUM(E$99:E105)=D$92,F105,D$92-SUM(E$99:E105))</f>
        <v>1497660.314486953</v>
      </c>
      <c r="E106" s="522">
        <f>IF(+J96&lt;F105,J96,D106)</f>
        <v>39611.908409090916</v>
      </c>
      <c r="F106" s="523">
        <f t="shared" si="34"/>
        <v>1458048.406077862</v>
      </c>
      <c r="G106" s="523">
        <f t="shared" si="35"/>
        <v>1477854.3602824076</v>
      </c>
      <c r="H106" s="526">
        <f t="shared" si="36"/>
        <v>223643.70280327034</v>
      </c>
      <c r="I106" s="577">
        <f t="shared" si="37"/>
        <v>223643.70280327034</v>
      </c>
      <c r="J106" s="514">
        <f t="shared" si="19"/>
        <v>0</v>
      </c>
      <c r="K106" s="514"/>
      <c r="L106" s="525"/>
      <c r="M106" s="514">
        <f t="shared" si="38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2026</v>
      </c>
      <c r="D107" s="374">
        <f>IF(F106+SUM(E$99:E106)=D$92,F106,D$92-SUM(E$99:E106))</f>
        <v>1458048.406077862</v>
      </c>
      <c r="E107" s="522">
        <f>IF(+J96&lt;F106,J96,D107)</f>
        <v>39611.908409090916</v>
      </c>
      <c r="F107" s="523">
        <f t="shared" si="34"/>
        <v>1418436.4976687711</v>
      </c>
      <c r="G107" s="523">
        <f t="shared" si="35"/>
        <v>1438242.4518733164</v>
      </c>
      <c r="H107" s="526">
        <f t="shared" si="36"/>
        <v>218710.97683255296</v>
      </c>
      <c r="I107" s="577">
        <f t="shared" si="37"/>
        <v>218710.97683255296</v>
      </c>
      <c r="J107" s="514">
        <f t="shared" si="19"/>
        <v>0</v>
      </c>
      <c r="K107" s="514"/>
      <c r="L107" s="525"/>
      <c r="M107" s="514">
        <f t="shared" si="38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2027</v>
      </c>
      <c r="D108" s="374">
        <f>IF(F107+SUM(E$99:E107)=D$92,F107,D$92-SUM(E$99:E107))</f>
        <v>1418436.4976687711</v>
      </c>
      <c r="E108" s="522">
        <f>IF(+J96&lt;F107,J96,D108)</f>
        <v>39611.908409090916</v>
      </c>
      <c r="F108" s="523">
        <f t="shared" si="34"/>
        <v>1378824.5892596801</v>
      </c>
      <c r="G108" s="523">
        <f t="shared" si="35"/>
        <v>1398630.5434642257</v>
      </c>
      <c r="H108" s="526">
        <f t="shared" si="36"/>
        <v>213778.25086183564</v>
      </c>
      <c r="I108" s="577">
        <f t="shared" si="37"/>
        <v>213778.25086183564</v>
      </c>
      <c r="J108" s="514">
        <f t="shared" si="19"/>
        <v>0</v>
      </c>
      <c r="K108" s="514"/>
      <c r="L108" s="525"/>
      <c r="M108" s="514">
        <f t="shared" si="38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2028</v>
      </c>
      <c r="D109" s="374">
        <f>IF(F108+SUM(E$99:E108)=D$92,F108,D$92-SUM(E$99:E108))</f>
        <v>1378824.5892596801</v>
      </c>
      <c r="E109" s="522">
        <f>IF(+J96&lt;F108,J96,D109)</f>
        <v>39611.908409090916</v>
      </c>
      <c r="F109" s="523">
        <f t="shared" si="34"/>
        <v>1339212.6808505892</v>
      </c>
      <c r="G109" s="523">
        <f t="shared" si="35"/>
        <v>1359018.6350551345</v>
      </c>
      <c r="H109" s="526">
        <f t="shared" si="36"/>
        <v>208845.52489111829</v>
      </c>
      <c r="I109" s="577">
        <f t="shared" si="37"/>
        <v>208845.52489111829</v>
      </c>
      <c r="J109" s="514">
        <f t="shared" si="19"/>
        <v>0</v>
      </c>
      <c r="K109" s="514"/>
      <c r="L109" s="525"/>
      <c r="M109" s="514">
        <f t="shared" si="38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2029</v>
      </c>
      <c r="D110" s="374">
        <f>IF(F109+SUM(E$99:E109)=D$92,F109,D$92-SUM(E$99:E109))</f>
        <v>1339212.6808505892</v>
      </c>
      <c r="E110" s="522">
        <f>IF(+J96&lt;F109,J96,D110)</f>
        <v>39611.908409090916</v>
      </c>
      <c r="F110" s="523">
        <f t="shared" si="34"/>
        <v>1299600.7724414982</v>
      </c>
      <c r="G110" s="523">
        <f t="shared" si="35"/>
        <v>1319406.7266460438</v>
      </c>
      <c r="H110" s="526">
        <f t="shared" si="36"/>
        <v>203912.79892040096</v>
      </c>
      <c r="I110" s="577">
        <f t="shared" si="37"/>
        <v>203912.79892040096</v>
      </c>
      <c r="J110" s="514">
        <f t="shared" si="19"/>
        <v>0</v>
      </c>
      <c r="K110" s="514"/>
      <c r="L110" s="525"/>
      <c r="M110" s="514">
        <f t="shared" si="38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2030</v>
      </c>
      <c r="D111" s="374">
        <f>IF(F110+SUM(E$99:E110)=D$92,F110,D$92-SUM(E$99:E110))</f>
        <v>1299600.7724414982</v>
      </c>
      <c r="E111" s="522">
        <f>IF(+J96&lt;F110,J96,D111)</f>
        <v>39611.908409090916</v>
      </c>
      <c r="F111" s="523">
        <f t="shared" si="34"/>
        <v>1259988.8640324073</v>
      </c>
      <c r="G111" s="523">
        <f t="shared" si="35"/>
        <v>1279794.8182369526</v>
      </c>
      <c r="H111" s="526">
        <f t="shared" si="36"/>
        <v>198980.07294968361</v>
      </c>
      <c r="I111" s="577">
        <f t="shared" si="37"/>
        <v>198980.07294968361</v>
      </c>
      <c r="J111" s="514">
        <f t="shared" si="19"/>
        <v>0</v>
      </c>
      <c r="K111" s="514"/>
      <c r="L111" s="525"/>
      <c r="M111" s="514">
        <f t="shared" si="38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2031</v>
      </c>
      <c r="D112" s="374">
        <f>IF(F111+SUM(E$99:E111)=D$92,F111,D$92-SUM(E$99:E111))</f>
        <v>1259988.8640324073</v>
      </c>
      <c r="E112" s="522">
        <f>IF(+J96&lt;F111,J96,D112)</f>
        <v>39611.908409090916</v>
      </c>
      <c r="F112" s="523">
        <f t="shared" si="34"/>
        <v>1220376.9556233163</v>
      </c>
      <c r="G112" s="523">
        <f t="shared" si="35"/>
        <v>1240182.9098278619</v>
      </c>
      <c r="H112" s="526">
        <f t="shared" si="36"/>
        <v>194047.34697896629</v>
      </c>
      <c r="I112" s="577">
        <f t="shared" si="37"/>
        <v>194047.34697896629</v>
      </c>
      <c r="J112" s="514">
        <f t="shared" si="19"/>
        <v>0</v>
      </c>
      <c r="K112" s="514"/>
      <c r="L112" s="525"/>
      <c r="M112" s="514">
        <f t="shared" si="38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2032</v>
      </c>
      <c r="D113" s="374">
        <f>IF(F112+SUM(E$99:E112)=D$92,F112,D$92-SUM(E$99:E112))</f>
        <v>1220376.9556233163</v>
      </c>
      <c r="E113" s="522">
        <f>IF(+J96&lt;F112,J96,D113)</f>
        <v>39611.908409090916</v>
      </c>
      <c r="F113" s="523">
        <f t="shared" si="34"/>
        <v>1180765.0472142254</v>
      </c>
      <c r="G113" s="523">
        <f t="shared" si="35"/>
        <v>1200571.0014187708</v>
      </c>
      <c r="H113" s="526">
        <f t="shared" si="36"/>
        <v>189114.62100824891</v>
      </c>
      <c r="I113" s="577">
        <f t="shared" si="37"/>
        <v>189114.62100824891</v>
      </c>
      <c r="J113" s="514">
        <f t="shared" si="19"/>
        <v>0</v>
      </c>
      <c r="K113" s="514"/>
      <c r="L113" s="525"/>
      <c r="M113" s="514">
        <f t="shared" si="38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2033</v>
      </c>
      <c r="D114" s="374">
        <f>IF(F113+SUM(E$99:E113)=D$92,F113,D$92-SUM(E$99:E113))</f>
        <v>1180765.0472142254</v>
      </c>
      <c r="E114" s="522">
        <f>IF(+J96&lt;F113,J96,D114)</f>
        <v>39611.908409090916</v>
      </c>
      <c r="F114" s="523">
        <f t="shared" si="34"/>
        <v>1141153.1388051345</v>
      </c>
      <c r="G114" s="523">
        <f t="shared" si="35"/>
        <v>1160959.09300968</v>
      </c>
      <c r="H114" s="526">
        <f t="shared" si="36"/>
        <v>184181.89503753162</v>
      </c>
      <c r="I114" s="577">
        <f t="shared" si="37"/>
        <v>184181.89503753162</v>
      </c>
      <c r="J114" s="514">
        <f t="shared" si="19"/>
        <v>0</v>
      </c>
      <c r="K114" s="514"/>
      <c r="L114" s="525"/>
      <c r="M114" s="514">
        <f t="shared" si="38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2034</v>
      </c>
      <c r="D115" s="374">
        <f>IF(F114+SUM(E$99:E114)=D$92,F114,D$92-SUM(E$99:E114))</f>
        <v>1141153.1388051345</v>
      </c>
      <c r="E115" s="522">
        <f>IF(+J96&lt;F114,J96,D115)</f>
        <v>39611.908409090916</v>
      </c>
      <c r="F115" s="523">
        <f t="shared" si="34"/>
        <v>1101541.2303960435</v>
      </c>
      <c r="G115" s="523">
        <f t="shared" si="35"/>
        <v>1121347.1846005889</v>
      </c>
      <c r="H115" s="526">
        <f t="shared" si="36"/>
        <v>179249.16906681424</v>
      </c>
      <c r="I115" s="577">
        <f t="shared" si="37"/>
        <v>179249.16906681424</v>
      </c>
      <c r="J115" s="514">
        <f t="shared" si="19"/>
        <v>0</v>
      </c>
      <c r="K115" s="514"/>
      <c r="L115" s="525"/>
      <c r="M115" s="514">
        <f t="shared" si="38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2035</v>
      </c>
      <c r="D116" s="374">
        <f>IF(F115+SUM(E$99:E115)=D$92,F115,D$92-SUM(E$99:E115))</f>
        <v>1101541.2303960435</v>
      </c>
      <c r="E116" s="522">
        <f>IF(+J96&lt;F115,J96,D116)</f>
        <v>39611.908409090916</v>
      </c>
      <c r="F116" s="523">
        <f t="shared" si="34"/>
        <v>1061929.3219869526</v>
      </c>
      <c r="G116" s="523">
        <f t="shared" si="35"/>
        <v>1081735.2761914982</v>
      </c>
      <c r="H116" s="526">
        <f t="shared" si="36"/>
        <v>174316.44309609695</v>
      </c>
      <c r="I116" s="577">
        <f t="shared" si="37"/>
        <v>174316.44309609695</v>
      </c>
      <c r="J116" s="514">
        <f t="shared" si="19"/>
        <v>0</v>
      </c>
      <c r="K116" s="514"/>
      <c r="L116" s="525"/>
      <c r="M116" s="514">
        <f t="shared" si="38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2036</v>
      </c>
      <c r="D117" s="374">
        <f>IF(F116+SUM(E$99:E116)=D$92,F116,D$92-SUM(E$99:E116))</f>
        <v>1061929.3219869526</v>
      </c>
      <c r="E117" s="522">
        <f>IF(+J96&lt;F116,J96,D117)</f>
        <v>39611.908409090916</v>
      </c>
      <c r="F117" s="523">
        <f t="shared" si="34"/>
        <v>1022317.4135778616</v>
      </c>
      <c r="G117" s="523">
        <f t="shared" si="35"/>
        <v>1042123.3677824071</v>
      </c>
      <c r="H117" s="526">
        <f t="shared" si="36"/>
        <v>169383.7171253796</v>
      </c>
      <c r="I117" s="577">
        <f t="shared" si="37"/>
        <v>169383.7171253796</v>
      </c>
      <c r="J117" s="514">
        <f t="shared" si="19"/>
        <v>0</v>
      </c>
      <c r="K117" s="514"/>
      <c r="L117" s="525"/>
      <c r="M117" s="514">
        <f t="shared" si="38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2037</v>
      </c>
      <c r="D118" s="374">
        <f>IF(F117+SUM(E$99:E117)=D$92,F117,D$92-SUM(E$99:E117))</f>
        <v>1022317.4135778616</v>
      </c>
      <c r="E118" s="522">
        <f>IF(+J96&lt;F117,J96,D118)</f>
        <v>39611.908409090916</v>
      </c>
      <c r="F118" s="523">
        <f t="shared" si="34"/>
        <v>982705.50516877067</v>
      </c>
      <c r="G118" s="523">
        <f t="shared" si="35"/>
        <v>1002511.4593733161</v>
      </c>
      <c r="H118" s="526">
        <f t="shared" si="36"/>
        <v>164450.99115466225</v>
      </c>
      <c r="I118" s="577">
        <f t="shared" si="37"/>
        <v>164450.99115466225</v>
      </c>
      <c r="J118" s="514">
        <f t="shared" si="19"/>
        <v>0</v>
      </c>
      <c r="K118" s="514"/>
      <c r="L118" s="525"/>
      <c r="M118" s="514">
        <f t="shared" si="38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2038</v>
      </c>
      <c r="D119" s="374">
        <f>IF(F118+SUM(E$99:E118)=D$92,F118,D$92-SUM(E$99:E118))</f>
        <v>982705.50516877067</v>
      </c>
      <c r="E119" s="522">
        <f>IF(+J96&lt;F118,J96,D119)</f>
        <v>39611.908409090916</v>
      </c>
      <c r="F119" s="523">
        <f t="shared" si="34"/>
        <v>943093.59675967973</v>
      </c>
      <c r="G119" s="523">
        <f t="shared" si="35"/>
        <v>962899.5509642252</v>
      </c>
      <c r="H119" s="526">
        <f t="shared" si="36"/>
        <v>159518.2651839449</v>
      </c>
      <c r="I119" s="577">
        <f t="shared" si="37"/>
        <v>159518.2651839449</v>
      </c>
      <c r="J119" s="514">
        <f t="shared" si="19"/>
        <v>0</v>
      </c>
      <c r="K119" s="514"/>
      <c r="L119" s="525"/>
      <c r="M119" s="514">
        <f t="shared" si="38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2039</v>
      </c>
      <c r="D120" s="374">
        <f>IF(F119+SUM(E$99:E119)=D$92,F119,D$92-SUM(E$99:E119))</f>
        <v>943093.59675967973</v>
      </c>
      <c r="E120" s="522">
        <f>IF(+J96&lt;F119,J96,D120)</f>
        <v>39611.908409090916</v>
      </c>
      <c r="F120" s="523">
        <f t="shared" si="34"/>
        <v>903481.68835058878</v>
      </c>
      <c r="G120" s="523">
        <f t="shared" si="35"/>
        <v>923287.64255513425</v>
      </c>
      <c r="H120" s="526">
        <f t="shared" si="36"/>
        <v>154585.53921322757</v>
      </c>
      <c r="I120" s="577">
        <f t="shared" si="37"/>
        <v>154585.53921322757</v>
      </c>
      <c r="J120" s="514">
        <f t="shared" si="19"/>
        <v>0</v>
      </c>
      <c r="K120" s="514"/>
      <c r="L120" s="525"/>
      <c r="M120" s="514">
        <f t="shared" si="38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2040</v>
      </c>
      <c r="D121" s="374">
        <f>IF(F120+SUM(E$99:E120)=D$92,F120,D$92-SUM(E$99:E120))</f>
        <v>903481.68835058878</v>
      </c>
      <c r="E121" s="522">
        <f>IF(+J96&lt;F120,J96,D121)</f>
        <v>39611.908409090916</v>
      </c>
      <c r="F121" s="523">
        <f t="shared" si="34"/>
        <v>863869.77994149784</v>
      </c>
      <c r="G121" s="523">
        <f t="shared" si="35"/>
        <v>883675.73414604331</v>
      </c>
      <c r="H121" s="526">
        <f t="shared" si="36"/>
        <v>149652.81324251022</v>
      </c>
      <c r="I121" s="577">
        <f t="shared" si="37"/>
        <v>149652.81324251022</v>
      </c>
      <c r="J121" s="514">
        <f t="shared" si="19"/>
        <v>0</v>
      </c>
      <c r="K121" s="514"/>
      <c r="L121" s="525"/>
      <c r="M121" s="514">
        <f t="shared" si="38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2041</v>
      </c>
      <c r="D122" s="374">
        <f>IF(F121+SUM(E$99:E121)=D$92,F121,D$92-SUM(E$99:E121))</f>
        <v>863869.77994149784</v>
      </c>
      <c r="E122" s="522">
        <f>IF(+J96&lt;F121,J96,D122)</f>
        <v>39611.908409090916</v>
      </c>
      <c r="F122" s="523">
        <f t="shared" si="34"/>
        <v>824257.87153240689</v>
      </c>
      <c r="G122" s="523">
        <f t="shared" si="35"/>
        <v>844063.82573695236</v>
      </c>
      <c r="H122" s="526">
        <f t="shared" si="36"/>
        <v>144720.08727179287</v>
      </c>
      <c r="I122" s="577">
        <f t="shared" si="37"/>
        <v>144720.08727179287</v>
      </c>
      <c r="J122" s="514">
        <f t="shared" si="19"/>
        <v>0</v>
      </c>
      <c r="K122" s="514"/>
      <c r="L122" s="525"/>
      <c r="M122" s="514">
        <f t="shared" si="38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2042</v>
      </c>
      <c r="D123" s="374">
        <f>IF(F122+SUM(E$99:E122)=D$92,F122,D$92-SUM(E$99:E122))</f>
        <v>824257.87153240689</v>
      </c>
      <c r="E123" s="522">
        <f>IF(+J96&lt;F122,J96,D123)</f>
        <v>39611.908409090916</v>
      </c>
      <c r="F123" s="523">
        <f t="shared" si="34"/>
        <v>784645.96312331595</v>
      </c>
      <c r="G123" s="523">
        <f t="shared" si="35"/>
        <v>804451.91732786142</v>
      </c>
      <c r="H123" s="526">
        <f t="shared" si="36"/>
        <v>139787.36130107555</v>
      </c>
      <c r="I123" s="577">
        <f t="shared" si="37"/>
        <v>139787.36130107555</v>
      </c>
      <c r="J123" s="514">
        <f t="shared" si="19"/>
        <v>0</v>
      </c>
      <c r="K123" s="514"/>
      <c r="L123" s="525"/>
      <c r="M123" s="514">
        <f t="shared" si="38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2043</v>
      </c>
      <c r="D124" s="374">
        <f>IF(F123+SUM(E$99:E123)=D$92,F123,D$92-SUM(E$99:E123))</f>
        <v>784645.96312331595</v>
      </c>
      <c r="E124" s="522">
        <f>IF(+J96&lt;F123,J96,D124)</f>
        <v>39611.908409090916</v>
      </c>
      <c r="F124" s="523">
        <f t="shared" si="34"/>
        <v>745034.054714225</v>
      </c>
      <c r="G124" s="523">
        <f t="shared" si="35"/>
        <v>764840.00891877047</v>
      </c>
      <c r="H124" s="526">
        <f t="shared" si="36"/>
        <v>134854.63533035823</v>
      </c>
      <c r="I124" s="577">
        <f t="shared" si="37"/>
        <v>134854.63533035823</v>
      </c>
      <c r="J124" s="514">
        <f t="shared" si="19"/>
        <v>0</v>
      </c>
      <c r="K124" s="514"/>
      <c r="L124" s="525"/>
      <c r="M124" s="514">
        <f t="shared" si="38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2044</v>
      </c>
      <c r="D125" s="374">
        <f>IF(F124+SUM(E$99:E124)=D$92,F124,D$92-SUM(E$99:E124))</f>
        <v>745034.054714225</v>
      </c>
      <c r="E125" s="522">
        <f>IF(+J96&lt;F124,J96,D125)</f>
        <v>39611.908409090916</v>
      </c>
      <c r="F125" s="523">
        <f t="shared" si="34"/>
        <v>705422.14630513405</v>
      </c>
      <c r="G125" s="523">
        <f t="shared" si="35"/>
        <v>725228.10050967953</v>
      </c>
      <c r="H125" s="526">
        <f t="shared" si="36"/>
        <v>129921.90935964086</v>
      </c>
      <c r="I125" s="577">
        <f t="shared" si="37"/>
        <v>129921.90935964086</v>
      </c>
      <c r="J125" s="514">
        <f t="shared" si="19"/>
        <v>0</v>
      </c>
      <c r="K125" s="514"/>
      <c r="L125" s="525"/>
      <c r="M125" s="514">
        <f t="shared" si="38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2045</v>
      </c>
      <c r="D126" s="374">
        <f>IF(F125+SUM(E$99:E125)=D$92,F125,D$92-SUM(E$99:E125))</f>
        <v>705422.14630513405</v>
      </c>
      <c r="E126" s="522">
        <f>IF(+J96&lt;F125,J96,D126)</f>
        <v>39611.908409090916</v>
      </c>
      <c r="F126" s="523">
        <f t="shared" si="34"/>
        <v>665810.23789604311</v>
      </c>
      <c r="G126" s="523">
        <f t="shared" si="35"/>
        <v>685616.19210058858</v>
      </c>
      <c r="H126" s="526">
        <f t="shared" si="36"/>
        <v>124989.18338892353</v>
      </c>
      <c r="I126" s="577">
        <f t="shared" si="37"/>
        <v>124989.18338892353</v>
      </c>
      <c r="J126" s="514">
        <f t="shared" si="19"/>
        <v>0</v>
      </c>
      <c r="K126" s="514"/>
      <c r="L126" s="525"/>
      <c r="M126" s="514">
        <f t="shared" si="38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2046</v>
      </c>
      <c r="D127" s="374">
        <f>IF(F126+SUM(E$99:E126)=D$92,F126,D$92-SUM(E$99:E126))</f>
        <v>665810.23789604311</v>
      </c>
      <c r="E127" s="522">
        <f>IF(+J96&lt;F126,J96,D127)</f>
        <v>39611.908409090916</v>
      </c>
      <c r="F127" s="523">
        <f t="shared" si="34"/>
        <v>626198.32948695216</v>
      </c>
      <c r="G127" s="523">
        <f t="shared" si="35"/>
        <v>646004.28369149764</v>
      </c>
      <c r="H127" s="526">
        <f t="shared" si="36"/>
        <v>120056.45741820619</v>
      </c>
      <c r="I127" s="577">
        <f t="shared" si="37"/>
        <v>120056.45741820619</v>
      </c>
      <c r="J127" s="514">
        <f t="shared" si="19"/>
        <v>0</v>
      </c>
      <c r="K127" s="514"/>
      <c r="L127" s="525"/>
      <c r="M127" s="514">
        <f t="shared" si="38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2047</v>
      </c>
      <c r="D128" s="374">
        <f>IF(F127+SUM(E$99:E127)=D$92,F127,D$92-SUM(E$99:E127))</f>
        <v>626198.32948695216</v>
      </c>
      <c r="E128" s="522">
        <f>IF(+J96&lt;F127,J96,D128)</f>
        <v>39611.908409090916</v>
      </c>
      <c r="F128" s="523">
        <f t="shared" si="34"/>
        <v>586586.42107786122</v>
      </c>
      <c r="G128" s="523">
        <f t="shared" si="35"/>
        <v>606392.37528240669</v>
      </c>
      <c r="H128" s="526">
        <f t="shared" si="36"/>
        <v>115123.73144748886</v>
      </c>
      <c r="I128" s="577">
        <f t="shared" si="37"/>
        <v>115123.73144748886</v>
      </c>
      <c r="J128" s="514">
        <f t="shared" si="19"/>
        <v>0</v>
      </c>
      <c r="K128" s="514"/>
      <c r="L128" s="525"/>
      <c r="M128" s="514">
        <f t="shared" si="38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2048</v>
      </c>
      <c r="D129" s="374">
        <f>IF(F128+SUM(E$99:E128)=D$92,F128,D$92-SUM(E$99:E128))</f>
        <v>586586.42107786122</v>
      </c>
      <c r="E129" s="522">
        <f>IF(+J96&lt;F128,J96,D129)</f>
        <v>39611.908409090916</v>
      </c>
      <c r="F129" s="523">
        <f t="shared" si="34"/>
        <v>546974.51266877027</v>
      </c>
      <c r="G129" s="523">
        <f t="shared" si="35"/>
        <v>566780.46687331575</v>
      </c>
      <c r="H129" s="526">
        <f t="shared" si="36"/>
        <v>110191.00547677152</v>
      </c>
      <c r="I129" s="577">
        <f t="shared" si="37"/>
        <v>110191.00547677152</v>
      </c>
      <c r="J129" s="514">
        <f t="shared" si="19"/>
        <v>0</v>
      </c>
      <c r="K129" s="514"/>
      <c r="L129" s="525"/>
      <c r="M129" s="514">
        <f t="shared" si="38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2049</v>
      </c>
      <c r="D130" s="374">
        <f>IF(F129+SUM(E$99:E129)=D$92,F129,D$92-SUM(E$99:E129))</f>
        <v>546974.51266877027</v>
      </c>
      <c r="E130" s="522">
        <f>IF(+J96&lt;F129,J96,D130)</f>
        <v>39611.908409090916</v>
      </c>
      <c r="F130" s="523">
        <f t="shared" si="34"/>
        <v>507362.60425967933</v>
      </c>
      <c r="G130" s="523">
        <f t="shared" si="35"/>
        <v>527168.5584642248</v>
      </c>
      <c r="H130" s="526">
        <f t="shared" si="36"/>
        <v>105258.27950605417</v>
      </c>
      <c r="I130" s="577">
        <f t="shared" si="37"/>
        <v>105258.27950605417</v>
      </c>
      <c r="J130" s="514">
        <f t="shared" si="19"/>
        <v>0</v>
      </c>
      <c r="K130" s="514"/>
      <c r="L130" s="525"/>
      <c r="M130" s="514">
        <f t="shared" si="38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2050</v>
      </c>
      <c r="D131" s="374">
        <f>IF(F130+SUM(E$99:E130)=D$92,F130,D$92-SUM(E$99:E130))</f>
        <v>507362.60425967933</v>
      </c>
      <c r="E131" s="522">
        <f>IF(+J96&lt;F130,J96,D131)</f>
        <v>39611.908409090916</v>
      </c>
      <c r="F131" s="523">
        <f t="shared" si="34"/>
        <v>467750.69585058838</v>
      </c>
      <c r="G131" s="523">
        <f t="shared" si="35"/>
        <v>487556.65005513385</v>
      </c>
      <c r="H131" s="526">
        <f t="shared" si="36"/>
        <v>100325.55353533683</v>
      </c>
      <c r="I131" s="577">
        <f t="shared" si="37"/>
        <v>100325.55353533683</v>
      </c>
      <c r="J131" s="514">
        <f t="shared" ref="J131:J154" si="39">+I541-H541</f>
        <v>0</v>
      </c>
      <c r="K131" s="514"/>
      <c r="L131" s="525"/>
      <c r="M131" s="514">
        <f t="shared" ref="M131:M154" si="40">IF(L541&lt;&gt;0,+H541-L541,0)</f>
        <v>0</v>
      </c>
      <c r="N131" s="525"/>
      <c r="O131" s="514">
        <f t="shared" ref="O131:O154" si="41">IF(N541&lt;&gt;0,+I541-N541,0)</f>
        <v>0</v>
      </c>
      <c r="P131" s="514">
        <f t="shared" ref="P131:P154" si="42">+O541-M541</f>
        <v>0</v>
      </c>
    </row>
    <row r="132" spans="2:16" ht="12.5">
      <c r="B132" s="195" t="str">
        <f t="shared" si="25"/>
        <v/>
      </c>
      <c r="C132" s="507">
        <f>IF(D93="","-",+C131+1)</f>
        <v>2051</v>
      </c>
      <c r="D132" s="374">
        <f>IF(F131+SUM(E$99:E131)=D$92,F131,D$92-SUM(E$99:E131))</f>
        <v>467750.69585058838</v>
      </c>
      <c r="E132" s="522">
        <f>IF(+J96&lt;F131,J96,D132)</f>
        <v>39611.908409090916</v>
      </c>
      <c r="F132" s="523">
        <f t="shared" si="34"/>
        <v>428138.78744149744</v>
      </c>
      <c r="G132" s="523">
        <f t="shared" si="35"/>
        <v>447944.74164604291</v>
      </c>
      <c r="H132" s="526">
        <f t="shared" si="36"/>
        <v>95392.827564619496</v>
      </c>
      <c r="I132" s="577">
        <f t="shared" si="37"/>
        <v>95392.827564619496</v>
      </c>
      <c r="J132" s="514">
        <f t="shared" si="39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</row>
    <row r="133" spans="2:16" ht="12.5">
      <c r="B133" s="195" t="str">
        <f t="shared" si="25"/>
        <v/>
      </c>
      <c r="C133" s="507">
        <f>IF(D93="","-",+C132+1)</f>
        <v>2052</v>
      </c>
      <c r="D133" s="374">
        <f>IF(F132+SUM(E$99:E132)=D$92,F132,D$92-SUM(E$99:E132))</f>
        <v>428138.78744149744</v>
      </c>
      <c r="E133" s="522">
        <f>IF(+J96&lt;F132,J96,D133)</f>
        <v>39611.908409090916</v>
      </c>
      <c r="F133" s="523">
        <f t="shared" si="34"/>
        <v>388526.87903240649</v>
      </c>
      <c r="G133" s="523">
        <f t="shared" si="35"/>
        <v>408332.83323695196</v>
      </c>
      <c r="H133" s="526">
        <f t="shared" si="36"/>
        <v>90460.10159390216</v>
      </c>
      <c r="I133" s="577">
        <f t="shared" si="37"/>
        <v>90460.10159390216</v>
      </c>
      <c r="J133" s="514">
        <f t="shared" si="39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</row>
    <row r="134" spans="2:16" ht="12.5">
      <c r="B134" s="195" t="str">
        <f t="shared" si="25"/>
        <v/>
      </c>
      <c r="C134" s="507">
        <f>IF(D93="","-",+C133+1)</f>
        <v>2053</v>
      </c>
      <c r="D134" s="374">
        <f>IF(F133+SUM(E$99:E133)=D$92,F133,D$92-SUM(E$99:E133))</f>
        <v>388526.87903240649</v>
      </c>
      <c r="E134" s="522">
        <f>IF(+J96&lt;F133,J96,D134)</f>
        <v>39611.908409090916</v>
      </c>
      <c r="F134" s="523">
        <f t="shared" si="34"/>
        <v>348914.97062331554</v>
      </c>
      <c r="G134" s="523">
        <f t="shared" si="35"/>
        <v>368720.92482786102</v>
      </c>
      <c r="H134" s="526">
        <f t="shared" si="36"/>
        <v>85527.375623184809</v>
      </c>
      <c r="I134" s="577">
        <f t="shared" si="37"/>
        <v>85527.375623184809</v>
      </c>
      <c r="J134" s="514">
        <f t="shared" si="39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</row>
    <row r="135" spans="2:16" ht="12.5">
      <c r="B135" s="195" t="str">
        <f t="shared" si="25"/>
        <v/>
      </c>
      <c r="C135" s="507">
        <f>IF(D93="","-",+C134+1)</f>
        <v>2054</v>
      </c>
      <c r="D135" s="374">
        <f>IF(F134+SUM(E$99:E134)=D$92,F134,D$92-SUM(E$99:E134))</f>
        <v>348914.97062331554</v>
      </c>
      <c r="E135" s="522">
        <f>IF(+J96&lt;F134,J96,D135)</f>
        <v>39611.908409090916</v>
      </c>
      <c r="F135" s="523">
        <f t="shared" si="34"/>
        <v>309303.0622142246</v>
      </c>
      <c r="G135" s="523">
        <f t="shared" si="35"/>
        <v>329109.01641877007</v>
      </c>
      <c r="H135" s="526">
        <f t="shared" si="36"/>
        <v>80594.649652467488</v>
      </c>
      <c r="I135" s="577">
        <f t="shared" si="37"/>
        <v>80594.649652467488</v>
      </c>
      <c r="J135" s="514">
        <f t="shared" si="39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</row>
    <row r="136" spans="2:16" ht="12.5">
      <c r="B136" s="195" t="str">
        <f t="shared" si="25"/>
        <v/>
      </c>
      <c r="C136" s="507">
        <f>IF(D93="","-",+C135+1)</f>
        <v>2055</v>
      </c>
      <c r="D136" s="374">
        <f>IF(F135+SUM(E$99:E135)=D$92,F135,D$92-SUM(E$99:E135))</f>
        <v>309303.0622142246</v>
      </c>
      <c r="E136" s="522">
        <f>IF(+J96&lt;F135,J96,D136)</f>
        <v>39611.908409090916</v>
      </c>
      <c r="F136" s="523">
        <f t="shared" si="34"/>
        <v>269691.15380513365</v>
      </c>
      <c r="G136" s="523">
        <f t="shared" si="35"/>
        <v>289497.10800967913</v>
      </c>
      <c r="H136" s="526">
        <f t="shared" si="36"/>
        <v>75661.923681750137</v>
      </c>
      <c r="I136" s="577">
        <f t="shared" si="37"/>
        <v>75661.923681750137</v>
      </c>
      <c r="J136" s="514">
        <f t="shared" si="39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</row>
    <row r="137" spans="2:16" ht="12.5">
      <c r="B137" s="195" t="str">
        <f t="shared" si="25"/>
        <v/>
      </c>
      <c r="C137" s="507">
        <f>IF(D93="","-",+C136+1)</f>
        <v>2056</v>
      </c>
      <c r="D137" s="374">
        <f>IF(F136+SUM(E$99:E136)=D$92,F136,D$92-SUM(E$99:E136))</f>
        <v>269691.15380513365</v>
      </c>
      <c r="E137" s="522">
        <f>IF(+J96&lt;F136,J96,D137)</f>
        <v>39611.908409090916</v>
      </c>
      <c r="F137" s="523">
        <f t="shared" si="34"/>
        <v>230079.24539604274</v>
      </c>
      <c r="G137" s="523">
        <f t="shared" si="35"/>
        <v>249885.19960058818</v>
      </c>
      <c r="H137" s="526">
        <f t="shared" si="36"/>
        <v>70729.197711032801</v>
      </c>
      <c r="I137" s="577">
        <f t="shared" si="37"/>
        <v>70729.197711032801</v>
      </c>
      <c r="J137" s="514">
        <f t="shared" si="39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</row>
    <row r="138" spans="2:16" ht="12.5">
      <c r="B138" s="195" t="str">
        <f t="shared" si="25"/>
        <v/>
      </c>
      <c r="C138" s="507">
        <f>IF(D93="","-",+C137+1)</f>
        <v>2057</v>
      </c>
      <c r="D138" s="374">
        <f>IF(F137+SUM(E$99:E137)=D$92,F137,D$92-SUM(E$99:E137))</f>
        <v>230079.24539604274</v>
      </c>
      <c r="E138" s="522">
        <f>IF(+J96&lt;F137,J96,D138)</f>
        <v>39611.908409090916</v>
      </c>
      <c r="F138" s="523">
        <f t="shared" si="34"/>
        <v>190467.33698695182</v>
      </c>
      <c r="G138" s="523">
        <f t="shared" si="35"/>
        <v>210273.29119149729</v>
      </c>
      <c r="H138" s="526">
        <f t="shared" si="36"/>
        <v>65796.471740315465</v>
      </c>
      <c r="I138" s="577">
        <f t="shared" si="37"/>
        <v>65796.471740315465</v>
      </c>
      <c r="J138" s="514">
        <f t="shared" si="39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</row>
    <row r="139" spans="2:16" ht="12.5">
      <c r="B139" s="195" t="str">
        <f t="shared" si="25"/>
        <v/>
      </c>
      <c r="C139" s="507">
        <f>IF(D93="","-",+C138+1)</f>
        <v>2058</v>
      </c>
      <c r="D139" s="374">
        <f>IF(F138+SUM(E$99:E138)=D$92,F138,D$92-SUM(E$99:E138))</f>
        <v>190467.33698695182</v>
      </c>
      <c r="E139" s="522">
        <f>IF(+J96&lt;F138,J96,D139)</f>
        <v>39611.908409090916</v>
      </c>
      <c r="F139" s="523">
        <f t="shared" si="34"/>
        <v>150855.4285778609</v>
      </c>
      <c r="G139" s="523">
        <f t="shared" si="35"/>
        <v>170661.38278240635</v>
      </c>
      <c r="H139" s="526">
        <f t="shared" si="36"/>
        <v>60863.745769598128</v>
      </c>
      <c r="I139" s="577">
        <f t="shared" si="37"/>
        <v>60863.745769598128</v>
      </c>
      <c r="J139" s="514">
        <f t="shared" si="39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</row>
    <row r="140" spans="2:16" ht="12.5">
      <c r="B140" s="195" t="str">
        <f t="shared" si="25"/>
        <v/>
      </c>
      <c r="C140" s="507">
        <f>IF(D93="","-",+C139+1)</f>
        <v>2059</v>
      </c>
      <c r="D140" s="374">
        <f>IF(F139+SUM(E$99:E139)=D$92,F139,D$92-SUM(E$99:E139))</f>
        <v>150855.4285778609</v>
      </c>
      <c r="E140" s="522">
        <f>IF(+J96&lt;F139,J96,D140)</f>
        <v>39611.908409090916</v>
      </c>
      <c r="F140" s="523">
        <f t="shared" si="34"/>
        <v>111243.52016876999</v>
      </c>
      <c r="G140" s="523">
        <f t="shared" si="35"/>
        <v>131049.47437331545</v>
      </c>
      <c r="H140" s="526">
        <f t="shared" si="36"/>
        <v>55931.019798880792</v>
      </c>
      <c r="I140" s="577">
        <f t="shared" si="37"/>
        <v>55931.019798880792</v>
      </c>
      <c r="J140" s="514">
        <f t="shared" si="39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</row>
    <row r="141" spans="2:16" ht="12.5">
      <c r="B141" s="195" t="str">
        <f t="shared" si="25"/>
        <v/>
      </c>
      <c r="C141" s="507">
        <f>IF(D93="","-",+C140+1)</f>
        <v>2060</v>
      </c>
      <c r="D141" s="374">
        <f>IF(F140+SUM(E$99:E140)=D$92,F140,D$92-SUM(E$99:E140))</f>
        <v>111243.52016876999</v>
      </c>
      <c r="E141" s="522">
        <f>IF(+J96&lt;F140,J96,D141)</f>
        <v>39611.908409090916</v>
      </c>
      <c r="F141" s="523">
        <f t="shared" si="34"/>
        <v>71631.611759679072</v>
      </c>
      <c r="G141" s="523">
        <f t="shared" si="35"/>
        <v>91437.56596422453</v>
      </c>
      <c r="H141" s="526">
        <f t="shared" si="36"/>
        <v>50998.293828163456</v>
      </c>
      <c r="I141" s="577">
        <f t="shared" si="37"/>
        <v>50998.293828163456</v>
      </c>
      <c r="J141" s="514">
        <f t="shared" si="39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</row>
    <row r="142" spans="2:16" ht="12.5">
      <c r="B142" s="195" t="str">
        <f t="shared" si="25"/>
        <v/>
      </c>
      <c r="C142" s="507">
        <f>IF(D93="","-",+C141+1)</f>
        <v>2061</v>
      </c>
      <c r="D142" s="374">
        <f>IF(F141+SUM(E$99:E141)=D$92,F141,D$92-SUM(E$99:E141))</f>
        <v>71631.611759679072</v>
      </c>
      <c r="E142" s="522">
        <f>IF(+J96&lt;F141,J96,D142)</f>
        <v>39611.908409090916</v>
      </c>
      <c r="F142" s="523">
        <f t="shared" si="34"/>
        <v>32019.703350588155</v>
      </c>
      <c r="G142" s="523">
        <f t="shared" si="35"/>
        <v>51825.657555133614</v>
      </c>
      <c r="H142" s="526">
        <f t="shared" si="36"/>
        <v>46065.56785744612</v>
      </c>
      <c r="I142" s="577">
        <f t="shared" si="37"/>
        <v>46065.56785744612</v>
      </c>
      <c r="J142" s="514">
        <f t="shared" si="39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</row>
    <row r="143" spans="2:16" ht="12.5">
      <c r="B143" s="195" t="str">
        <f t="shared" si="25"/>
        <v/>
      </c>
      <c r="C143" s="507">
        <f>IF(D93="","-",+C142+1)</f>
        <v>2062</v>
      </c>
      <c r="D143" s="374">
        <f>IF(F142+SUM(E$99:E142)=D$92,F142,D$92-SUM(E$99:E142))</f>
        <v>32019.703350588155</v>
      </c>
      <c r="E143" s="522">
        <f>IF(+J96&lt;F142,J96,D143)</f>
        <v>32019.703350588155</v>
      </c>
      <c r="F143" s="523">
        <f t="shared" si="34"/>
        <v>0</v>
      </c>
      <c r="G143" s="523">
        <f t="shared" si="35"/>
        <v>16009.851675294078</v>
      </c>
      <c r="H143" s="526">
        <f t="shared" si="36"/>
        <v>34013.351582086427</v>
      </c>
      <c r="I143" s="577">
        <f t="shared" si="37"/>
        <v>34013.351582086427</v>
      </c>
      <c r="J143" s="514">
        <f t="shared" si="39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</row>
    <row r="144" spans="2:16" ht="12.5">
      <c r="B144" s="195" t="str">
        <f t="shared" si="2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9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</row>
    <row r="145" spans="2:16" ht="12.5">
      <c r="B145" s="195" t="str">
        <f t="shared" si="2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9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</row>
    <row r="146" spans="2:16" ht="12.5">
      <c r="B146" s="195" t="str">
        <f t="shared" si="2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9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</row>
    <row r="147" spans="2:16" ht="12.5">
      <c r="B147" s="195" t="str">
        <f t="shared" si="2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9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</row>
    <row r="148" spans="2:16" ht="12.5">
      <c r="B148" s="195" t="str">
        <f t="shared" si="2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9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</row>
    <row r="149" spans="2:16" ht="12.5">
      <c r="B149" s="195" t="str">
        <f t="shared" si="2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9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</row>
    <row r="150" spans="2:16" ht="12.5">
      <c r="B150" s="195" t="str">
        <f t="shared" si="2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9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</row>
    <row r="151" spans="2:16" ht="12.5">
      <c r="B151" s="195" t="str">
        <f t="shared" si="2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9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</row>
    <row r="152" spans="2:16" ht="12.5">
      <c r="B152" s="195" t="str">
        <f t="shared" si="2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9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</row>
    <row r="153" spans="2:16" ht="12.5">
      <c r="B153" s="195" t="str">
        <f t="shared" si="2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9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</row>
    <row r="154" spans="2:16" ht="13" thickBot="1">
      <c r="B154" s="195" t="str">
        <f t="shared" si="2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9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</row>
    <row r="155" spans="2:16" ht="12.5">
      <c r="C155" s="374" t="s">
        <v>78</v>
      </c>
      <c r="D155" s="375"/>
      <c r="E155" s="375">
        <f>SUM(E99:E154)</f>
        <v>1742923.9700000002</v>
      </c>
      <c r="F155" s="375"/>
      <c r="G155" s="375"/>
      <c r="H155" s="375">
        <f>SUM(H99:H154)</f>
        <v>6478240.7890829388</v>
      </c>
      <c r="I155" s="375">
        <f>SUM(I99:I154)</f>
        <v>6478240.7890829388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topLeftCell="C1" zoomScale="80" zoomScaleNormal="8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72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1199834.0504294171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1199834.0504294171</v>
      </c>
      <c r="O6" s="269"/>
      <c r="P6" s="269"/>
    </row>
    <row r="7" spans="1:16" ht="13.5" thickBot="1">
      <c r="C7" s="467" t="s">
        <v>48</v>
      </c>
      <c r="D7" s="624" t="s">
        <v>458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473</v>
      </c>
      <c r="E9" s="637" t="s">
        <v>474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9628189.9399999995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218822.49863636363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 t="shared" ref="K17:K22" si="1">+G17</f>
        <v>396082.33747842355</v>
      </c>
      <c r="L17" s="513">
        <f t="shared" ref="L17:L18" si="2">IF(K17&lt;&gt;0,+G17-K17,0)</f>
        <v>0</v>
      </c>
      <c r="M17" s="512">
        <f t="shared" ref="M17:M22" si="3">+H17</f>
        <v>396082.33747842355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998426.09511782171</v>
      </c>
      <c r="H18" s="639">
        <v>998426.09511782171</v>
      </c>
      <c r="I18" s="511">
        <f t="shared" si="0"/>
        <v>0</v>
      </c>
      <c r="J18" s="511"/>
      <c r="K18" s="518">
        <f t="shared" si="1"/>
        <v>998426.09511782171</v>
      </c>
      <c r="L18" s="519">
        <f t="shared" si="2"/>
        <v>0</v>
      </c>
      <c r="M18" s="518">
        <f t="shared" si="3"/>
        <v>998426.09511782171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9434067.7297126204</v>
      </c>
      <c r="E19" s="630">
        <v>229241.45238095237</v>
      </c>
      <c r="F19" s="631">
        <v>9204826.2773316689</v>
      </c>
      <c r="G19" s="630">
        <v>1217145.1920381451</v>
      </c>
      <c r="H19" s="639">
        <v>1217145.1920381451</v>
      </c>
      <c r="I19" s="511">
        <f t="shared" si="0"/>
        <v>0</v>
      </c>
      <c r="J19" s="511"/>
      <c r="K19" s="518">
        <f t="shared" si="1"/>
        <v>1217145.1920381451</v>
      </c>
      <c r="L19" s="519">
        <f t="shared" ref="L19" si="6">IF(K19&lt;&gt;0,+G19-K19,0)</f>
        <v>0</v>
      </c>
      <c r="M19" s="518">
        <f t="shared" si="3"/>
        <v>1217145.1920381451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2022</v>
      </c>
      <c r="D20" s="631">
        <v>9204875.277331667</v>
      </c>
      <c r="E20" s="630">
        <v>229242.61904761905</v>
      </c>
      <c r="F20" s="631">
        <v>8975632.6582840476</v>
      </c>
      <c r="G20" s="630">
        <v>1251388.016895521</v>
      </c>
      <c r="H20" s="639">
        <v>1251388.016895521</v>
      </c>
      <c r="I20" s="511">
        <f t="shared" si="0"/>
        <v>0</v>
      </c>
      <c r="J20" s="511"/>
      <c r="K20" s="518">
        <f t="shared" si="1"/>
        <v>1251388.016895521</v>
      </c>
      <c r="L20" s="519">
        <f t="shared" ref="L20" si="8">IF(K20&lt;&gt;0,+G20-K20,0)</f>
        <v>0</v>
      </c>
      <c r="M20" s="518">
        <f t="shared" si="3"/>
        <v>1251388.016895521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2023</v>
      </c>
      <c r="D21" s="631">
        <v>8975632.598284049</v>
      </c>
      <c r="E21" s="630">
        <v>229242.61761904761</v>
      </c>
      <c r="F21" s="631">
        <v>8746389.980665002</v>
      </c>
      <c r="G21" s="630">
        <v>1348625.7120695773</v>
      </c>
      <c r="H21" s="639">
        <v>1348625.7120695773</v>
      </c>
      <c r="I21" s="511">
        <f t="shared" si="0"/>
        <v>0</v>
      </c>
      <c r="J21" s="511"/>
      <c r="K21" s="518">
        <f t="shared" si="1"/>
        <v>1348625.7120695773</v>
      </c>
      <c r="L21" s="519">
        <f t="shared" ref="L21" si="9">IF(K21&lt;&gt;0,+G21-K21,0)</f>
        <v>0</v>
      </c>
      <c r="M21" s="518">
        <f t="shared" si="3"/>
        <v>1348625.7120695773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/>
      </c>
      <c r="C22" s="507">
        <f>IF(D11="","-",+C21+1)</f>
        <v>2024</v>
      </c>
      <c r="D22" s="631">
        <v>8746389.980665002</v>
      </c>
      <c r="E22" s="630">
        <v>229242.61761904761</v>
      </c>
      <c r="F22" s="631">
        <v>8517147.3630459551</v>
      </c>
      <c r="G22" s="630">
        <v>1199834.0504294171</v>
      </c>
      <c r="H22" s="639">
        <v>1199834.0504294171</v>
      </c>
      <c r="I22" s="511">
        <f t="shared" si="0"/>
        <v>0</v>
      </c>
      <c r="J22" s="511"/>
      <c r="K22" s="518">
        <f t="shared" si="1"/>
        <v>1199834.0504294171</v>
      </c>
      <c r="L22" s="519">
        <f t="shared" ref="L22" si="10">IF(K22&lt;&gt;0,+G22-K22,0)</f>
        <v>0</v>
      </c>
      <c r="M22" s="518">
        <f t="shared" si="3"/>
        <v>1199834.0504294171</v>
      </c>
      <c r="N22" s="514">
        <f t="shared" ref="N22" si="11">IF(M22&lt;&gt;0,+H22-M22,0)</f>
        <v>0</v>
      </c>
      <c r="O22" s="514">
        <f t="shared" ref="O22" si="12">+N22-L22</f>
        <v>0</v>
      </c>
      <c r="P22" s="272"/>
    </row>
    <row r="23" spans="2:16" ht="12.5">
      <c r="B23" s="195" t="str">
        <f t="shared" si="7"/>
        <v/>
      </c>
      <c r="C23" s="507">
        <f>IF(D11="","-",+C22+1)</f>
        <v>2025</v>
      </c>
      <c r="D23" s="523">
        <f>IF(F22+SUM(E$17:E22)=D$10,F22,D$10-SUM(E$17:E22))</f>
        <v>8517147.3630459551</v>
      </c>
      <c r="E23" s="522">
        <f>IF(+I14&lt;F22,I14,D23)</f>
        <v>218822.49863636363</v>
      </c>
      <c r="F23" s="523">
        <f t="shared" ref="F23:F72" si="13">+D23-E23</f>
        <v>8298324.8644095911</v>
      </c>
      <c r="G23" s="524">
        <f t="shared" ref="G23:G72" si="14">+I$12*((D23+F23)/2)+E23</f>
        <v>1223775.0800142915</v>
      </c>
      <c r="H23" s="491">
        <f t="shared" ref="H23:H72" si="15">+I$13*((D23+F23)/2)+E23</f>
        <v>1223775.0800142915</v>
      </c>
      <c r="I23" s="511">
        <f t="shared" si="0"/>
        <v>0</v>
      </c>
      <c r="J23" s="511"/>
      <c r="K23" s="525"/>
      <c r="L23" s="514">
        <f t="shared" ref="L23:L72" si="16">IF(K23&lt;&gt;0,+G23-K23,0)</f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2026</v>
      </c>
      <c r="D24" s="523">
        <f>IF(F23+SUM(E$17:E23)=D$10,F23,D$10-SUM(E$17:E23))</f>
        <v>8298324.8644095911</v>
      </c>
      <c r="E24" s="522">
        <f>IF(+I14&lt;F23,I14,D24)</f>
        <v>218822.49863636363</v>
      </c>
      <c r="F24" s="523">
        <f t="shared" si="13"/>
        <v>8079502.3657732271</v>
      </c>
      <c r="G24" s="524">
        <f t="shared" si="14"/>
        <v>1197619.854410918</v>
      </c>
      <c r="H24" s="491">
        <f t="shared" si="15"/>
        <v>1197619.854410918</v>
      </c>
      <c r="I24" s="511">
        <f t="shared" si="0"/>
        <v>0</v>
      </c>
      <c r="J24" s="511"/>
      <c r="K24" s="525"/>
      <c r="L24" s="514">
        <f t="shared" si="16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2027</v>
      </c>
      <c r="D25" s="523">
        <f>IF(F24+SUM(E$17:E24)=D$10,F24,D$10-SUM(E$17:E24))</f>
        <v>8079502.3657732271</v>
      </c>
      <c r="E25" s="522">
        <f>IF(+I14&lt;F24,I14,D25)</f>
        <v>218822.49863636363</v>
      </c>
      <c r="F25" s="523">
        <f t="shared" si="13"/>
        <v>7860679.8671368631</v>
      </c>
      <c r="G25" s="524">
        <f t="shared" si="14"/>
        <v>1171464.628807544</v>
      </c>
      <c r="H25" s="491">
        <f t="shared" si="15"/>
        <v>1171464.628807544</v>
      </c>
      <c r="I25" s="511">
        <f t="shared" si="0"/>
        <v>0</v>
      </c>
      <c r="J25" s="511"/>
      <c r="K25" s="525"/>
      <c r="L25" s="514">
        <f t="shared" si="16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2028</v>
      </c>
      <c r="D26" s="523">
        <f>IF(F25+SUM(E$17:E25)=D$10,F25,D$10-SUM(E$17:E25))</f>
        <v>7860679.8671368631</v>
      </c>
      <c r="E26" s="522">
        <f>IF(+I14&lt;F25,I14,D26)</f>
        <v>218822.49863636363</v>
      </c>
      <c r="F26" s="523">
        <f t="shared" si="13"/>
        <v>7641857.3685004991</v>
      </c>
      <c r="G26" s="524">
        <f t="shared" si="14"/>
        <v>1145309.4032041705</v>
      </c>
      <c r="H26" s="491">
        <f t="shared" si="15"/>
        <v>1145309.4032041705</v>
      </c>
      <c r="I26" s="511">
        <f t="shared" si="0"/>
        <v>0</v>
      </c>
      <c r="J26" s="511"/>
      <c r="K26" s="525"/>
      <c r="L26" s="514">
        <f t="shared" si="16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2029</v>
      </c>
      <c r="D27" s="523">
        <f>IF(F26+SUM(E$17:E26)=D$10,F26,D$10-SUM(E$17:E26))</f>
        <v>7641857.3685004991</v>
      </c>
      <c r="E27" s="522">
        <f>IF(+I14&lt;F26,I14,D27)</f>
        <v>218822.49863636363</v>
      </c>
      <c r="F27" s="523">
        <f t="shared" si="13"/>
        <v>7423034.869864135</v>
      </c>
      <c r="G27" s="524">
        <f t="shared" si="14"/>
        <v>1119154.1776007968</v>
      </c>
      <c r="H27" s="491">
        <f t="shared" si="15"/>
        <v>1119154.1776007968</v>
      </c>
      <c r="I27" s="511">
        <f t="shared" si="0"/>
        <v>0</v>
      </c>
      <c r="J27" s="511"/>
      <c r="K27" s="525"/>
      <c r="L27" s="514">
        <f t="shared" si="16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2030</v>
      </c>
      <c r="D28" s="523">
        <f>IF(F27+SUM(E$17:E27)=D$10,F27,D$10-SUM(E$17:E27))</f>
        <v>7423034.869864135</v>
      </c>
      <c r="E28" s="522">
        <f>IF(+I14&lt;F27,I14,D28)</f>
        <v>218822.49863636363</v>
      </c>
      <c r="F28" s="523">
        <f t="shared" si="13"/>
        <v>7204212.371227771</v>
      </c>
      <c r="G28" s="524">
        <f t="shared" si="14"/>
        <v>1092998.9519974231</v>
      </c>
      <c r="H28" s="491">
        <f t="shared" si="15"/>
        <v>1092998.9519974231</v>
      </c>
      <c r="I28" s="511">
        <f t="shared" si="0"/>
        <v>0</v>
      </c>
      <c r="J28" s="511"/>
      <c r="K28" s="525"/>
      <c r="L28" s="514">
        <f t="shared" si="16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2031</v>
      </c>
      <c r="D29" s="523">
        <f>IF(F28+SUM(E$17:E28)=D$10,F28,D$10-SUM(E$17:E28))</f>
        <v>7204212.371227771</v>
      </c>
      <c r="E29" s="522">
        <f>IF(+I14&lt;F28,I14,D29)</f>
        <v>218822.49863636363</v>
      </c>
      <c r="F29" s="523">
        <f t="shared" si="13"/>
        <v>6985389.872591407</v>
      </c>
      <c r="G29" s="524">
        <f t="shared" si="14"/>
        <v>1066843.7263940494</v>
      </c>
      <c r="H29" s="491">
        <f t="shared" si="15"/>
        <v>1066843.7263940494</v>
      </c>
      <c r="I29" s="511">
        <f t="shared" si="0"/>
        <v>0</v>
      </c>
      <c r="J29" s="511"/>
      <c r="K29" s="525"/>
      <c r="L29" s="514">
        <f t="shared" si="16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2032</v>
      </c>
      <c r="D30" s="523">
        <f>IF(F29+SUM(E$17:E29)=D$10,F29,D$10-SUM(E$17:E29))</f>
        <v>6985389.872591407</v>
      </c>
      <c r="E30" s="522">
        <f>IF(+I14&lt;F29,I14,D30)</f>
        <v>218822.49863636363</v>
      </c>
      <c r="F30" s="523">
        <f t="shared" si="13"/>
        <v>6766567.373955043</v>
      </c>
      <c r="G30" s="524">
        <f t="shared" si="14"/>
        <v>1040688.5007906759</v>
      </c>
      <c r="H30" s="491">
        <f t="shared" si="15"/>
        <v>1040688.5007906759</v>
      </c>
      <c r="I30" s="511">
        <f t="shared" si="0"/>
        <v>0</v>
      </c>
      <c r="J30" s="511"/>
      <c r="K30" s="525"/>
      <c r="L30" s="514">
        <f t="shared" si="16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2033</v>
      </c>
      <c r="D31" s="523">
        <f>IF(F30+SUM(E$17:E30)=D$10,F30,D$10-SUM(E$17:E30))</f>
        <v>6766567.373955043</v>
      </c>
      <c r="E31" s="522">
        <f>IF(+I14&lt;F30,I14,D31)</f>
        <v>218822.49863636363</v>
      </c>
      <c r="F31" s="523">
        <f t="shared" si="13"/>
        <v>6547744.875318679</v>
      </c>
      <c r="G31" s="524">
        <f t="shared" si="14"/>
        <v>1014533.275187302</v>
      </c>
      <c r="H31" s="491">
        <f t="shared" si="15"/>
        <v>1014533.275187302</v>
      </c>
      <c r="I31" s="511">
        <f t="shared" si="0"/>
        <v>0</v>
      </c>
      <c r="J31" s="511"/>
      <c r="K31" s="525"/>
      <c r="L31" s="514">
        <f t="shared" si="16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2034</v>
      </c>
      <c r="D32" s="523">
        <f>IF(F31+SUM(E$17:E31)=D$10,F31,D$10-SUM(E$17:E31))</f>
        <v>6547744.875318679</v>
      </c>
      <c r="E32" s="522">
        <f>IF(+I14&lt;F31,I14,D32)</f>
        <v>218822.49863636363</v>
      </c>
      <c r="F32" s="523">
        <f t="shared" si="13"/>
        <v>6328922.376682315</v>
      </c>
      <c r="G32" s="524">
        <f t="shared" si="14"/>
        <v>988378.04958392854</v>
      </c>
      <c r="H32" s="491">
        <f t="shared" si="15"/>
        <v>988378.04958392854</v>
      </c>
      <c r="I32" s="511">
        <f t="shared" si="0"/>
        <v>0</v>
      </c>
      <c r="J32" s="511"/>
      <c r="K32" s="525"/>
      <c r="L32" s="514">
        <f t="shared" si="16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2035</v>
      </c>
      <c r="D33" s="523">
        <f>IF(F32+SUM(E$17:E32)=D$10,F32,D$10-SUM(E$17:E32))</f>
        <v>6328922.376682315</v>
      </c>
      <c r="E33" s="522">
        <f>IF(+I14&lt;F32,I14,D33)</f>
        <v>218822.49863636363</v>
      </c>
      <c r="F33" s="523">
        <f t="shared" si="13"/>
        <v>6110099.878045951</v>
      </c>
      <c r="G33" s="524">
        <f t="shared" si="14"/>
        <v>962222.82398055471</v>
      </c>
      <c r="H33" s="491">
        <f t="shared" si="15"/>
        <v>962222.82398055471</v>
      </c>
      <c r="I33" s="511">
        <f t="shared" si="0"/>
        <v>0</v>
      </c>
      <c r="J33" s="511"/>
      <c r="K33" s="525"/>
      <c r="L33" s="514">
        <f t="shared" si="16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2036</v>
      </c>
      <c r="D34" s="523">
        <f>IF(F33+SUM(E$17:E33)=D$10,F33,D$10-SUM(E$17:E33))</f>
        <v>6110099.878045951</v>
      </c>
      <c r="E34" s="522">
        <f>IF(+I14&lt;F33,I14,D34)</f>
        <v>218822.49863636363</v>
      </c>
      <c r="F34" s="523">
        <f t="shared" si="13"/>
        <v>5891277.379409587</v>
      </c>
      <c r="G34" s="524">
        <f t="shared" si="14"/>
        <v>936067.59837718122</v>
      </c>
      <c r="H34" s="491">
        <f t="shared" si="15"/>
        <v>936067.59837718122</v>
      </c>
      <c r="I34" s="511">
        <f t="shared" si="0"/>
        <v>0</v>
      </c>
      <c r="J34" s="511"/>
      <c r="K34" s="525"/>
      <c r="L34" s="514">
        <f t="shared" si="16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2037</v>
      </c>
      <c r="D35" s="523">
        <f>IF(F34+SUM(E$17:E34)=D$10,F34,D$10-SUM(E$17:E34))</f>
        <v>5891277.379409587</v>
      </c>
      <c r="E35" s="522">
        <f>IF(+I14&lt;F34,I14,D35)</f>
        <v>218822.49863636363</v>
      </c>
      <c r="F35" s="523">
        <f t="shared" si="13"/>
        <v>5672454.880773223</v>
      </c>
      <c r="G35" s="524">
        <f t="shared" si="14"/>
        <v>909912.37277380738</v>
      </c>
      <c r="H35" s="491">
        <f t="shared" si="15"/>
        <v>909912.37277380738</v>
      </c>
      <c r="I35" s="511">
        <f t="shared" si="0"/>
        <v>0</v>
      </c>
      <c r="J35" s="511"/>
      <c r="K35" s="525"/>
      <c r="L35" s="514">
        <f t="shared" si="16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2038</v>
      </c>
      <c r="D36" s="523">
        <f>IF(F35+SUM(E$17:E35)=D$10,F35,D$10-SUM(E$17:E35))</f>
        <v>5672454.880773223</v>
      </c>
      <c r="E36" s="522">
        <f>IF(+I14&lt;F35,I14,D36)</f>
        <v>218822.49863636363</v>
      </c>
      <c r="F36" s="523">
        <f t="shared" si="13"/>
        <v>5453632.382136859</v>
      </c>
      <c r="G36" s="524">
        <f t="shared" si="14"/>
        <v>883757.14717043389</v>
      </c>
      <c r="H36" s="491">
        <f t="shared" si="15"/>
        <v>883757.14717043389</v>
      </c>
      <c r="I36" s="511">
        <f t="shared" si="0"/>
        <v>0</v>
      </c>
      <c r="J36" s="511"/>
      <c r="K36" s="525"/>
      <c r="L36" s="514">
        <f t="shared" si="16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2039</v>
      </c>
      <c r="D37" s="523">
        <f>IF(F36+SUM(E$17:E36)=D$10,F36,D$10-SUM(E$17:E36))</f>
        <v>5453632.382136859</v>
      </c>
      <c r="E37" s="522">
        <f>IF(+I14&lt;F36,I14,D37)</f>
        <v>218822.49863636363</v>
      </c>
      <c r="F37" s="523">
        <f t="shared" si="13"/>
        <v>5234809.883500495</v>
      </c>
      <c r="G37" s="524">
        <f t="shared" si="14"/>
        <v>857601.92156706005</v>
      </c>
      <c r="H37" s="491">
        <f t="shared" si="15"/>
        <v>857601.92156706005</v>
      </c>
      <c r="I37" s="511">
        <f t="shared" si="0"/>
        <v>0</v>
      </c>
      <c r="J37" s="511"/>
      <c r="K37" s="525"/>
      <c r="L37" s="514">
        <f t="shared" si="16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>IU</v>
      </c>
      <c r="C38" s="507">
        <f>IF(D11="","-",+C37+1)</f>
        <v>2040</v>
      </c>
      <c r="D38" s="523">
        <f>IF(F37+SUM(E$17:E37)=D$10,F37,D$10-SUM(E$17:E37))</f>
        <v>5234809.8835004997</v>
      </c>
      <c r="E38" s="522">
        <f>IF(+I14&lt;F37,I14,D38)</f>
        <v>218822.49863636363</v>
      </c>
      <c r="F38" s="523">
        <f t="shared" si="13"/>
        <v>5015987.3848641356</v>
      </c>
      <c r="G38" s="524">
        <f t="shared" si="14"/>
        <v>831446.69596368691</v>
      </c>
      <c r="H38" s="491">
        <f t="shared" si="15"/>
        <v>831446.69596368691</v>
      </c>
      <c r="I38" s="511">
        <f t="shared" si="0"/>
        <v>0</v>
      </c>
      <c r="J38" s="511"/>
      <c r="K38" s="525"/>
      <c r="L38" s="514">
        <f t="shared" si="16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2041</v>
      </c>
      <c r="D39" s="523">
        <f>IF(F38+SUM(E$17:E38)=D$10,F38,D$10-SUM(E$17:E38))</f>
        <v>5015987.3848641356</v>
      </c>
      <c r="E39" s="522">
        <f>IF(+I14&lt;F38,I14,D39)</f>
        <v>218822.49863636363</v>
      </c>
      <c r="F39" s="523">
        <f t="shared" si="13"/>
        <v>4797164.8862277716</v>
      </c>
      <c r="G39" s="524">
        <f t="shared" si="14"/>
        <v>805291.47036031343</v>
      </c>
      <c r="H39" s="491">
        <f t="shared" si="15"/>
        <v>805291.47036031343</v>
      </c>
      <c r="I39" s="511">
        <f t="shared" si="0"/>
        <v>0</v>
      </c>
      <c r="J39" s="511"/>
      <c r="K39" s="525"/>
      <c r="L39" s="514">
        <f t="shared" si="16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2042</v>
      </c>
      <c r="D40" s="523">
        <f>IF(F39+SUM(E$17:E39)=D$10,F39,D$10-SUM(E$17:E39))</f>
        <v>4797164.8862277716</v>
      </c>
      <c r="E40" s="522">
        <f>IF(+I14&lt;F39,I14,D40)</f>
        <v>218822.49863636363</v>
      </c>
      <c r="F40" s="523">
        <f t="shared" si="13"/>
        <v>4578342.3875914076</v>
      </c>
      <c r="G40" s="524">
        <f t="shared" si="14"/>
        <v>779136.24475693959</v>
      </c>
      <c r="H40" s="491">
        <f t="shared" si="15"/>
        <v>779136.24475693959</v>
      </c>
      <c r="I40" s="511">
        <f t="shared" si="0"/>
        <v>0</v>
      </c>
      <c r="J40" s="511"/>
      <c r="K40" s="525"/>
      <c r="L40" s="514">
        <f t="shared" si="16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2043</v>
      </c>
      <c r="D41" s="523">
        <f>IF(F40+SUM(E$17:E40)=D$10,F40,D$10-SUM(E$17:E40))</f>
        <v>4578342.3875914076</v>
      </c>
      <c r="E41" s="522">
        <f>IF(+I14&lt;F40,I14,D41)</f>
        <v>218822.49863636363</v>
      </c>
      <c r="F41" s="523">
        <f t="shared" si="13"/>
        <v>4359519.8889550436</v>
      </c>
      <c r="G41" s="524">
        <f t="shared" si="14"/>
        <v>752981.01915356598</v>
      </c>
      <c r="H41" s="491">
        <f t="shared" si="15"/>
        <v>752981.01915356598</v>
      </c>
      <c r="I41" s="511">
        <f t="shared" si="0"/>
        <v>0</v>
      </c>
      <c r="J41" s="511"/>
      <c r="K41" s="525"/>
      <c r="L41" s="514">
        <f t="shared" si="16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2044</v>
      </c>
      <c r="D42" s="523">
        <f>IF(F41+SUM(E$17:E41)=D$10,F41,D$10-SUM(E$17:E41))</f>
        <v>4359519.8889550436</v>
      </c>
      <c r="E42" s="522">
        <f>IF(+I14&lt;F41,I14,D42)</f>
        <v>218822.49863636363</v>
      </c>
      <c r="F42" s="523">
        <f t="shared" si="13"/>
        <v>4140697.3903186801</v>
      </c>
      <c r="G42" s="524">
        <f t="shared" si="14"/>
        <v>726825.79355019238</v>
      </c>
      <c r="H42" s="491">
        <f t="shared" si="15"/>
        <v>726825.79355019238</v>
      </c>
      <c r="I42" s="511">
        <f t="shared" si="0"/>
        <v>0</v>
      </c>
      <c r="J42" s="511"/>
      <c r="K42" s="525"/>
      <c r="L42" s="514">
        <f t="shared" si="16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2045</v>
      </c>
      <c r="D43" s="523">
        <f>IF(F42+SUM(E$17:E42)=D$10,F42,D$10-SUM(E$17:E42))</f>
        <v>4140697.3903186801</v>
      </c>
      <c r="E43" s="522">
        <f>IF(+I14&lt;F42,I14,D43)</f>
        <v>218822.49863636363</v>
      </c>
      <c r="F43" s="523">
        <f t="shared" si="13"/>
        <v>3921874.8916823165</v>
      </c>
      <c r="G43" s="524">
        <f t="shared" si="14"/>
        <v>700670.56794681866</v>
      </c>
      <c r="H43" s="491">
        <f t="shared" si="15"/>
        <v>700670.56794681866</v>
      </c>
      <c r="I43" s="511">
        <f t="shared" si="0"/>
        <v>0</v>
      </c>
      <c r="J43" s="511"/>
      <c r="K43" s="525"/>
      <c r="L43" s="514">
        <f t="shared" si="16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2046</v>
      </c>
      <c r="D44" s="523">
        <f>IF(F43+SUM(E$17:E43)=D$10,F43,D$10-SUM(E$17:E43))</f>
        <v>3921874.8916823165</v>
      </c>
      <c r="E44" s="522">
        <f>IF(+I14&lt;F43,I14,D44)</f>
        <v>218822.49863636363</v>
      </c>
      <c r="F44" s="523">
        <f t="shared" si="13"/>
        <v>3703052.393045953</v>
      </c>
      <c r="G44" s="524">
        <f t="shared" si="14"/>
        <v>674515.34234344505</v>
      </c>
      <c r="H44" s="491">
        <f t="shared" si="15"/>
        <v>674515.34234344505</v>
      </c>
      <c r="I44" s="511">
        <f t="shared" si="0"/>
        <v>0</v>
      </c>
      <c r="J44" s="511"/>
      <c r="K44" s="525"/>
      <c r="L44" s="514">
        <f t="shared" si="16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2047</v>
      </c>
      <c r="D45" s="523">
        <f>IF(F44+SUM(E$17:E44)=D$10,F44,D$10-SUM(E$17:E44))</f>
        <v>3703052.393045953</v>
      </c>
      <c r="E45" s="522">
        <f>IF(+I14&lt;F44,I14,D45)</f>
        <v>218822.49863636363</v>
      </c>
      <c r="F45" s="523">
        <f t="shared" si="13"/>
        <v>3484229.8944095895</v>
      </c>
      <c r="G45" s="524">
        <f t="shared" si="14"/>
        <v>648360.11674007145</v>
      </c>
      <c r="H45" s="491">
        <f t="shared" si="15"/>
        <v>648360.11674007145</v>
      </c>
      <c r="I45" s="511">
        <f t="shared" si="0"/>
        <v>0</v>
      </c>
      <c r="J45" s="511"/>
      <c r="K45" s="525"/>
      <c r="L45" s="514">
        <f t="shared" si="16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2048</v>
      </c>
      <c r="D46" s="523">
        <f>IF(F45+SUM(E$17:E45)=D$10,F45,D$10-SUM(E$17:E45))</f>
        <v>3484229.8944095895</v>
      </c>
      <c r="E46" s="522">
        <f>IF(+I14&lt;F45,I14,D46)</f>
        <v>218822.49863636363</v>
      </c>
      <c r="F46" s="523">
        <f t="shared" si="13"/>
        <v>3265407.3957732259</v>
      </c>
      <c r="G46" s="524">
        <f t="shared" si="14"/>
        <v>622204.89113669784</v>
      </c>
      <c r="H46" s="491">
        <f t="shared" si="15"/>
        <v>622204.89113669784</v>
      </c>
      <c r="I46" s="511">
        <f t="shared" si="0"/>
        <v>0</v>
      </c>
      <c r="J46" s="511"/>
      <c r="K46" s="525"/>
      <c r="L46" s="514">
        <f t="shared" si="16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2049</v>
      </c>
      <c r="D47" s="523">
        <f>IF(F46+SUM(E$17:E46)=D$10,F46,D$10-SUM(E$17:E46))</f>
        <v>3265407.3957732259</v>
      </c>
      <c r="E47" s="522">
        <f>IF(+I14&lt;F46,I14,D47)</f>
        <v>218822.49863636363</v>
      </c>
      <c r="F47" s="523">
        <f t="shared" si="13"/>
        <v>3046584.8971368624</v>
      </c>
      <c r="G47" s="524">
        <f t="shared" si="14"/>
        <v>596049.66553332424</v>
      </c>
      <c r="H47" s="491">
        <f t="shared" si="15"/>
        <v>596049.66553332424</v>
      </c>
      <c r="I47" s="511">
        <f t="shared" si="0"/>
        <v>0</v>
      </c>
      <c r="J47" s="511"/>
      <c r="K47" s="525"/>
      <c r="L47" s="514">
        <f t="shared" si="16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2050</v>
      </c>
      <c r="D48" s="523">
        <f>IF(F47+SUM(E$17:E47)=D$10,F47,D$10-SUM(E$17:E47))</f>
        <v>3046584.8971368624</v>
      </c>
      <c r="E48" s="522">
        <f>IF(+I14&lt;F47,I14,D48)</f>
        <v>218822.49863636363</v>
      </c>
      <c r="F48" s="523">
        <f t="shared" si="13"/>
        <v>2827762.3985004988</v>
      </c>
      <c r="G48" s="524">
        <f t="shared" si="14"/>
        <v>569894.43992995063</v>
      </c>
      <c r="H48" s="491">
        <f t="shared" si="15"/>
        <v>569894.43992995063</v>
      </c>
      <c r="I48" s="511">
        <f t="shared" si="0"/>
        <v>0</v>
      </c>
      <c r="J48" s="511"/>
      <c r="K48" s="525"/>
      <c r="L48" s="514">
        <f t="shared" si="16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2051</v>
      </c>
      <c r="D49" s="523">
        <f>IF(F48+SUM(E$17:E48)=D$10,F48,D$10-SUM(E$17:E48))</f>
        <v>2827762.3985004988</v>
      </c>
      <c r="E49" s="522">
        <f>IF(+I14&lt;F48,I14,D49)</f>
        <v>218822.49863636363</v>
      </c>
      <c r="F49" s="523">
        <f t="shared" si="13"/>
        <v>2608939.8998641353</v>
      </c>
      <c r="G49" s="524">
        <f t="shared" si="14"/>
        <v>543739.21432657691</v>
      </c>
      <c r="H49" s="491">
        <f t="shared" si="15"/>
        <v>543739.21432657691</v>
      </c>
      <c r="I49" s="511">
        <f t="shared" si="0"/>
        <v>0</v>
      </c>
      <c r="J49" s="511"/>
      <c r="K49" s="525"/>
      <c r="L49" s="514">
        <f t="shared" si="16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2052</v>
      </c>
      <c r="D50" s="523">
        <f>IF(F49+SUM(E$17:E49)=D$10,F49,D$10-SUM(E$17:E49))</f>
        <v>2608939.8998641353</v>
      </c>
      <c r="E50" s="522">
        <f>IF(+I14&lt;F49,I14,D50)</f>
        <v>218822.49863636363</v>
      </c>
      <c r="F50" s="523">
        <f t="shared" si="13"/>
        <v>2390117.4012277718</v>
      </c>
      <c r="G50" s="524">
        <f t="shared" si="14"/>
        <v>517583.98872320342</v>
      </c>
      <c r="H50" s="491">
        <f t="shared" si="15"/>
        <v>517583.98872320342</v>
      </c>
      <c r="I50" s="511">
        <f t="shared" si="0"/>
        <v>0</v>
      </c>
      <c r="J50" s="511"/>
      <c r="K50" s="525"/>
      <c r="L50" s="514">
        <f t="shared" si="16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2053</v>
      </c>
      <c r="D51" s="523">
        <f>IF(F50+SUM(E$17:E50)=D$10,F50,D$10-SUM(E$17:E50))</f>
        <v>2390117.4012277718</v>
      </c>
      <c r="E51" s="522">
        <f>IF(+I14&lt;F50,I14,D51)</f>
        <v>218822.49863636363</v>
      </c>
      <c r="F51" s="523">
        <f t="shared" si="13"/>
        <v>2171294.9025914082</v>
      </c>
      <c r="G51" s="524">
        <f t="shared" si="14"/>
        <v>491428.7631198297</v>
      </c>
      <c r="H51" s="491">
        <f t="shared" si="15"/>
        <v>491428.7631198297</v>
      </c>
      <c r="I51" s="511">
        <f t="shared" si="0"/>
        <v>0</v>
      </c>
      <c r="J51" s="511"/>
      <c r="K51" s="525"/>
      <c r="L51" s="514">
        <f t="shared" si="16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>IU</v>
      </c>
      <c r="C52" s="507">
        <f>IF(D11="","-",+C51+1)</f>
        <v>2054</v>
      </c>
      <c r="D52" s="523">
        <f>IF(F51+SUM(E$17:E51)=D$10,F51,D$10-SUM(E$17:E51))</f>
        <v>2171294.9025914036</v>
      </c>
      <c r="E52" s="522">
        <f>IF(+I14&lt;F51,I14,D52)</f>
        <v>218822.49863636363</v>
      </c>
      <c r="F52" s="523">
        <f t="shared" si="13"/>
        <v>1952472.40395504</v>
      </c>
      <c r="G52" s="524">
        <f t="shared" si="14"/>
        <v>465273.53751645557</v>
      </c>
      <c r="H52" s="491">
        <f t="shared" si="15"/>
        <v>465273.53751645557</v>
      </c>
      <c r="I52" s="511">
        <f t="shared" si="0"/>
        <v>0</v>
      </c>
      <c r="J52" s="511"/>
      <c r="K52" s="525"/>
      <c r="L52" s="514">
        <f t="shared" si="16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2055</v>
      </c>
      <c r="D53" s="523">
        <f>IF(F52+SUM(E$17:E52)=D$10,F52,D$10-SUM(E$17:E52))</f>
        <v>1952472.40395504</v>
      </c>
      <c r="E53" s="522">
        <f>IF(+I14&lt;F52,I14,D53)</f>
        <v>218822.49863636363</v>
      </c>
      <c r="F53" s="523">
        <f t="shared" si="13"/>
        <v>1733649.9053186765</v>
      </c>
      <c r="G53" s="524">
        <f t="shared" si="14"/>
        <v>439118.31191308197</v>
      </c>
      <c r="H53" s="491">
        <f t="shared" si="15"/>
        <v>439118.31191308197</v>
      </c>
      <c r="I53" s="511">
        <f t="shared" si="0"/>
        <v>0</v>
      </c>
      <c r="J53" s="511"/>
      <c r="K53" s="525"/>
      <c r="L53" s="514">
        <f t="shared" si="16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2056</v>
      </c>
      <c r="D54" s="523">
        <f>IF(F53+SUM(E$17:E53)=D$10,F53,D$10-SUM(E$17:E53))</f>
        <v>1733649.9053186765</v>
      </c>
      <c r="E54" s="522">
        <f>IF(+I14&lt;F53,I14,D54)</f>
        <v>218822.49863636363</v>
      </c>
      <c r="F54" s="523">
        <f t="shared" si="13"/>
        <v>1514827.406682313</v>
      </c>
      <c r="G54" s="524">
        <f t="shared" si="14"/>
        <v>412963.08630970831</v>
      </c>
      <c r="H54" s="491">
        <f t="shared" si="15"/>
        <v>412963.08630970831</v>
      </c>
      <c r="I54" s="511">
        <f t="shared" si="0"/>
        <v>0</v>
      </c>
      <c r="J54" s="511"/>
      <c r="K54" s="525"/>
      <c r="L54" s="514">
        <f t="shared" si="16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2057</v>
      </c>
      <c r="D55" s="523">
        <f>IF(F54+SUM(E$17:E54)=D$10,F54,D$10-SUM(E$17:E54))</f>
        <v>1514827.406682313</v>
      </c>
      <c r="E55" s="522">
        <f>IF(+I14&lt;F54,I14,D55)</f>
        <v>218822.49863636363</v>
      </c>
      <c r="F55" s="523">
        <f t="shared" si="13"/>
        <v>1296004.9080459494</v>
      </c>
      <c r="G55" s="524">
        <f t="shared" si="14"/>
        <v>386807.8607063347</v>
      </c>
      <c r="H55" s="491">
        <f t="shared" si="15"/>
        <v>386807.8607063347</v>
      </c>
      <c r="I55" s="511">
        <f t="shared" si="0"/>
        <v>0</v>
      </c>
      <c r="J55" s="511"/>
      <c r="K55" s="525"/>
      <c r="L55" s="514">
        <f t="shared" si="16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2058</v>
      </c>
      <c r="D56" s="523">
        <f>IF(F55+SUM(E$17:E55)=D$10,F55,D$10-SUM(E$17:E55))</f>
        <v>1296004.9080459494</v>
      </c>
      <c r="E56" s="522">
        <f>IF(+I14&lt;F55,I14,D56)</f>
        <v>218822.49863636363</v>
      </c>
      <c r="F56" s="523">
        <f t="shared" si="13"/>
        <v>1077182.4094095859</v>
      </c>
      <c r="G56" s="524">
        <f t="shared" si="14"/>
        <v>360652.6351029611</v>
      </c>
      <c r="H56" s="491">
        <f t="shared" si="15"/>
        <v>360652.6351029611</v>
      </c>
      <c r="I56" s="511">
        <f t="shared" si="0"/>
        <v>0</v>
      </c>
      <c r="J56" s="511"/>
      <c r="K56" s="525"/>
      <c r="L56" s="514">
        <f t="shared" si="16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2059</v>
      </c>
      <c r="D57" s="523">
        <f>IF(F56+SUM(E$17:E56)=D$10,F56,D$10-SUM(E$17:E56))</f>
        <v>1077182.4094095859</v>
      </c>
      <c r="E57" s="522">
        <f>IF(+I14&lt;F56,I14,D57)</f>
        <v>218822.49863636363</v>
      </c>
      <c r="F57" s="523">
        <f t="shared" si="13"/>
        <v>858359.91077322222</v>
      </c>
      <c r="G57" s="524">
        <f t="shared" si="14"/>
        <v>334497.40949958749</v>
      </c>
      <c r="H57" s="491">
        <f t="shared" si="15"/>
        <v>334497.40949958749</v>
      </c>
      <c r="I57" s="511">
        <f t="shared" si="0"/>
        <v>0</v>
      </c>
      <c r="J57" s="511"/>
      <c r="K57" s="525"/>
      <c r="L57" s="514">
        <f t="shared" si="16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2060</v>
      </c>
      <c r="D58" s="523">
        <f>IF(F57+SUM(E$17:E57)=D$10,F57,D$10-SUM(E$17:E57))</f>
        <v>858359.91077322222</v>
      </c>
      <c r="E58" s="522">
        <f>IF(+I14&lt;F57,I14,D58)</f>
        <v>218822.49863636363</v>
      </c>
      <c r="F58" s="523">
        <f t="shared" si="13"/>
        <v>639537.41213685856</v>
      </c>
      <c r="G58" s="524">
        <f t="shared" si="14"/>
        <v>308342.18389621389</v>
      </c>
      <c r="H58" s="491">
        <f t="shared" si="15"/>
        <v>308342.18389621389</v>
      </c>
      <c r="I58" s="511">
        <f t="shared" si="0"/>
        <v>0</v>
      </c>
      <c r="J58" s="511"/>
      <c r="K58" s="525"/>
      <c r="L58" s="514">
        <f t="shared" si="16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2061</v>
      </c>
      <c r="D59" s="523">
        <f>IF(F58+SUM(E$17:E58)=D$10,F58,D$10-SUM(E$17:E58))</f>
        <v>639537.41213685856</v>
      </c>
      <c r="E59" s="522">
        <f>IF(+I14&lt;F58,I14,D59)</f>
        <v>218822.49863636363</v>
      </c>
      <c r="F59" s="523">
        <f t="shared" si="13"/>
        <v>420714.91350049491</v>
      </c>
      <c r="G59" s="524">
        <f t="shared" si="14"/>
        <v>282186.95829284022</v>
      </c>
      <c r="H59" s="491">
        <f t="shared" si="15"/>
        <v>282186.95829284022</v>
      </c>
      <c r="I59" s="511">
        <f t="shared" si="0"/>
        <v>0</v>
      </c>
      <c r="J59" s="511"/>
      <c r="K59" s="525"/>
      <c r="L59" s="514">
        <f t="shared" si="16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2062</v>
      </c>
      <c r="D60" s="523">
        <f>IF(F59+SUM(E$17:E59)=D$10,F59,D$10-SUM(E$17:E59))</f>
        <v>420714.91350049491</v>
      </c>
      <c r="E60" s="522">
        <f>IF(+I14&lt;F59,I14,D60)</f>
        <v>218822.49863636363</v>
      </c>
      <c r="F60" s="523">
        <f t="shared" si="13"/>
        <v>201892.41486413128</v>
      </c>
      <c r="G60" s="524">
        <f t="shared" si="14"/>
        <v>256031.73268946662</v>
      </c>
      <c r="H60" s="491">
        <f t="shared" si="15"/>
        <v>256031.73268946662</v>
      </c>
      <c r="I60" s="511">
        <f t="shared" si="0"/>
        <v>0</v>
      </c>
      <c r="J60" s="511"/>
      <c r="K60" s="525"/>
      <c r="L60" s="514">
        <f t="shared" si="16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2063</v>
      </c>
      <c r="D61" s="523">
        <f>IF(F60+SUM(E$17:E60)=D$10,F60,D$10-SUM(E$17:E60))</f>
        <v>201892.41486413128</v>
      </c>
      <c r="E61" s="522">
        <f>IF(+I14&lt;F60,I14,D61)</f>
        <v>201892.41486413128</v>
      </c>
      <c r="F61" s="523">
        <f t="shared" si="13"/>
        <v>0</v>
      </c>
      <c r="G61" s="526">
        <f t="shared" si="14"/>
        <v>213958.22548983936</v>
      </c>
      <c r="H61" s="491">
        <f t="shared" si="15"/>
        <v>213958.22548983936</v>
      </c>
      <c r="I61" s="511">
        <f t="shared" si="0"/>
        <v>0</v>
      </c>
      <c r="J61" s="511"/>
      <c r="K61" s="525"/>
      <c r="L61" s="514">
        <f t="shared" si="16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16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16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16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16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16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16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16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16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16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16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16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9628189.9399999995</v>
      </c>
      <c r="F73" s="375"/>
      <c r="G73" s="375">
        <f>SUM(G17:G72)</f>
        <v>34741789.070890151</v>
      </c>
      <c r="H73" s="375">
        <f>SUM(H17:H72)</f>
        <v>34741789.070890151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1199834.0504294171</v>
      </c>
      <c r="N87" s="546">
        <f>IF(J92&lt;D11,0,VLOOKUP(J92,C17:O72,11))</f>
        <v>1199834.0504294171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1269667.5689120202</v>
      </c>
      <c r="N88" s="550">
        <f>IF(J92&lt;D11,0,VLOOKUP(J92,C99:P154,7))</f>
        <v>1269667.5689120202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69833.518482603133</v>
      </c>
      <c r="N89" s="555">
        <f>+N88-N87</f>
        <v>69833.518482603133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 t="str">
        <f>E9</f>
        <v xml:space="preserve">  SPP Project ID = 30762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9628189.9399999995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218822.49863636363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167899.74418604653</v>
      </c>
      <c r="F99" s="631">
        <v>9458352.2558139525</v>
      </c>
      <c r="G99" s="631">
        <v>4729176.1279069763</v>
      </c>
      <c r="H99" s="633">
        <v>674113.34161088022</v>
      </c>
      <c r="I99" s="634">
        <v>674113.34161088022</v>
      </c>
      <c r="J99" s="514">
        <f t="shared" ref="J99:J130" si="17">+I99-H99</f>
        <v>0</v>
      </c>
      <c r="K99" s="514"/>
      <c r="L99" s="512">
        <f>+H99</f>
        <v>674113.34161088022</v>
      </c>
      <c r="M99" s="513">
        <f t="shared" ref="M99:M100" si="18">IF(L99&lt;&gt;0,+H99-L99,0)</f>
        <v>0</v>
      </c>
      <c r="N99" s="512">
        <f>+I99</f>
        <v>674113.34161088022</v>
      </c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 ht="12.5">
      <c r="B100" s="195" t="str">
        <f>IF(D100=F99,"","IU")</f>
        <v>IU</v>
      </c>
      <c r="C100" s="507">
        <f>IF(D93="","-",+C99+1)</f>
        <v>2020</v>
      </c>
      <c r="D100" s="629">
        <v>9460290.2558139525</v>
      </c>
      <c r="E100" s="630">
        <v>229242.61904761905</v>
      </c>
      <c r="F100" s="631">
        <v>9231047.6367663331</v>
      </c>
      <c r="G100" s="631">
        <v>9345668.9462901428</v>
      </c>
      <c r="H100" s="633">
        <v>1234592.0448831792</v>
      </c>
      <c r="I100" s="634">
        <v>1234592.0448831792</v>
      </c>
      <c r="J100" s="514">
        <f t="shared" si="17"/>
        <v>0</v>
      </c>
      <c r="K100" s="514"/>
      <c r="L100" s="655">
        <f>+H100</f>
        <v>1234592.0448831792</v>
      </c>
      <c r="M100" s="514">
        <f t="shared" si="18"/>
        <v>0</v>
      </c>
      <c r="N100" s="655">
        <f>+I100</f>
        <v>1234592.0448831792</v>
      </c>
      <c r="O100" s="514">
        <f t="shared" si="19"/>
        <v>0</v>
      </c>
      <c r="P100" s="514">
        <f t="shared" si="20"/>
        <v>0</v>
      </c>
    </row>
    <row r="101" spans="1:16" ht="12.5">
      <c r="B101" s="195" t="str">
        <f t="shared" ref="B101:B154" si="21">IF(D101=F100,"","IU")</f>
        <v/>
      </c>
      <c r="C101" s="507">
        <f>IF(D93="","-",+C100+1)</f>
        <v>2021</v>
      </c>
      <c r="D101" s="629">
        <v>9231047.6367663331</v>
      </c>
      <c r="E101" s="630">
        <v>234833.90243902439</v>
      </c>
      <c r="F101" s="631">
        <v>8996213.7343273088</v>
      </c>
      <c r="G101" s="631">
        <v>9113630.685546821</v>
      </c>
      <c r="H101" s="633">
        <v>1269360.6391471603</v>
      </c>
      <c r="I101" s="634">
        <v>1269360.6391471603</v>
      </c>
      <c r="J101" s="514">
        <f t="shared" si="17"/>
        <v>0</v>
      </c>
      <c r="K101" s="514"/>
      <c r="L101" s="655">
        <f>+H101</f>
        <v>1269360.6391471603</v>
      </c>
      <c r="M101" s="514">
        <f t="shared" ref="M101" si="22">IF(L101&lt;&gt;0,+H101-L101,0)</f>
        <v>0</v>
      </c>
      <c r="N101" s="655">
        <f>+I101</f>
        <v>1269360.6391471603</v>
      </c>
      <c r="O101" s="514">
        <f t="shared" si="19"/>
        <v>0</v>
      </c>
      <c r="P101" s="514">
        <f t="shared" si="20"/>
        <v>0</v>
      </c>
    </row>
    <row r="102" spans="1:16" ht="12.5">
      <c r="B102" s="195" t="str">
        <f t="shared" si="21"/>
        <v/>
      </c>
      <c r="C102" s="507">
        <f>IF(D93="","-",+C101+1)</f>
        <v>2022</v>
      </c>
      <c r="D102" s="629">
        <v>8996213.7343273088</v>
      </c>
      <c r="E102" s="630">
        <v>229242.61904761905</v>
      </c>
      <c r="F102" s="631">
        <v>8766971.1152796894</v>
      </c>
      <c r="G102" s="631">
        <v>8881592.4248034991</v>
      </c>
      <c r="H102" s="633">
        <v>1272455.3080468555</v>
      </c>
      <c r="I102" s="634">
        <v>1272455.3080468555</v>
      </c>
      <c r="J102" s="514">
        <f t="shared" si="17"/>
        <v>0</v>
      </c>
      <c r="K102" s="514"/>
      <c r="L102" s="655">
        <f>+H102</f>
        <v>1272455.3080468555</v>
      </c>
      <c r="M102" s="514">
        <f t="shared" ref="M102" si="23">IF(L102&lt;&gt;0,+H102-L102,0)</f>
        <v>0</v>
      </c>
      <c r="N102" s="655">
        <f>+I102</f>
        <v>1272455.3080468555</v>
      </c>
      <c r="O102" s="514">
        <f t="shared" ref="O102" si="24">IF(N102&lt;&gt;0,+I102-N102,0)</f>
        <v>0</v>
      </c>
      <c r="P102" s="514">
        <f t="shared" ref="P102" si="25">+O102-M102</f>
        <v>0</v>
      </c>
    </row>
    <row r="103" spans="1:16" ht="12.5">
      <c r="B103" s="195" t="str">
        <f t="shared" si="21"/>
        <v>IU</v>
      </c>
      <c r="C103" s="507">
        <f>IF(D93="","-",+C102+1)</f>
        <v>2023</v>
      </c>
      <c r="D103" s="629">
        <v>8766971.0552796908</v>
      </c>
      <c r="E103" s="630">
        <v>218822.49863636363</v>
      </c>
      <c r="F103" s="631">
        <v>8548148.5566433277</v>
      </c>
      <c r="G103" s="631">
        <v>8657559.8059615083</v>
      </c>
      <c r="H103" s="633">
        <v>1286862.8507842745</v>
      </c>
      <c r="I103" s="634">
        <v>1286862.8507842745</v>
      </c>
      <c r="J103" s="514">
        <f t="shared" si="17"/>
        <v>0</v>
      </c>
      <c r="K103" s="514"/>
      <c r="L103" s="655">
        <f>+H103</f>
        <v>1286862.8507842745</v>
      </c>
      <c r="M103" s="514">
        <f t="shared" ref="M103" si="26">IF(L103&lt;&gt;0,+H103-L103,0)</f>
        <v>0</v>
      </c>
      <c r="N103" s="655">
        <f>+I103</f>
        <v>1286862.8507842745</v>
      </c>
      <c r="O103" s="514">
        <f t="shared" ref="O103" si="27">IF(N103&lt;&gt;0,+I103-N103,0)</f>
        <v>0</v>
      </c>
      <c r="P103" s="514">
        <f t="shared" ref="P103" si="28">+O103-M103</f>
        <v>0</v>
      </c>
    </row>
    <row r="104" spans="1:16" ht="12.5">
      <c r="B104" s="195" t="str">
        <f t="shared" si="21"/>
        <v/>
      </c>
      <c r="C104" s="507">
        <f>IF(D93="","-",+C103+1)</f>
        <v>2024</v>
      </c>
      <c r="D104" s="374">
        <f>IF(F103+SUM(E$99:E103)=D$92,F103,D$92-SUM(E$99:E103))</f>
        <v>8548148.5566433277</v>
      </c>
      <c r="E104" s="522">
        <f>IF(+J96&lt;F103,J96,D104)</f>
        <v>218822.49863636363</v>
      </c>
      <c r="F104" s="523">
        <f t="shared" ref="F104:F154" si="29">+D104-E104</f>
        <v>8329326.0580069637</v>
      </c>
      <c r="G104" s="523">
        <f t="shared" ref="G104:G154" si="30">+(F104+D104)/2</f>
        <v>8438737.3073251452</v>
      </c>
      <c r="H104" s="526">
        <f t="shared" ref="H104:H154" si="31">+J$94*G104+E104</f>
        <v>1269667.5689120202</v>
      </c>
      <c r="I104" s="577">
        <f t="shared" ref="I104:I154" si="32">+J$95*G104+E104</f>
        <v>1269667.5689120202</v>
      </c>
      <c r="J104" s="514">
        <f t="shared" si="17"/>
        <v>0</v>
      </c>
      <c r="K104" s="514"/>
      <c r="L104" s="525"/>
      <c r="M104" s="514">
        <f t="shared" ref="M104:M130" si="33">IF(L104&lt;&gt;0,+H104-L104,0)</f>
        <v>0</v>
      </c>
      <c r="N104" s="525"/>
      <c r="O104" s="514">
        <f t="shared" si="19"/>
        <v>0</v>
      </c>
      <c r="P104" s="514">
        <f t="shared" si="20"/>
        <v>0</v>
      </c>
    </row>
    <row r="105" spans="1:16" ht="12.5">
      <c r="B105" s="195" t="str">
        <f t="shared" si="21"/>
        <v/>
      </c>
      <c r="C105" s="507">
        <f>IF(D93="","-",+C104+1)</f>
        <v>2025</v>
      </c>
      <c r="D105" s="374">
        <f>IF(F104+SUM(E$99:E104)=D$92,F104,D$92-SUM(E$99:E104))</f>
        <v>8329326.0580069637</v>
      </c>
      <c r="E105" s="522">
        <f>IF(+J96&lt;F104,J96,D105)</f>
        <v>218822.49863636363</v>
      </c>
      <c r="F105" s="523">
        <f t="shared" si="29"/>
        <v>8110503.5593705997</v>
      </c>
      <c r="G105" s="523">
        <f t="shared" si="30"/>
        <v>8219914.8086887822</v>
      </c>
      <c r="H105" s="526">
        <f t="shared" si="31"/>
        <v>1242418.4040686237</v>
      </c>
      <c r="I105" s="577">
        <f t="shared" si="32"/>
        <v>1242418.4040686237</v>
      </c>
      <c r="J105" s="514">
        <f t="shared" si="17"/>
        <v>0</v>
      </c>
      <c r="K105" s="514"/>
      <c r="L105" s="525"/>
      <c r="M105" s="514">
        <f t="shared" si="33"/>
        <v>0</v>
      </c>
      <c r="N105" s="525"/>
      <c r="O105" s="514">
        <f t="shared" si="19"/>
        <v>0</v>
      </c>
      <c r="P105" s="514">
        <f t="shared" si="20"/>
        <v>0</v>
      </c>
    </row>
    <row r="106" spans="1:16" ht="12.5">
      <c r="B106" s="195" t="str">
        <f t="shared" si="21"/>
        <v/>
      </c>
      <c r="C106" s="507">
        <f>IF(D93="","-",+C105+1)</f>
        <v>2026</v>
      </c>
      <c r="D106" s="374">
        <f>IF(F105+SUM(E$99:E105)=D$92,F105,D$92-SUM(E$99:E105))</f>
        <v>8110503.5593705997</v>
      </c>
      <c r="E106" s="522">
        <f>IF(+J96&lt;F105,J96,D106)</f>
        <v>218822.49863636363</v>
      </c>
      <c r="F106" s="523">
        <f t="shared" si="29"/>
        <v>7891681.0607342357</v>
      </c>
      <c r="G106" s="523">
        <f t="shared" si="30"/>
        <v>8001092.3100524172</v>
      </c>
      <c r="H106" s="526">
        <f t="shared" si="31"/>
        <v>1215169.2392252269</v>
      </c>
      <c r="I106" s="577">
        <f t="shared" si="32"/>
        <v>1215169.2392252269</v>
      </c>
      <c r="J106" s="514">
        <f t="shared" si="17"/>
        <v>0</v>
      </c>
      <c r="K106" s="514"/>
      <c r="L106" s="525"/>
      <c r="M106" s="514">
        <f t="shared" si="33"/>
        <v>0</v>
      </c>
      <c r="N106" s="525"/>
      <c r="O106" s="514">
        <f t="shared" si="19"/>
        <v>0</v>
      </c>
      <c r="P106" s="514">
        <f t="shared" si="20"/>
        <v>0</v>
      </c>
    </row>
    <row r="107" spans="1:16" ht="12.5">
      <c r="B107" s="195" t="str">
        <f t="shared" si="21"/>
        <v/>
      </c>
      <c r="C107" s="507">
        <f>IF(D93="","-",+C106+1)</f>
        <v>2027</v>
      </c>
      <c r="D107" s="374">
        <f>IF(F106+SUM(E$99:E106)=D$92,F106,D$92-SUM(E$99:E106))</f>
        <v>7891681.0607342357</v>
      </c>
      <c r="E107" s="522">
        <f>IF(+J96&lt;F106,J96,D107)</f>
        <v>218822.49863636363</v>
      </c>
      <c r="F107" s="523">
        <f t="shared" si="29"/>
        <v>7672858.5620978717</v>
      </c>
      <c r="G107" s="523">
        <f t="shared" si="30"/>
        <v>7782269.8114160541</v>
      </c>
      <c r="H107" s="526">
        <f t="shared" si="31"/>
        <v>1187920.0743818302</v>
      </c>
      <c r="I107" s="577">
        <f t="shared" si="32"/>
        <v>1187920.0743818302</v>
      </c>
      <c r="J107" s="514">
        <f t="shared" si="17"/>
        <v>0</v>
      </c>
      <c r="K107" s="514"/>
      <c r="L107" s="525"/>
      <c r="M107" s="514">
        <f t="shared" si="33"/>
        <v>0</v>
      </c>
      <c r="N107" s="525"/>
      <c r="O107" s="514">
        <f t="shared" si="19"/>
        <v>0</v>
      </c>
      <c r="P107" s="514">
        <f t="shared" si="20"/>
        <v>0</v>
      </c>
    </row>
    <row r="108" spans="1:16" ht="12.5">
      <c r="B108" s="195" t="str">
        <f t="shared" si="21"/>
        <v/>
      </c>
      <c r="C108" s="507">
        <f>IF(D93="","-",+C107+1)</f>
        <v>2028</v>
      </c>
      <c r="D108" s="374">
        <f>IF(F107+SUM(E$99:E107)=D$92,F107,D$92-SUM(E$99:E107))</f>
        <v>7672858.5620978717</v>
      </c>
      <c r="E108" s="522">
        <f>IF(+J96&lt;F107,J96,D108)</f>
        <v>218822.49863636363</v>
      </c>
      <c r="F108" s="523">
        <f t="shared" si="29"/>
        <v>7454036.0634615077</v>
      </c>
      <c r="G108" s="523">
        <f t="shared" si="30"/>
        <v>7563447.3127796892</v>
      </c>
      <c r="H108" s="526">
        <f t="shared" si="31"/>
        <v>1160670.9095384334</v>
      </c>
      <c r="I108" s="577">
        <f t="shared" si="32"/>
        <v>1160670.9095384334</v>
      </c>
      <c r="J108" s="514">
        <f t="shared" si="17"/>
        <v>0</v>
      </c>
      <c r="K108" s="514"/>
      <c r="L108" s="525"/>
      <c r="M108" s="514">
        <f t="shared" si="33"/>
        <v>0</v>
      </c>
      <c r="N108" s="525"/>
      <c r="O108" s="514">
        <f t="shared" si="19"/>
        <v>0</v>
      </c>
      <c r="P108" s="514">
        <f t="shared" si="20"/>
        <v>0</v>
      </c>
    </row>
    <row r="109" spans="1:16" ht="12.5">
      <c r="B109" s="195" t="str">
        <f t="shared" si="21"/>
        <v/>
      </c>
      <c r="C109" s="507">
        <f>IF(D93="","-",+C108+1)</f>
        <v>2029</v>
      </c>
      <c r="D109" s="374">
        <f>IF(F108+SUM(E$99:E108)=D$92,F108,D$92-SUM(E$99:E108))</f>
        <v>7454036.0634615077</v>
      </c>
      <c r="E109" s="522">
        <f>IF(+J96&lt;F108,J96,D109)</f>
        <v>218822.49863636363</v>
      </c>
      <c r="F109" s="523">
        <f t="shared" si="29"/>
        <v>7235213.5648251437</v>
      </c>
      <c r="G109" s="523">
        <f t="shared" si="30"/>
        <v>7344624.8141433261</v>
      </c>
      <c r="H109" s="526">
        <f t="shared" si="31"/>
        <v>1133421.7446950367</v>
      </c>
      <c r="I109" s="577">
        <f t="shared" si="32"/>
        <v>1133421.7446950367</v>
      </c>
      <c r="J109" s="514">
        <f t="shared" si="17"/>
        <v>0</v>
      </c>
      <c r="K109" s="514"/>
      <c r="L109" s="525"/>
      <c r="M109" s="514">
        <f t="shared" si="33"/>
        <v>0</v>
      </c>
      <c r="N109" s="525"/>
      <c r="O109" s="514">
        <f t="shared" si="19"/>
        <v>0</v>
      </c>
      <c r="P109" s="514">
        <f t="shared" si="20"/>
        <v>0</v>
      </c>
    </row>
    <row r="110" spans="1:16" ht="12.5">
      <c r="B110" s="195" t="str">
        <f t="shared" si="21"/>
        <v/>
      </c>
      <c r="C110" s="507">
        <f>IF(D93="","-",+C109+1)</f>
        <v>2030</v>
      </c>
      <c r="D110" s="374">
        <f>IF(F109+SUM(E$99:E109)=D$92,F109,D$92-SUM(E$99:E109))</f>
        <v>7235213.5648251437</v>
      </c>
      <c r="E110" s="522">
        <f>IF(+J96&lt;F109,J96,D110)</f>
        <v>218822.49863636363</v>
      </c>
      <c r="F110" s="523">
        <f t="shared" si="29"/>
        <v>7016391.0661887797</v>
      </c>
      <c r="G110" s="523">
        <f t="shared" si="30"/>
        <v>7125802.3155069612</v>
      </c>
      <c r="H110" s="526">
        <f t="shared" si="31"/>
        <v>1106172.5798516399</v>
      </c>
      <c r="I110" s="577">
        <f t="shared" si="32"/>
        <v>1106172.5798516399</v>
      </c>
      <c r="J110" s="514">
        <f t="shared" si="17"/>
        <v>0</v>
      </c>
      <c r="K110" s="514"/>
      <c r="L110" s="525"/>
      <c r="M110" s="514">
        <f t="shared" si="33"/>
        <v>0</v>
      </c>
      <c r="N110" s="525"/>
      <c r="O110" s="514">
        <f t="shared" si="19"/>
        <v>0</v>
      </c>
      <c r="P110" s="514">
        <f t="shared" si="20"/>
        <v>0</v>
      </c>
    </row>
    <row r="111" spans="1:16" ht="12.5">
      <c r="B111" s="195" t="str">
        <f t="shared" si="21"/>
        <v/>
      </c>
      <c r="C111" s="507">
        <f>IF(D93="","-",+C110+1)</f>
        <v>2031</v>
      </c>
      <c r="D111" s="374">
        <f>IF(F110+SUM(E$99:E110)=D$92,F110,D$92-SUM(E$99:E110))</f>
        <v>7016391.0661887797</v>
      </c>
      <c r="E111" s="522">
        <f>IF(+J96&lt;F110,J96,D111)</f>
        <v>218822.49863636363</v>
      </c>
      <c r="F111" s="523">
        <f t="shared" si="29"/>
        <v>6797568.5675524157</v>
      </c>
      <c r="G111" s="523">
        <f t="shared" si="30"/>
        <v>6906979.8168705981</v>
      </c>
      <c r="H111" s="526">
        <f t="shared" si="31"/>
        <v>1078923.4150082434</v>
      </c>
      <c r="I111" s="577">
        <f t="shared" si="32"/>
        <v>1078923.4150082434</v>
      </c>
      <c r="J111" s="514">
        <f t="shared" si="17"/>
        <v>0</v>
      </c>
      <c r="K111" s="514"/>
      <c r="L111" s="525"/>
      <c r="M111" s="514">
        <f t="shared" si="33"/>
        <v>0</v>
      </c>
      <c r="N111" s="525"/>
      <c r="O111" s="514">
        <f t="shared" si="19"/>
        <v>0</v>
      </c>
      <c r="P111" s="514">
        <f t="shared" si="20"/>
        <v>0</v>
      </c>
    </row>
    <row r="112" spans="1:16" ht="12.5">
      <c r="B112" s="195" t="str">
        <f t="shared" si="21"/>
        <v/>
      </c>
      <c r="C112" s="507">
        <f>IF(D93="","-",+C111+1)</f>
        <v>2032</v>
      </c>
      <c r="D112" s="374">
        <f>IF(F111+SUM(E$99:E111)=D$92,F111,D$92-SUM(E$99:E111))</f>
        <v>6797568.5675524157</v>
      </c>
      <c r="E112" s="522">
        <f>IF(+J96&lt;F111,J96,D112)</f>
        <v>218822.49863636363</v>
      </c>
      <c r="F112" s="523">
        <f t="shared" si="29"/>
        <v>6578746.0689160516</v>
      </c>
      <c r="G112" s="523">
        <f t="shared" si="30"/>
        <v>6688157.3182342332</v>
      </c>
      <c r="H112" s="526">
        <f t="shared" si="31"/>
        <v>1051674.2501648464</v>
      </c>
      <c r="I112" s="577">
        <f t="shared" si="32"/>
        <v>1051674.2501648464</v>
      </c>
      <c r="J112" s="514">
        <f t="shared" si="17"/>
        <v>0</v>
      </c>
      <c r="K112" s="514"/>
      <c r="L112" s="525"/>
      <c r="M112" s="514">
        <f t="shared" si="33"/>
        <v>0</v>
      </c>
      <c r="N112" s="525"/>
      <c r="O112" s="514">
        <f t="shared" si="19"/>
        <v>0</v>
      </c>
      <c r="P112" s="514">
        <f t="shared" si="20"/>
        <v>0</v>
      </c>
    </row>
    <row r="113" spans="2:16" ht="12.5">
      <c r="B113" s="195" t="str">
        <f t="shared" si="21"/>
        <v/>
      </c>
      <c r="C113" s="507">
        <f>IF(D93="","-",+C112+1)</f>
        <v>2033</v>
      </c>
      <c r="D113" s="374">
        <f>IF(F112+SUM(E$99:E112)=D$92,F112,D$92-SUM(E$99:E112))</f>
        <v>6578746.0689160516</v>
      </c>
      <c r="E113" s="522">
        <f>IF(+J96&lt;F112,J96,D113)</f>
        <v>218822.49863636363</v>
      </c>
      <c r="F113" s="523">
        <f t="shared" si="29"/>
        <v>6359923.5702796876</v>
      </c>
      <c r="G113" s="523">
        <f t="shared" si="30"/>
        <v>6469334.8195978701</v>
      </c>
      <c r="H113" s="526">
        <f t="shared" si="31"/>
        <v>1024425.0853214499</v>
      </c>
      <c r="I113" s="577">
        <f t="shared" si="32"/>
        <v>1024425.0853214499</v>
      </c>
      <c r="J113" s="514">
        <f t="shared" si="17"/>
        <v>0</v>
      </c>
      <c r="K113" s="514"/>
      <c r="L113" s="525"/>
      <c r="M113" s="514">
        <f t="shared" si="33"/>
        <v>0</v>
      </c>
      <c r="N113" s="525"/>
      <c r="O113" s="514">
        <f t="shared" si="19"/>
        <v>0</v>
      </c>
      <c r="P113" s="514">
        <f t="shared" si="20"/>
        <v>0</v>
      </c>
    </row>
    <row r="114" spans="2:16" ht="12.5">
      <c r="B114" s="195" t="str">
        <f t="shared" si="21"/>
        <v/>
      </c>
      <c r="C114" s="507">
        <f>IF(D93="","-",+C113+1)</f>
        <v>2034</v>
      </c>
      <c r="D114" s="374">
        <f>IF(F113+SUM(E$99:E113)=D$92,F113,D$92-SUM(E$99:E113))</f>
        <v>6359923.5702796876</v>
      </c>
      <c r="E114" s="522">
        <f>IF(+J96&lt;F113,J96,D114)</f>
        <v>218822.49863636363</v>
      </c>
      <c r="F114" s="523">
        <f t="shared" si="29"/>
        <v>6141101.0716433236</v>
      </c>
      <c r="G114" s="523">
        <f t="shared" si="30"/>
        <v>6250512.3209615052</v>
      </c>
      <c r="H114" s="526">
        <f t="shared" si="31"/>
        <v>997175.92047805304</v>
      </c>
      <c r="I114" s="577">
        <f t="shared" si="32"/>
        <v>997175.92047805304</v>
      </c>
      <c r="J114" s="514">
        <f t="shared" si="17"/>
        <v>0</v>
      </c>
      <c r="K114" s="514"/>
      <c r="L114" s="525"/>
      <c r="M114" s="514">
        <f t="shared" si="33"/>
        <v>0</v>
      </c>
      <c r="N114" s="525"/>
      <c r="O114" s="514">
        <f t="shared" si="19"/>
        <v>0</v>
      </c>
      <c r="P114" s="514">
        <f t="shared" si="20"/>
        <v>0</v>
      </c>
    </row>
    <row r="115" spans="2:16" ht="12.5">
      <c r="B115" s="195" t="str">
        <f t="shared" si="21"/>
        <v/>
      </c>
      <c r="C115" s="507">
        <f>IF(D93="","-",+C114+1)</f>
        <v>2035</v>
      </c>
      <c r="D115" s="374">
        <f>IF(F114+SUM(E$99:E114)=D$92,F114,D$92-SUM(E$99:E114))</f>
        <v>6141101.0716433236</v>
      </c>
      <c r="E115" s="522">
        <f>IF(+J96&lt;F114,J96,D115)</f>
        <v>218822.49863636363</v>
      </c>
      <c r="F115" s="523">
        <f t="shared" si="29"/>
        <v>5922278.5730069596</v>
      </c>
      <c r="G115" s="523">
        <f t="shared" si="30"/>
        <v>6031689.8223251421</v>
      </c>
      <c r="H115" s="526">
        <f t="shared" si="31"/>
        <v>969926.75563465641</v>
      </c>
      <c r="I115" s="577">
        <f t="shared" si="32"/>
        <v>969926.75563465641</v>
      </c>
      <c r="J115" s="514">
        <f t="shared" si="17"/>
        <v>0</v>
      </c>
      <c r="K115" s="514"/>
      <c r="L115" s="525"/>
      <c r="M115" s="514">
        <f t="shared" si="33"/>
        <v>0</v>
      </c>
      <c r="N115" s="525"/>
      <c r="O115" s="514">
        <f t="shared" si="19"/>
        <v>0</v>
      </c>
      <c r="P115" s="514">
        <f t="shared" si="20"/>
        <v>0</v>
      </c>
    </row>
    <row r="116" spans="2:16" ht="12.5">
      <c r="B116" s="195" t="str">
        <f t="shared" si="21"/>
        <v/>
      </c>
      <c r="C116" s="507">
        <f>IF(D93="","-",+C115+1)</f>
        <v>2036</v>
      </c>
      <c r="D116" s="374">
        <f>IF(F115+SUM(E$99:E115)=D$92,F115,D$92-SUM(E$99:E115))</f>
        <v>5922278.5730069643</v>
      </c>
      <c r="E116" s="522">
        <f>IF(+J96&lt;F115,J96,D116)</f>
        <v>218822.49863636363</v>
      </c>
      <c r="F116" s="523">
        <f t="shared" si="29"/>
        <v>5703456.0743706003</v>
      </c>
      <c r="G116" s="523">
        <f t="shared" si="30"/>
        <v>5812867.3236887828</v>
      </c>
      <c r="H116" s="526">
        <f t="shared" si="31"/>
        <v>942677.59079126036</v>
      </c>
      <c r="I116" s="577">
        <f t="shared" si="32"/>
        <v>942677.59079126036</v>
      </c>
      <c r="J116" s="514">
        <f t="shared" si="17"/>
        <v>0</v>
      </c>
      <c r="K116" s="514"/>
      <c r="L116" s="525"/>
      <c r="M116" s="514">
        <f t="shared" si="33"/>
        <v>0</v>
      </c>
      <c r="N116" s="525"/>
      <c r="O116" s="514">
        <f t="shared" si="19"/>
        <v>0</v>
      </c>
      <c r="P116" s="514">
        <f t="shared" si="20"/>
        <v>0</v>
      </c>
    </row>
    <row r="117" spans="2:16" ht="12.5">
      <c r="B117" s="195" t="str">
        <f t="shared" si="21"/>
        <v/>
      </c>
      <c r="C117" s="507">
        <f>IF(D93="","-",+C116+1)</f>
        <v>2037</v>
      </c>
      <c r="D117" s="374">
        <f>IF(F116+SUM(E$99:E116)=D$92,F116,D$92-SUM(E$99:E116))</f>
        <v>5703456.0743706003</v>
      </c>
      <c r="E117" s="522">
        <f>IF(+J96&lt;F116,J96,D117)</f>
        <v>218822.49863636363</v>
      </c>
      <c r="F117" s="523">
        <f t="shared" si="29"/>
        <v>5484633.5757342363</v>
      </c>
      <c r="G117" s="523">
        <f t="shared" si="30"/>
        <v>5594044.8250524178</v>
      </c>
      <c r="H117" s="526">
        <f t="shared" si="31"/>
        <v>915428.42594786349</v>
      </c>
      <c r="I117" s="577">
        <f t="shared" si="32"/>
        <v>915428.42594786349</v>
      </c>
      <c r="J117" s="514">
        <f t="shared" si="17"/>
        <v>0</v>
      </c>
      <c r="K117" s="514"/>
      <c r="L117" s="525"/>
      <c r="M117" s="514">
        <f t="shared" si="33"/>
        <v>0</v>
      </c>
      <c r="N117" s="525"/>
      <c r="O117" s="514">
        <f t="shared" si="19"/>
        <v>0</v>
      </c>
      <c r="P117" s="514">
        <f t="shared" si="20"/>
        <v>0</v>
      </c>
    </row>
    <row r="118" spans="2:16" ht="12.5">
      <c r="B118" s="195" t="str">
        <f t="shared" si="21"/>
        <v/>
      </c>
      <c r="C118" s="507">
        <f>IF(D93="","-",+C117+1)</f>
        <v>2038</v>
      </c>
      <c r="D118" s="374">
        <f>IF(F117+SUM(E$99:E117)=D$92,F117,D$92-SUM(E$99:E117))</f>
        <v>5484633.5757342363</v>
      </c>
      <c r="E118" s="522">
        <f>IF(+J96&lt;F117,J96,D118)</f>
        <v>218822.49863636363</v>
      </c>
      <c r="F118" s="523">
        <f t="shared" si="29"/>
        <v>5265811.0770978723</v>
      </c>
      <c r="G118" s="523">
        <f t="shared" si="30"/>
        <v>5375222.3264160547</v>
      </c>
      <c r="H118" s="526">
        <f t="shared" si="31"/>
        <v>888179.26110446686</v>
      </c>
      <c r="I118" s="577">
        <f t="shared" si="32"/>
        <v>888179.26110446686</v>
      </c>
      <c r="J118" s="514">
        <f t="shared" si="17"/>
        <v>0</v>
      </c>
      <c r="K118" s="514"/>
      <c r="L118" s="525"/>
      <c r="M118" s="514">
        <f t="shared" si="33"/>
        <v>0</v>
      </c>
      <c r="N118" s="525"/>
      <c r="O118" s="514">
        <f t="shared" si="19"/>
        <v>0</v>
      </c>
      <c r="P118" s="514">
        <f t="shared" si="20"/>
        <v>0</v>
      </c>
    </row>
    <row r="119" spans="2:16" ht="12.5">
      <c r="B119" s="195" t="str">
        <f t="shared" si="21"/>
        <v/>
      </c>
      <c r="C119" s="507">
        <f>IF(D93="","-",+C118+1)</f>
        <v>2039</v>
      </c>
      <c r="D119" s="374">
        <f>IF(F118+SUM(E$99:E118)=D$92,F118,D$92-SUM(E$99:E118))</f>
        <v>5265811.0770978723</v>
      </c>
      <c r="E119" s="522">
        <f>IF(+J96&lt;F118,J96,D119)</f>
        <v>218822.49863636363</v>
      </c>
      <c r="F119" s="523">
        <f t="shared" si="29"/>
        <v>5046988.5784615083</v>
      </c>
      <c r="G119" s="523">
        <f t="shared" si="30"/>
        <v>5156399.8277796898</v>
      </c>
      <c r="H119" s="526">
        <f t="shared" si="31"/>
        <v>860930.09626106999</v>
      </c>
      <c r="I119" s="577">
        <f t="shared" si="32"/>
        <v>860930.09626106999</v>
      </c>
      <c r="J119" s="514">
        <f t="shared" si="17"/>
        <v>0</v>
      </c>
      <c r="K119" s="514"/>
      <c r="L119" s="525"/>
      <c r="M119" s="514">
        <f t="shared" si="33"/>
        <v>0</v>
      </c>
      <c r="N119" s="525"/>
      <c r="O119" s="514">
        <f t="shared" si="19"/>
        <v>0</v>
      </c>
      <c r="P119" s="514">
        <f t="shared" si="20"/>
        <v>0</v>
      </c>
    </row>
    <row r="120" spans="2:16" ht="12.5">
      <c r="B120" s="195" t="str">
        <f t="shared" si="21"/>
        <v/>
      </c>
      <c r="C120" s="507">
        <f>IF(D93="","-",+C119+1)</f>
        <v>2040</v>
      </c>
      <c r="D120" s="374">
        <f>IF(F119+SUM(E$99:E119)=D$92,F119,D$92-SUM(E$99:E119))</f>
        <v>5046988.5784615083</v>
      </c>
      <c r="E120" s="522">
        <f>IF(+J96&lt;F119,J96,D120)</f>
        <v>218822.49863636363</v>
      </c>
      <c r="F120" s="523">
        <f t="shared" si="29"/>
        <v>4828166.0798251443</v>
      </c>
      <c r="G120" s="523">
        <f t="shared" si="30"/>
        <v>4937577.3291433267</v>
      </c>
      <c r="H120" s="526">
        <f t="shared" si="31"/>
        <v>833680.93141767336</v>
      </c>
      <c r="I120" s="577">
        <f t="shared" si="32"/>
        <v>833680.93141767336</v>
      </c>
      <c r="J120" s="514">
        <f t="shared" si="17"/>
        <v>0</v>
      </c>
      <c r="K120" s="514"/>
      <c r="L120" s="525"/>
      <c r="M120" s="514">
        <f t="shared" si="33"/>
        <v>0</v>
      </c>
      <c r="N120" s="525"/>
      <c r="O120" s="514">
        <f t="shared" si="19"/>
        <v>0</v>
      </c>
      <c r="P120" s="514">
        <f t="shared" si="20"/>
        <v>0</v>
      </c>
    </row>
    <row r="121" spans="2:16" ht="12.5">
      <c r="B121" s="195" t="str">
        <f t="shared" si="21"/>
        <v/>
      </c>
      <c r="C121" s="507">
        <f>IF(D93="","-",+C120+1)</f>
        <v>2041</v>
      </c>
      <c r="D121" s="374">
        <f>IF(F120+SUM(E$99:E120)=D$92,F120,D$92-SUM(E$99:E120))</f>
        <v>4828166.0798251443</v>
      </c>
      <c r="E121" s="522">
        <f>IF(+J96&lt;F120,J96,D121)</f>
        <v>218822.49863636363</v>
      </c>
      <c r="F121" s="523">
        <f t="shared" si="29"/>
        <v>4609343.5811887803</v>
      </c>
      <c r="G121" s="523">
        <f t="shared" si="30"/>
        <v>4718754.8305069618</v>
      </c>
      <c r="H121" s="526">
        <f t="shared" si="31"/>
        <v>806431.76657427649</v>
      </c>
      <c r="I121" s="577">
        <f t="shared" si="32"/>
        <v>806431.76657427649</v>
      </c>
      <c r="J121" s="514">
        <f t="shared" si="17"/>
        <v>0</v>
      </c>
      <c r="K121" s="514"/>
      <c r="L121" s="525"/>
      <c r="M121" s="514">
        <f t="shared" si="33"/>
        <v>0</v>
      </c>
      <c r="N121" s="525"/>
      <c r="O121" s="514">
        <f t="shared" si="19"/>
        <v>0</v>
      </c>
      <c r="P121" s="514">
        <f t="shared" si="20"/>
        <v>0</v>
      </c>
    </row>
    <row r="122" spans="2:16" ht="12.5">
      <c r="B122" s="195" t="str">
        <f t="shared" si="21"/>
        <v/>
      </c>
      <c r="C122" s="507">
        <f>IF(D93="","-",+C121+1)</f>
        <v>2042</v>
      </c>
      <c r="D122" s="374">
        <f>IF(F121+SUM(E$99:E121)=D$92,F121,D$92-SUM(E$99:E121))</f>
        <v>4609343.5811887803</v>
      </c>
      <c r="E122" s="522">
        <f>IF(+J96&lt;F121,J96,D122)</f>
        <v>218822.49863636363</v>
      </c>
      <c r="F122" s="523">
        <f t="shared" si="29"/>
        <v>4390521.0825524163</v>
      </c>
      <c r="G122" s="523">
        <f t="shared" si="30"/>
        <v>4499932.3318705987</v>
      </c>
      <c r="H122" s="526">
        <f t="shared" si="31"/>
        <v>779182.60173087998</v>
      </c>
      <c r="I122" s="577">
        <f t="shared" si="32"/>
        <v>779182.60173087998</v>
      </c>
      <c r="J122" s="514">
        <f t="shared" si="17"/>
        <v>0</v>
      </c>
      <c r="K122" s="514"/>
      <c r="L122" s="525"/>
      <c r="M122" s="514">
        <f t="shared" si="33"/>
        <v>0</v>
      </c>
      <c r="N122" s="525"/>
      <c r="O122" s="514">
        <f t="shared" si="19"/>
        <v>0</v>
      </c>
      <c r="P122" s="514">
        <f t="shared" si="20"/>
        <v>0</v>
      </c>
    </row>
    <row r="123" spans="2:16" ht="12.5">
      <c r="B123" s="195" t="str">
        <f t="shared" si="21"/>
        <v/>
      </c>
      <c r="C123" s="507">
        <f>IF(D93="","-",+C122+1)</f>
        <v>2043</v>
      </c>
      <c r="D123" s="374">
        <f>IF(F122+SUM(E$99:E122)=D$92,F122,D$92-SUM(E$99:E122))</f>
        <v>4390521.0825524163</v>
      </c>
      <c r="E123" s="522">
        <f>IF(+J96&lt;F122,J96,D123)</f>
        <v>218822.49863636363</v>
      </c>
      <c r="F123" s="523">
        <f t="shared" si="29"/>
        <v>4171698.5839160527</v>
      </c>
      <c r="G123" s="523">
        <f t="shared" si="30"/>
        <v>4281109.8332342347</v>
      </c>
      <c r="H123" s="526">
        <f t="shared" si="31"/>
        <v>751933.43688748323</v>
      </c>
      <c r="I123" s="577">
        <f t="shared" si="32"/>
        <v>751933.43688748323</v>
      </c>
      <c r="J123" s="514">
        <f t="shared" si="17"/>
        <v>0</v>
      </c>
      <c r="K123" s="514"/>
      <c r="L123" s="525"/>
      <c r="M123" s="514">
        <f t="shared" si="33"/>
        <v>0</v>
      </c>
      <c r="N123" s="525"/>
      <c r="O123" s="514">
        <f t="shared" si="19"/>
        <v>0</v>
      </c>
      <c r="P123" s="514">
        <f t="shared" si="20"/>
        <v>0</v>
      </c>
    </row>
    <row r="124" spans="2:16" ht="12.5">
      <c r="B124" s="195" t="str">
        <f t="shared" si="21"/>
        <v/>
      </c>
      <c r="C124" s="507">
        <f>IF(D93="","-",+C123+1)</f>
        <v>2044</v>
      </c>
      <c r="D124" s="374">
        <f>IF(F123+SUM(E$99:E123)=D$92,F123,D$92-SUM(E$99:E123))</f>
        <v>4171698.5839160527</v>
      </c>
      <c r="E124" s="522">
        <f>IF(+J96&lt;F123,J96,D124)</f>
        <v>218822.49863636363</v>
      </c>
      <c r="F124" s="523">
        <f t="shared" si="29"/>
        <v>3952876.0852796892</v>
      </c>
      <c r="G124" s="523">
        <f t="shared" si="30"/>
        <v>4062287.3345978707</v>
      </c>
      <c r="H124" s="526">
        <f t="shared" si="31"/>
        <v>724684.27204408648</v>
      </c>
      <c r="I124" s="577">
        <f t="shared" si="32"/>
        <v>724684.27204408648</v>
      </c>
      <c r="J124" s="514">
        <f t="shared" si="17"/>
        <v>0</v>
      </c>
      <c r="K124" s="514"/>
      <c r="L124" s="525"/>
      <c r="M124" s="514">
        <f t="shared" si="33"/>
        <v>0</v>
      </c>
      <c r="N124" s="525"/>
      <c r="O124" s="514">
        <f t="shared" si="19"/>
        <v>0</v>
      </c>
      <c r="P124" s="514">
        <f t="shared" si="20"/>
        <v>0</v>
      </c>
    </row>
    <row r="125" spans="2:16" ht="12.5">
      <c r="B125" s="195" t="str">
        <f t="shared" si="21"/>
        <v/>
      </c>
      <c r="C125" s="507">
        <f>IF(D93="","-",+C124+1)</f>
        <v>2045</v>
      </c>
      <c r="D125" s="374">
        <f>IF(F124+SUM(E$99:E124)=D$92,F124,D$92-SUM(E$99:E124))</f>
        <v>3952876.0852796892</v>
      </c>
      <c r="E125" s="522">
        <f>IF(+J96&lt;F124,J96,D125)</f>
        <v>218822.49863636363</v>
      </c>
      <c r="F125" s="523">
        <f t="shared" si="29"/>
        <v>3734053.5866433256</v>
      </c>
      <c r="G125" s="523">
        <f t="shared" si="30"/>
        <v>3843464.8359615076</v>
      </c>
      <c r="H125" s="526">
        <f t="shared" si="31"/>
        <v>697435.10720068985</v>
      </c>
      <c r="I125" s="577">
        <f t="shared" si="32"/>
        <v>697435.10720068985</v>
      </c>
      <c r="J125" s="514">
        <f t="shared" si="17"/>
        <v>0</v>
      </c>
      <c r="K125" s="514"/>
      <c r="L125" s="525"/>
      <c r="M125" s="514">
        <f t="shared" si="33"/>
        <v>0</v>
      </c>
      <c r="N125" s="525"/>
      <c r="O125" s="514">
        <f t="shared" si="19"/>
        <v>0</v>
      </c>
      <c r="P125" s="514">
        <f t="shared" si="20"/>
        <v>0</v>
      </c>
    </row>
    <row r="126" spans="2:16" ht="12.5">
      <c r="B126" s="195" t="str">
        <f t="shared" si="21"/>
        <v/>
      </c>
      <c r="C126" s="507">
        <f>IF(D93="","-",+C125+1)</f>
        <v>2046</v>
      </c>
      <c r="D126" s="374">
        <f>IF(F125+SUM(E$99:E125)=D$92,F125,D$92-SUM(E$99:E125))</f>
        <v>3734053.5866433256</v>
      </c>
      <c r="E126" s="522">
        <f>IF(+J96&lt;F125,J96,D126)</f>
        <v>218822.49863636363</v>
      </c>
      <c r="F126" s="523">
        <f t="shared" si="29"/>
        <v>3515231.0880069621</v>
      </c>
      <c r="G126" s="523">
        <f t="shared" si="30"/>
        <v>3624642.3373251436</v>
      </c>
      <c r="H126" s="526">
        <f t="shared" si="31"/>
        <v>670185.9423572931</v>
      </c>
      <c r="I126" s="577">
        <f t="shared" si="32"/>
        <v>670185.9423572931</v>
      </c>
      <c r="J126" s="514">
        <f t="shared" si="17"/>
        <v>0</v>
      </c>
      <c r="K126" s="514"/>
      <c r="L126" s="525"/>
      <c r="M126" s="514">
        <f t="shared" si="33"/>
        <v>0</v>
      </c>
      <c r="N126" s="525"/>
      <c r="O126" s="514">
        <f t="shared" si="19"/>
        <v>0</v>
      </c>
      <c r="P126" s="514">
        <f t="shared" si="20"/>
        <v>0</v>
      </c>
    </row>
    <row r="127" spans="2:16" ht="12.5">
      <c r="B127" s="195" t="str">
        <f t="shared" si="21"/>
        <v/>
      </c>
      <c r="C127" s="507">
        <f>IF(D93="","-",+C126+1)</f>
        <v>2047</v>
      </c>
      <c r="D127" s="374">
        <f>IF(F126+SUM(E$99:E126)=D$92,F126,D$92-SUM(E$99:E126))</f>
        <v>3515231.0880069621</v>
      </c>
      <c r="E127" s="522">
        <f>IF(+J96&lt;F126,J96,D127)</f>
        <v>218822.49863636363</v>
      </c>
      <c r="F127" s="523">
        <f t="shared" si="29"/>
        <v>3296408.5893705986</v>
      </c>
      <c r="G127" s="523">
        <f t="shared" si="30"/>
        <v>3405819.8386887806</v>
      </c>
      <c r="H127" s="526">
        <f t="shared" si="31"/>
        <v>642936.77751389646</v>
      </c>
      <c r="I127" s="577">
        <f t="shared" si="32"/>
        <v>642936.77751389646</v>
      </c>
      <c r="J127" s="514">
        <f t="shared" si="17"/>
        <v>0</v>
      </c>
      <c r="K127" s="514"/>
      <c r="L127" s="525"/>
      <c r="M127" s="514">
        <f t="shared" si="33"/>
        <v>0</v>
      </c>
      <c r="N127" s="525"/>
      <c r="O127" s="514">
        <f t="shared" si="19"/>
        <v>0</v>
      </c>
      <c r="P127" s="514">
        <f t="shared" si="20"/>
        <v>0</v>
      </c>
    </row>
    <row r="128" spans="2:16" ht="12.5">
      <c r="B128" s="195" t="str">
        <f t="shared" si="21"/>
        <v/>
      </c>
      <c r="C128" s="507">
        <f>IF(D93="","-",+C127+1)</f>
        <v>2048</v>
      </c>
      <c r="D128" s="374">
        <f>IF(F127+SUM(E$99:E127)=D$92,F127,D$92-SUM(E$99:E127))</f>
        <v>3296408.5893705986</v>
      </c>
      <c r="E128" s="522">
        <f>IF(+J96&lt;F127,J96,D128)</f>
        <v>218822.49863636363</v>
      </c>
      <c r="F128" s="523">
        <f t="shared" si="29"/>
        <v>3077586.090734235</v>
      </c>
      <c r="G128" s="523">
        <f t="shared" si="30"/>
        <v>3186997.3400524165</v>
      </c>
      <c r="H128" s="526">
        <f t="shared" si="31"/>
        <v>615687.61267049972</v>
      </c>
      <c r="I128" s="577">
        <f t="shared" si="32"/>
        <v>615687.61267049972</v>
      </c>
      <c r="J128" s="514">
        <f t="shared" si="17"/>
        <v>0</v>
      </c>
      <c r="K128" s="514"/>
      <c r="L128" s="525"/>
      <c r="M128" s="514">
        <f t="shared" si="33"/>
        <v>0</v>
      </c>
      <c r="N128" s="525"/>
      <c r="O128" s="514">
        <f t="shared" si="19"/>
        <v>0</v>
      </c>
      <c r="P128" s="514">
        <f t="shared" si="20"/>
        <v>0</v>
      </c>
    </row>
    <row r="129" spans="2:16" ht="12.5">
      <c r="B129" s="195" t="str">
        <f t="shared" si="21"/>
        <v/>
      </c>
      <c r="C129" s="507">
        <f>IF(D93="","-",+C128+1)</f>
        <v>2049</v>
      </c>
      <c r="D129" s="374">
        <f>IF(F128+SUM(E$99:E128)=D$92,F128,D$92-SUM(E$99:E128))</f>
        <v>3077586.090734235</v>
      </c>
      <c r="E129" s="522">
        <f>IF(+J96&lt;F128,J96,D129)</f>
        <v>218822.49863636363</v>
      </c>
      <c r="F129" s="523">
        <f t="shared" si="29"/>
        <v>2858763.5920978715</v>
      </c>
      <c r="G129" s="523">
        <f t="shared" si="30"/>
        <v>2968174.8414160535</v>
      </c>
      <c r="H129" s="526">
        <f t="shared" si="31"/>
        <v>588438.4478271032</v>
      </c>
      <c r="I129" s="577">
        <f t="shared" si="32"/>
        <v>588438.4478271032</v>
      </c>
      <c r="J129" s="514">
        <f t="shared" si="17"/>
        <v>0</v>
      </c>
      <c r="K129" s="514"/>
      <c r="L129" s="525"/>
      <c r="M129" s="514">
        <f t="shared" si="33"/>
        <v>0</v>
      </c>
      <c r="N129" s="525"/>
      <c r="O129" s="514">
        <f t="shared" si="19"/>
        <v>0</v>
      </c>
      <c r="P129" s="514">
        <f t="shared" si="20"/>
        <v>0</v>
      </c>
    </row>
    <row r="130" spans="2:16" ht="12.5">
      <c r="B130" s="195" t="str">
        <f t="shared" si="21"/>
        <v/>
      </c>
      <c r="C130" s="507">
        <f>IF(D93="","-",+C129+1)</f>
        <v>2050</v>
      </c>
      <c r="D130" s="374">
        <f>IF(F129+SUM(E$99:E129)=D$92,F129,D$92-SUM(E$99:E129))</f>
        <v>2858763.5920978715</v>
      </c>
      <c r="E130" s="522">
        <f>IF(+J96&lt;F129,J96,D130)</f>
        <v>218822.49863636363</v>
      </c>
      <c r="F130" s="523">
        <f t="shared" si="29"/>
        <v>2639941.0934615079</v>
      </c>
      <c r="G130" s="523">
        <f t="shared" si="30"/>
        <v>2749352.3427796895</v>
      </c>
      <c r="H130" s="526">
        <f t="shared" si="31"/>
        <v>561189.28298370645</v>
      </c>
      <c r="I130" s="577">
        <f t="shared" si="32"/>
        <v>561189.28298370645</v>
      </c>
      <c r="J130" s="514">
        <f t="shared" si="17"/>
        <v>0</v>
      </c>
      <c r="K130" s="514"/>
      <c r="L130" s="525"/>
      <c r="M130" s="514">
        <f t="shared" si="33"/>
        <v>0</v>
      </c>
      <c r="N130" s="525"/>
      <c r="O130" s="514">
        <f t="shared" si="19"/>
        <v>0</v>
      </c>
      <c r="P130" s="514">
        <f t="shared" si="20"/>
        <v>0</v>
      </c>
    </row>
    <row r="131" spans="2:16" ht="12.5">
      <c r="B131" s="195" t="str">
        <f t="shared" si="21"/>
        <v/>
      </c>
      <c r="C131" s="507">
        <f>IF(D93="","-",+C130+1)</f>
        <v>2051</v>
      </c>
      <c r="D131" s="374">
        <f>IF(F130+SUM(E$99:E130)=D$92,F130,D$92-SUM(E$99:E130))</f>
        <v>2639941.0934615079</v>
      </c>
      <c r="E131" s="522">
        <f>IF(+J96&lt;F130,J96,D131)</f>
        <v>218822.49863636363</v>
      </c>
      <c r="F131" s="523">
        <f t="shared" si="29"/>
        <v>2421118.5948251444</v>
      </c>
      <c r="G131" s="523">
        <f t="shared" si="30"/>
        <v>2530529.8441433264</v>
      </c>
      <c r="H131" s="526">
        <f t="shared" si="31"/>
        <v>533940.11814030982</v>
      </c>
      <c r="I131" s="577">
        <f t="shared" si="32"/>
        <v>533940.11814030982</v>
      </c>
      <c r="J131" s="514">
        <f t="shared" ref="J131:J154" si="34">+I541-H541</f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 ht="12.5">
      <c r="B132" s="195" t="str">
        <f t="shared" si="21"/>
        <v/>
      </c>
      <c r="C132" s="507">
        <f>IF(D93="","-",+C131+1)</f>
        <v>2052</v>
      </c>
      <c r="D132" s="374">
        <f>IF(F131+SUM(E$99:E131)=D$92,F131,D$92-SUM(E$99:E131))</f>
        <v>2421118.5948251444</v>
      </c>
      <c r="E132" s="522">
        <f>IF(+J96&lt;F131,J96,D132)</f>
        <v>218822.49863636363</v>
      </c>
      <c r="F132" s="523">
        <f t="shared" si="29"/>
        <v>2202296.0961887809</v>
      </c>
      <c r="G132" s="523">
        <f t="shared" si="30"/>
        <v>2311707.3455069624</v>
      </c>
      <c r="H132" s="526">
        <f t="shared" si="31"/>
        <v>506690.95329691307</v>
      </c>
      <c r="I132" s="577">
        <f t="shared" si="32"/>
        <v>506690.95329691307</v>
      </c>
      <c r="J132" s="514">
        <f t="shared" si="34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 ht="12.5">
      <c r="B133" s="195" t="str">
        <f t="shared" si="21"/>
        <v/>
      </c>
      <c r="C133" s="507">
        <f>IF(D93="","-",+C132+1)</f>
        <v>2053</v>
      </c>
      <c r="D133" s="374">
        <f>IF(F132+SUM(E$99:E132)=D$92,F132,D$92-SUM(E$99:E132))</f>
        <v>2202296.0961887809</v>
      </c>
      <c r="E133" s="522">
        <f>IF(+J96&lt;F132,J96,D133)</f>
        <v>218822.49863636363</v>
      </c>
      <c r="F133" s="523">
        <f t="shared" si="29"/>
        <v>1983473.5975524173</v>
      </c>
      <c r="G133" s="523">
        <f t="shared" si="30"/>
        <v>2092884.8468705991</v>
      </c>
      <c r="H133" s="526">
        <f t="shared" si="31"/>
        <v>479441.78845351643</v>
      </c>
      <c r="I133" s="577">
        <f t="shared" si="32"/>
        <v>479441.78845351643</v>
      </c>
      <c r="J133" s="514">
        <f t="shared" si="34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 ht="12.5">
      <c r="B134" s="195" t="str">
        <f t="shared" si="21"/>
        <v/>
      </c>
      <c r="C134" s="507">
        <f>IF(D93="","-",+C133+1)</f>
        <v>2054</v>
      </c>
      <c r="D134" s="374">
        <f>IF(F133+SUM(E$99:E133)=D$92,F133,D$92-SUM(E$99:E133))</f>
        <v>1983473.5975524173</v>
      </c>
      <c r="E134" s="522">
        <f>IF(+J96&lt;F133,J96,D134)</f>
        <v>218822.49863636363</v>
      </c>
      <c r="F134" s="523">
        <f t="shared" si="29"/>
        <v>1764651.0989160538</v>
      </c>
      <c r="G134" s="523">
        <f t="shared" si="30"/>
        <v>1874062.3482342355</v>
      </c>
      <c r="H134" s="526">
        <f t="shared" si="31"/>
        <v>452192.6236101198</v>
      </c>
      <c r="I134" s="577">
        <f t="shared" si="32"/>
        <v>452192.6236101198</v>
      </c>
      <c r="J134" s="514">
        <f t="shared" si="34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 ht="12.5">
      <c r="B135" s="195" t="str">
        <f t="shared" si="21"/>
        <v/>
      </c>
      <c r="C135" s="507">
        <f>IF(D93="","-",+C134+1)</f>
        <v>2055</v>
      </c>
      <c r="D135" s="374">
        <f>IF(F134+SUM(E$99:E134)=D$92,F134,D$92-SUM(E$99:E134))</f>
        <v>1764651.0989160491</v>
      </c>
      <c r="E135" s="522">
        <f>IF(+J96&lt;F134,J96,D135)</f>
        <v>218822.49863636363</v>
      </c>
      <c r="F135" s="523">
        <f t="shared" si="29"/>
        <v>1545828.6002796856</v>
      </c>
      <c r="G135" s="523">
        <f t="shared" si="30"/>
        <v>1655239.8495978673</v>
      </c>
      <c r="H135" s="526">
        <f t="shared" si="31"/>
        <v>424943.45876672247</v>
      </c>
      <c r="I135" s="577">
        <f t="shared" si="32"/>
        <v>424943.45876672247</v>
      </c>
      <c r="J135" s="514">
        <f t="shared" si="34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 ht="12.5">
      <c r="B136" s="195" t="str">
        <f t="shared" si="21"/>
        <v/>
      </c>
      <c r="C136" s="507">
        <f>IF(D93="","-",+C135+1)</f>
        <v>2056</v>
      </c>
      <c r="D136" s="374">
        <f>IF(F135+SUM(E$99:E135)=D$92,F135,D$92-SUM(E$99:E135))</f>
        <v>1545828.6002796856</v>
      </c>
      <c r="E136" s="522">
        <f>IF(+J96&lt;F135,J96,D136)</f>
        <v>218822.49863636363</v>
      </c>
      <c r="F136" s="523">
        <f t="shared" si="29"/>
        <v>1327006.101643322</v>
      </c>
      <c r="G136" s="523">
        <f t="shared" si="30"/>
        <v>1436417.3509615038</v>
      </c>
      <c r="H136" s="526">
        <f t="shared" si="31"/>
        <v>397694.29392332584</v>
      </c>
      <c r="I136" s="577">
        <f t="shared" si="32"/>
        <v>397694.29392332584</v>
      </c>
      <c r="J136" s="514">
        <f t="shared" si="34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 ht="12.5">
      <c r="B137" s="195" t="str">
        <f t="shared" si="21"/>
        <v/>
      </c>
      <c r="C137" s="507">
        <f>IF(D93="","-",+C136+1)</f>
        <v>2057</v>
      </c>
      <c r="D137" s="374">
        <f>IF(F136+SUM(E$99:E136)=D$92,F136,D$92-SUM(E$99:E136))</f>
        <v>1327006.101643322</v>
      </c>
      <c r="E137" s="522">
        <f>IF(+J96&lt;F136,J96,D137)</f>
        <v>218822.49863636363</v>
      </c>
      <c r="F137" s="523">
        <f t="shared" si="29"/>
        <v>1108183.6030069585</v>
      </c>
      <c r="G137" s="523">
        <f t="shared" si="30"/>
        <v>1217594.8523251403</v>
      </c>
      <c r="H137" s="526">
        <f t="shared" si="31"/>
        <v>370445.1290799292</v>
      </c>
      <c r="I137" s="577">
        <f t="shared" si="32"/>
        <v>370445.1290799292</v>
      </c>
      <c r="J137" s="514">
        <f t="shared" si="34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 ht="12.5">
      <c r="B138" s="195" t="str">
        <f t="shared" si="21"/>
        <v/>
      </c>
      <c r="C138" s="507">
        <f>IF(D93="","-",+C137+1)</f>
        <v>2058</v>
      </c>
      <c r="D138" s="374">
        <f>IF(F137+SUM(E$99:E137)=D$92,F137,D$92-SUM(E$99:E137))</f>
        <v>1108183.6030069585</v>
      </c>
      <c r="E138" s="522">
        <f>IF(+J96&lt;F137,J96,D138)</f>
        <v>218822.49863636363</v>
      </c>
      <c r="F138" s="523">
        <f t="shared" si="29"/>
        <v>889361.10437059484</v>
      </c>
      <c r="G138" s="523">
        <f t="shared" si="30"/>
        <v>998772.35368877673</v>
      </c>
      <c r="H138" s="526">
        <f t="shared" si="31"/>
        <v>343195.96423653251</v>
      </c>
      <c r="I138" s="577">
        <f t="shared" si="32"/>
        <v>343195.96423653251</v>
      </c>
      <c r="J138" s="514">
        <f t="shared" si="34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 ht="12.5">
      <c r="B139" s="195" t="str">
        <f t="shared" si="21"/>
        <v/>
      </c>
      <c r="C139" s="507">
        <f>IF(D93="","-",+C138+1)</f>
        <v>2059</v>
      </c>
      <c r="D139" s="374">
        <f>IF(F138+SUM(E$99:E138)=D$92,F138,D$92-SUM(E$99:E138))</f>
        <v>889361.10437059484</v>
      </c>
      <c r="E139" s="522">
        <f>IF(+J96&lt;F138,J96,D139)</f>
        <v>218822.49863636363</v>
      </c>
      <c r="F139" s="523">
        <f t="shared" si="29"/>
        <v>670538.60573423118</v>
      </c>
      <c r="G139" s="523">
        <f t="shared" si="30"/>
        <v>779949.85505241295</v>
      </c>
      <c r="H139" s="526">
        <f t="shared" si="31"/>
        <v>315946.79939313582</v>
      </c>
      <c r="I139" s="577">
        <f t="shared" si="32"/>
        <v>315946.79939313582</v>
      </c>
      <c r="J139" s="514">
        <f t="shared" si="34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 ht="12.5">
      <c r="B140" s="195" t="str">
        <f t="shared" si="21"/>
        <v/>
      </c>
      <c r="C140" s="507">
        <f>IF(D93="","-",+C139+1)</f>
        <v>2060</v>
      </c>
      <c r="D140" s="374">
        <f>IF(F139+SUM(E$99:E139)=D$92,F139,D$92-SUM(E$99:E139))</f>
        <v>670538.60573423118</v>
      </c>
      <c r="E140" s="522">
        <f>IF(+J96&lt;F139,J96,D140)</f>
        <v>218822.49863636363</v>
      </c>
      <c r="F140" s="523">
        <f t="shared" si="29"/>
        <v>451716.10709786753</v>
      </c>
      <c r="G140" s="523">
        <f t="shared" si="30"/>
        <v>561127.35641604941</v>
      </c>
      <c r="H140" s="526">
        <f t="shared" si="31"/>
        <v>288697.63454973913</v>
      </c>
      <c r="I140" s="577">
        <f t="shared" si="32"/>
        <v>288697.63454973913</v>
      </c>
      <c r="J140" s="514">
        <f t="shared" si="34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 ht="12.5">
      <c r="B141" s="195" t="str">
        <f t="shared" si="21"/>
        <v/>
      </c>
      <c r="C141" s="507">
        <f>IF(D93="","-",+C140+1)</f>
        <v>2061</v>
      </c>
      <c r="D141" s="374">
        <f>IF(F140+SUM(E$99:E140)=D$92,F140,D$92-SUM(E$99:E140))</f>
        <v>451716.10709786753</v>
      </c>
      <c r="E141" s="522">
        <f>IF(+J96&lt;F140,J96,D141)</f>
        <v>218822.49863636363</v>
      </c>
      <c r="F141" s="523">
        <f t="shared" si="29"/>
        <v>232893.6084615039</v>
      </c>
      <c r="G141" s="523">
        <f t="shared" si="30"/>
        <v>342304.8577796857</v>
      </c>
      <c r="H141" s="526">
        <f t="shared" si="31"/>
        <v>261448.46970634244</v>
      </c>
      <c r="I141" s="577">
        <f t="shared" si="32"/>
        <v>261448.46970634244</v>
      </c>
      <c r="J141" s="514">
        <f t="shared" si="34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 ht="12.5">
      <c r="B142" s="195" t="str">
        <f t="shared" si="21"/>
        <v/>
      </c>
      <c r="C142" s="507">
        <f>IF(D93="","-",+C141+1)</f>
        <v>2062</v>
      </c>
      <c r="D142" s="374">
        <f>IF(F141+SUM(E$99:E141)=D$92,F141,D$92-SUM(E$99:E141))</f>
        <v>232893.6084615039</v>
      </c>
      <c r="E142" s="522">
        <f>IF(+J96&lt;F141,J96,D142)</f>
        <v>218822.49863636363</v>
      </c>
      <c r="F142" s="523">
        <f t="shared" si="29"/>
        <v>14071.109825140273</v>
      </c>
      <c r="G142" s="523">
        <f t="shared" si="30"/>
        <v>123482.35914332209</v>
      </c>
      <c r="H142" s="526">
        <f t="shared" si="31"/>
        <v>234199.30486294575</v>
      </c>
      <c r="I142" s="577">
        <f t="shared" si="32"/>
        <v>234199.30486294575</v>
      </c>
      <c r="J142" s="514">
        <f t="shared" si="34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 ht="12.5">
      <c r="B143" s="195" t="str">
        <f t="shared" si="21"/>
        <v/>
      </c>
      <c r="C143" s="507">
        <f>IF(D93="","-",+C142+1)</f>
        <v>2063</v>
      </c>
      <c r="D143" s="374">
        <f>IF(F142+SUM(E$99:E142)=D$92,F142,D$92-SUM(E$99:E142))</f>
        <v>14071.109825140273</v>
      </c>
      <c r="E143" s="522">
        <f>IF(+J96&lt;F142,J96,D143)</f>
        <v>14071.109825140273</v>
      </c>
      <c r="F143" s="523">
        <f t="shared" si="29"/>
        <v>0</v>
      </c>
      <c r="G143" s="523">
        <f t="shared" si="30"/>
        <v>7035.5549125701364</v>
      </c>
      <c r="H143" s="526">
        <f t="shared" si="31"/>
        <v>14947.221727582166</v>
      </c>
      <c r="I143" s="577">
        <f t="shared" si="32"/>
        <v>14947.221727582166</v>
      </c>
      <c r="J143" s="514">
        <f t="shared" si="34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 ht="12.5">
      <c r="B144" s="195" t="str">
        <f t="shared" si="21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9"/>
        <v>0</v>
      </c>
      <c r="G144" s="523">
        <f t="shared" si="30"/>
        <v>0</v>
      </c>
      <c r="H144" s="526">
        <f t="shared" si="31"/>
        <v>0</v>
      </c>
      <c r="I144" s="577">
        <f t="shared" si="32"/>
        <v>0</v>
      </c>
      <c r="J144" s="514">
        <f t="shared" si="34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 ht="12.5">
      <c r="B145" s="195" t="str">
        <f t="shared" si="21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9"/>
        <v>0</v>
      </c>
      <c r="G145" s="523">
        <f t="shared" si="30"/>
        <v>0</v>
      </c>
      <c r="H145" s="526">
        <f t="shared" si="31"/>
        <v>0</v>
      </c>
      <c r="I145" s="577">
        <f t="shared" si="32"/>
        <v>0</v>
      </c>
      <c r="J145" s="514">
        <f t="shared" si="34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 ht="12.5">
      <c r="B146" s="195" t="str">
        <f t="shared" si="21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9"/>
        <v>0</v>
      </c>
      <c r="G146" s="523">
        <f t="shared" si="30"/>
        <v>0</v>
      </c>
      <c r="H146" s="526">
        <f t="shared" si="31"/>
        <v>0</v>
      </c>
      <c r="I146" s="577">
        <f t="shared" si="32"/>
        <v>0</v>
      </c>
      <c r="J146" s="514">
        <f t="shared" si="34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 ht="12.5">
      <c r="B147" s="195" t="str">
        <f t="shared" si="21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9"/>
        <v>0</v>
      </c>
      <c r="G147" s="523">
        <f t="shared" si="30"/>
        <v>0</v>
      </c>
      <c r="H147" s="526">
        <f t="shared" si="31"/>
        <v>0</v>
      </c>
      <c r="I147" s="577">
        <f t="shared" si="32"/>
        <v>0</v>
      </c>
      <c r="J147" s="514">
        <f t="shared" si="34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 ht="12.5">
      <c r="B148" s="195" t="str">
        <f t="shared" si="21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9"/>
        <v>0</v>
      </c>
      <c r="G148" s="523">
        <f t="shared" si="30"/>
        <v>0</v>
      </c>
      <c r="H148" s="526">
        <f t="shared" si="31"/>
        <v>0</v>
      </c>
      <c r="I148" s="577">
        <f t="shared" si="32"/>
        <v>0</v>
      </c>
      <c r="J148" s="514">
        <f t="shared" si="34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 ht="12.5">
      <c r="B149" s="195" t="str">
        <f t="shared" si="21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9"/>
        <v>0</v>
      </c>
      <c r="G149" s="523">
        <f t="shared" si="30"/>
        <v>0</v>
      </c>
      <c r="H149" s="526">
        <f t="shared" si="31"/>
        <v>0</v>
      </c>
      <c r="I149" s="577">
        <f t="shared" si="32"/>
        <v>0</v>
      </c>
      <c r="J149" s="514">
        <f t="shared" si="34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 ht="12.5">
      <c r="B150" s="195" t="str">
        <f t="shared" si="21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9"/>
        <v>0</v>
      </c>
      <c r="G150" s="523">
        <f t="shared" si="30"/>
        <v>0</v>
      </c>
      <c r="H150" s="526">
        <f t="shared" si="31"/>
        <v>0</v>
      </c>
      <c r="I150" s="577">
        <f t="shared" si="32"/>
        <v>0</v>
      </c>
      <c r="J150" s="514">
        <f t="shared" si="34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 ht="12.5">
      <c r="B151" s="195" t="str">
        <f t="shared" si="21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9"/>
        <v>0</v>
      </c>
      <c r="G151" s="523">
        <f t="shared" si="30"/>
        <v>0</v>
      </c>
      <c r="H151" s="526">
        <f t="shared" si="31"/>
        <v>0</v>
      </c>
      <c r="I151" s="577">
        <f t="shared" si="32"/>
        <v>0</v>
      </c>
      <c r="J151" s="514">
        <f t="shared" si="34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 ht="12.5">
      <c r="B152" s="195" t="str">
        <f t="shared" si="21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9"/>
        <v>0</v>
      </c>
      <c r="G152" s="523">
        <f t="shared" si="30"/>
        <v>0</v>
      </c>
      <c r="H152" s="526">
        <f t="shared" si="31"/>
        <v>0</v>
      </c>
      <c r="I152" s="577">
        <f t="shared" si="32"/>
        <v>0</v>
      </c>
      <c r="J152" s="514">
        <f t="shared" si="34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 ht="12.5">
      <c r="B153" s="195" t="str">
        <f t="shared" si="21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9"/>
        <v>0</v>
      </c>
      <c r="G153" s="523">
        <f t="shared" si="30"/>
        <v>0</v>
      </c>
      <c r="H153" s="526">
        <f t="shared" si="31"/>
        <v>0</v>
      </c>
      <c r="I153" s="577">
        <f t="shared" si="32"/>
        <v>0</v>
      </c>
      <c r="J153" s="514">
        <f t="shared" si="34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" thickBot="1">
      <c r="B154" s="195" t="str">
        <f t="shared" si="21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9"/>
        <v>0</v>
      </c>
      <c r="G154" s="528">
        <f t="shared" si="30"/>
        <v>0</v>
      </c>
      <c r="H154" s="530">
        <f t="shared" si="31"/>
        <v>0</v>
      </c>
      <c r="I154" s="579">
        <f t="shared" si="32"/>
        <v>0</v>
      </c>
      <c r="J154" s="533">
        <f t="shared" si="34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 ht="12.5">
      <c r="C155" s="374" t="s">
        <v>78</v>
      </c>
      <c r="D155" s="375"/>
      <c r="E155" s="375">
        <f>SUM(E99:E154)</f>
        <v>9628189.9399999976</v>
      </c>
      <c r="F155" s="375"/>
      <c r="G155" s="375"/>
      <c r="H155" s="375">
        <f>SUM(H99:H154)</f>
        <v>35077735.444811761</v>
      </c>
      <c r="I155" s="375">
        <f>SUM(I99:I154)</f>
        <v>35077735.444811761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162"/>
  <sheetViews>
    <sheetView topLeftCell="A100" zoomScale="70" zoomScaleNormal="7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73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474211.95480953826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474211.95480953826</v>
      </c>
      <c r="O6" s="269"/>
      <c r="P6" s="269"/>
    </row>
    <row r="7" spans="1:16" ht="13.5" thickBot="1">
      <c r="C7" s="467" t="s">
        <v>48</v>
      </c>
      <c r="D7" s="624" t="s">
        <v>457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471</v>
      </c>
      <c r="E9" s="637" t="s">
        <v>470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3820524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86830.090909090912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 t="shared" ref="K17:K22" si="1">+G17</f>
        <v>192042.98677355595</v>
      </c>
      <c r="L17" s="513">
        <f t="shared" ref="L17:L18" si="2">IF(K17&lt;&gt;0,+G17-K17,0)</f>
        <v>0</v>
      </c>
      <c r="M17" s="512">
        <f t="shared" ref="M17:M22" si="3">+H17</f>
        <v>192042.98677355595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484092.97891210701</v>
      </c>
      <c r="H18" s="639">
        <v>484092.97891210701</v>
      </c>
      <c r="I18" s="511">
        <f t="shared" si="0"/>
        <v>0</v>
      </c>
      <c r="J18" s="511"/>
      <c r="K18" s="518">
        <f t="shared" si="1"/>
        <v>484092.97891210701</v>
      </c>
      <c r="L18" s="519">
        <f t="shared" si="2"/>
        <v>0</v>
      </c>
      <c r="M18" s="518">
        <f t="shared" si="3"/>
        <v>484092.97891210701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3727564.3394687176</v>
      </c>
      <c r="E19" s="630">
        <v>90991.952380952382</v>
      </c>
      <c r="F19" s="631">
        <v>3636572.3870877651</v>
      </c>
      <c r="G19" s="630">
        <v>481307.93404609448</v>
      </c>
      <c r="H19" s="639">
        <v>481307.93404609448</v>
      </c>
      <c r="I19" s="511">
        <f t="shared" si="0"/>
        <v>0</v>
      </c>
      <c r="J19" s="511"/>
      <c r="K19" s="518">
        <f t="shared" si="1"/>
        <v>481307.93404609448</v>
      </c>
      <c r="L19" s="519">
        <f t="shared" ref="L19" si="6">IF(K19&lt;&gt;0,+G19-K19,0)</f>
        <v>0</v>
      </c>
      <c r="M19" s="518">
        <f t="shared" si="3"/>
        <v>481307.93404609448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2022</v>
      </c>
      <c r="D20" s="631">
        <v>3628876.3870877656</v>
      </c>
      <c r="E20" s="630">
        <v>90808.71428571429</v>
      </c>
      <c r="F20" s="631">
        <v>3538067.6728020515</v>
      </c>
      <c r="G20" s="630">
        <v>493748.99039861257</v>
      </c>
      <c r="H20" s="639">
        <v>493748.99039861257</v>
      </c>
      <c r="I20" s="511">
        <f t="shared" si="0"/>
        <v>0</v>
      </c>
      <c r="J20" s="511"/>
      <c r="K20" s="518">
        <f t="shared" si="1"/>
        <v>493748.99039861257</v>
      </c>
      <c r="L20" s="519">
        <f t="shared" ref="L20" si="8">IF(K20&lt;&gt;0,+G20-K20,0)</f>
        <v>0</v>
      </c>
      <c r="M20" s="518">
        <f t="shared" si="3"/>
        <v>493748.99039861257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2023</v>
      </c>
      <c r="D21" s="631">
        <v>3538067.8328020507</v>
      </c>
      <c r="E21" s="630">
        <v>90808.718095238088</v>
      </c>
      <c r="F21" s="631">
        <v>3447259.1147068124</v>
      </c>
      <c r="G21" s="630">
        <v>532025.67622840172</v>
      </c>
      <c r="H21" s="639">
        <v>532025.67622840172</v>
      </c>
      <c r="I21" s="511">
        <f t="shared" si="0"/>
        <v>0</v>
      </c>
      <c r="J21" s="511"/>
      <c r="K21" s="518">
        <f t="shared" si="1"/>
        <v>532025.67622840172</v>
      </c>
      <c r="L21" s="519">
        <f t="shared" ref="L21" si="9">IF(K21&lt;&gt;0,+G21-K21,0)</f>
        <v>0</v>
      </c>
      <c r="M21" s="518">
        <f t="shared" si="3"/>
        <v>532025.67622840172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2024</v>
      </c>
      <c r="D22" s="631">
        <v>3453816.9547068132</v>
      </c>
      <c r="E22" s="630">
        <v>90964.857142857145</v>
      </c>
      <c r="F22" s="631">
        <v>3362852.0975639559</v>
      </c>
      <c r="G22" s="630">
        <v>474211.95480953826</v>
      </c>
      <c r="H22" s="639">
        <v>474211.95480953826</v>
      </c>
      <c r="I22" s="511">
        <f t="shared" si="0"/>
        <v>0</v>
      </c>
      <c r="J22" s="511"/>
      <c r="K22" s="518">
        <f t="shared" si="1"/>
        <v>474211.95480953826</v>
      </c>
      <c r="L22" s="519">
        <f t="shared" ref="L22" si="10">IF(K22&lt;&gt;0,+G22-K22,0)</f>
        <v>0</v>
      </c>
      <c r="M22" s="518">
        <f t="shared" si="3"/>
        <v>474211.95480953826</v>
      </c>
      <c r="N22" s="514">
        <f t="shared" ref="N22" si="11">IF(M22&lt;&gt;0,+H22-M22,0)</f>
        <v>0</v>
      </c>
      <c r="O22" s="514">
        <f t="shared" ref="O22" si="12">+N22-L22</f>
        <v>0</v>
      </c>
      <c r="P22" s="272"/>
    </row>
    <row r="23" spans="2:16" ht="12.5">
      <c r="B23" s="195" t="str">
        <f t="shared" si="7"/>
        <v/>
      </c>
      <c r="C23" s="507">
        <f>IF(D11="","-",+C22+1)</f>
        <v>2025</v>
      </c>
      <c r="D23" s="523">
        <f>IF(F22+SUM(E$17:E22)=D$10,F22,D$10-SUM(E$17:E22))</f>
        <v>3362852.0975639559</v>
      </c>
      <c r="E23" s="522">
        <f>IF(+I14&lt;F22,I14,D23)</f>
        <v>86830.090909090912</v>
      </c>
      <c r="F23" s="523">
        <f t="shared" ref="F23:F72" si="13">+D23-E23</f>
        <v>3276022.0066548651</v>
      </c>
      <c r="G23" s="524">
        <f t="shared" ref="G23:G72" si="14">+I$12*((D23+F23)/2)+E23</f>
        <v>483592.88045385573</v>
      </c>
      <c r="H23" s="491">
        <f t="shared" ref="H23:H72" si="15">+I$13*((D23+F23)/2)+E23</f>
        <v>483592.88045385573</v>
      </c>
      <c r="I23" s="511">
        <f t="shared" si="0"/>
        <v>0</v>
      </c>
      <c r="J23" s="511"/>
      <c r="K23" s="525"/>
      <c r="L23" s="514">
        <f t="shared" ref="L23:L72" si="16">IF(K23&lt;&gt;0,+G23-K23,0)</f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2026</v>
      </c>
      <c r="D24" s="523">
        <f>IF(F23+SUM(E$17:E23)=D$10,F23,D$10-SUM(E$17:E23))</f>
        <v>3276022.0066548651</v>
      </c>
      <c r="E24" s="522">
        <f>IF(+I14&lt;F23,I14,D24)</f>
        <v>86830.090909090912</v>
      </c>
      <c r="F24" s="523">
        <f t="shared" si="13"/>
        <v>3189191.9157457743</v>
      </c>
      <c r="G24" s="524">
        <f t="shared" si="14"/>
        <v>473214.32874623302</v>
      </c>
      <c r="H24" s="491">
        <f t="shared" si="15"/>
        <v>473214.32874623302</v>
      </c>
      <c r="I24" s="511">
        <f t="shared" si="0"/>
        <v>0</v>
      </c>
      <c r="J24" s="511"/>
      <c r="K24" s="525"/>
      <c r="L24" s="514">
        <f t="shared" si="16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2027</v>
      </c>
      <c r="D25" s="523">
        <f>IF(F24+SUM(E$17:E24)=D$10,F24,D$10-SUM(E$17:E24))</f>
        <v>3189191.9157457743</v>
      </c>
      <c r="E25" s="522">
        <f>IF(+I14&lt;F24,I14,D25)</f>
        <v>86830.090909090912</v>
      </c>
      <c r="F25" s="523">
        <f t="shared" si="13"/>
        <v>3102361.8248366835</v>
      </c>
      <c r="G25" s="524">
        <f t="shared" si="14"/>
        <v>462835.77703861019</v>
      </c>
      <c r="H25" s="491">
        <f t="shared" si="15"/>
        <v>462835.77703861019</v>
      </c>
      <c r="I25" s="511">
        <f t="shared" si="0"/>
        <v>0</v>
      </c>
      <c r="J25" s="511"/>
      <c r="K25" s="525"/>
      <c r="L25" s="514">
        <f t="shared" si="16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2028</v>
      </c>
      <c r="D26" s="523">
        <f>IF(F25+SUM(E$17:E25)=D$10,F25,D$10-SUM(E$17:E25))</f>
        <v>3102361.8248366835</v>
      </c>
      <c r="E26" s="522">
        <f>IF(+I14&lt;F25,I14,D26)</f>
        <v>86830.090909090912</v>
      </c>
      <c r="F26" s="523">
        <f t="shared" si="13"/>
        <v>3015531.7339275926</v>
      </c>
      <c r="G26" s="524">
        <f t="shared" si="14"/>
        <v>452457.22533098748</v>
      </c>
      <c r="H26" s="491">
        <f t="shared" si="15"/>
        <v>452457.22533098748</v>
      </c>
      <c r="I26" s="511">
        <f t="shared" si="0"/>
        <v>0</v>
      </c>
      <c r="J26" s="511"/>
      <c r="K26" s="525"/>
      <c r="L26" s="514">
        <f t="shared" si="16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2029</v>
      </c>
      <c r="D27" s="523">
        <f>IF(F26+SUM(E$17:E26)=D$10,F26,D$10-SUM(E$17:E26))</f>
        <v>3015531.7339275926</v>
      </c>
      <c r="E27" s="522">
        <f>IF(+I14&lt;F26,I14,D27)</f>
        <v>86830.090909090912</v>
      </c>
      <c r="F27" s="523">
        <f t="shared" si="13"/>
        <v>2928701.6430185018</v>
      </c>
      <c r="G27" s="524">
        <f t="shared" si="14"/>
        <v>442078.67362336465</v>
      </c>
      <c r="H27" s="491">
        <f t="shared" si="15"/>
        <v>442078.67362336465</v>
      </c>
      <c r="I27" s="511">
        <f t="shared" si="0"/>
        <v>0</v>
      </c>
      <c r="J27" s="511"/>
      <c r="K27" s="525"/>
      <c r="L27" s="514">
        <f t="shared" si="16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2030</v>
      </c>
      <c r="D28" s="523">
        <f>IF(F27+SUM(E$17:E27)=D$10,F27,D$10-SUM(E$17:E27))</f>
        <v>2928701.6430185018</v>
      </c>
      <c r="E28" s="522">
        <f>IF(+I14&lt;F27,I14,D28)</f>
        <v>86830.090909090912</v>
      </c>
      <c r="F28" s="523">
        <f t="shared" si="13"/>
        <v>2841871.552109411</v>
      </c>
      <c r="G28" s="524">
        <f t="shared" si="14"/>
        <v>431700.12191574194</v>
      </c>
      <c r="H28" s="491">
        <f t="shared" si="15"/>
        <v>431700.12191574194</v>
      </c>
      <c r="I28" s="511">
        <f t="shared" si="0"/>
        <v>0</v>
      </c>
      <c r="J28" s="511"/>
      <c r="K28" s="525"/>
      <c r="L28" s="514">
        <f t="shared" si="16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2031</v>
      </c>
      <c r="D29" s="523">
        <f>IF(F28+SUM(E$17:E28)=D$10,F28,D$10-SUM(E$17:E28))</f>
        <v>2841871.552109411</v>
      </c>
      <c r="E29" s="522">
        <f>IF(+I14&lt;F28,I14,D29)</f>
        <v>86830.090909090912</v>
      </c>
      <c r="F29" s="523">
        <f t="shared" si="13"/>
        <v>2755041.4612003202</v>
      </c>
      <c r="G29" s="524">
        <f t="shared" si="14"/>
        <v>421321.57020811911</v>
      </c>
      <c r="H29" s="491">
        <f t="shared" si="15"/>
        <v>421321.57020811911</v>
      </c>
      <c r="I29" s="511">
        <f t="shared" si="0"/>
        <v>0</v>
      </c>
      <c r="J29" s="511"/>
      <c r="K29" s="525"/>
      <c r="L29" s="514">
        <f t="shared" si="16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2032</v>
      </c>
      <c r="D30" s="523">
        <f>IF(F29+SUM(E$17:E29)=D$10,F29,D$10-SUM(E$17:E29))</f>
        <v>2755041.4612003202</v>
      </c>
      <c r="E30" s="522">
        <f>IF(+I14&lt;F29,I14,D30)</f>
        <v>86830.090909090912</v>
      </c>
      <c r="F30" s="523">
        <f t="shared" si="13"/>
        <v>2668211.3702912293</v>
      </c>
      <c r="G30" s="524">
        <f t="shared" si="14"/>
        <v>410943.0185004964</v>
      </c>
      <c r="H30" s="491">
        <f t="shared" si="15"/>
        <v>410943.0185004964</v>
      </c>
      <c r="I30" s="511">
        <f t="shared" si="0"/>
        <v>0</v>
      </c>
      <c r="J30" s="511"/>
      <c r="K30" s="525"/>
      <c r="L30" s="514">
        <f t="shared" si="16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2033</v>
      </c>
      <c r="D31" s="523">
        <f>IF(F30+SUM(E$17:E30)=D$10,F30,D$10-SUM(E$17:E30))</f>
        <v>2668211.3702912293</v>
      </c>
      <c r="E31" s="522">
        <f>IF(+I14&lt;F30,I14,D31)</f>
        <v>86830.090909090912</v>
      </c>
      <c r="F31" s="523">
        <f t="shared" si="13"/>
        <v>2581381.2793821385</v>
      </c>
      <c r="G31" s="524">
        <f t="shared" si="14"/>
        <v>400564.46679287357</v>
      </c>
      <c r="H31" s="491">
        <f t="shared" si="15"/>
        <v>400564.46679287357</v>
      </c>
      <c r="I31" s="511">
        <f t="shared" si="0"/>
        <v>0</v>
      </c>
      <c r="J31" s="511"/>
      <c r="K31" s="525"/>
      <c r="L31" s="514">
        <f t="shared" si="16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2034</v>
      </c>
      <c r="D32" s="523">
        <f>IF(F31+SUM(E$17:E31)=D$10,F31,D$10-SUM(E$17:E31))</f>
        <v>2581381.2793821385</v>
      </c>
      <c r="E32" s="522">
        <f>IF(+I14&lt;F31,I14,D32)</f>
        <v>86830.090909090912</v>
      </c>
      <c r="F32" s="523">
        <f t="shared" si="13"/>
        <v>2494551.1884730477</v>
      </c>
      <c r="G32" s="524">
        <f t="shared" si="14"/>
        <v>390185.91508525086</v>
      </c>
      <c r="H32" s="491">
        <f t="shared" si="15"/>
        <v>390185.91508525086</v>
      </c>
      <c r="I32" s="511">
        <f t="shared" si="0"/>
        <v>0</v>
      </c>
      <c r="J32" s="511"/>
      <c r="K32" s="525"/>
      <c r="L32" s="514">
        <f t="shared" si="16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2035</v>
      </c>
      <c r="D33" s="523">
        <f>IF(F32+SUM(E$17:E32)=D$10,F32,D$10-SUM(E$17:E32))</f>
        <v>2494551.1884730477</v>
      </c>
      <c r="E33" s="522">
        <f>IF(+I14&lt;F32,I14,D33)</f>
        <v>86830.090909090912</v>
      </c>
      <c r="F33" s="523">
        <f t="shared" si="13"/>
        <v>2407721.0975639569</v>
      </c>
      <c r="G33" s="524">
        <f t="shared" si="14"/>
        <v>379807.36337762803</v>
      </c>
      <c r="H33" s="491">
        <f t="shared" si="15"/>
        <v>379807.36337762803</v>
      </c>
      <c r="I33" s="511">
        <f t="shared" si="0"/>
        <v>0</v>
      </c>
      <c r="J33" s="511"/>
      <c r="K33" s="525"/>
      <c r="L33" s="514">
        <f t="shared" si="16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2036</v>
      </c>
      <c r="D34" s="523">
        <f>IF(F33+SUM(E$17:E33)=D$10,F33,D$10-SUM(E$17:E33))</f>
        <v>2407721.0975639569</v>
      </c>
      <c r="E34" s="522">
        <f>IF(+I14&lt;F33,I14,D34)</f>
        <v>86830.090909090912</v>
      </c>
      <c r="F34" s="523">
        <f t="shared" si="13"/>
        <v>2320891.006654866</v>
      </c>
      <c r="G34" s="524">
        <f t="shared" si="14"/>
        <v>369428.81167000532</v>
      </c>
      <c r="H34" s="491">
        <f t="shared" si="15"/>
        <v>369428.81167000532</v>
      </c>
      <c r="I34" s="511">
        <f t="shared" si="0"/>
        <v>0</v>
      </c>
      <c r="J34" s="511"/>
      <c r="K34" s="525"/>
      <c r="L34" s="514">
        <f t="shared" si="16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2037</v>
      </c>
      <c r="D35" s="523">
        <f>IF(F34+SUM(E$17:E34)=D$10,F34,D$10-SUM(E$17:E34))</f>
        <v>2320891.006654866</v>
      </c>
      <c r="E35" s="522">
        <f>IF(+I14&lt;F34,I14,D35)</f>
        <v>86830.090909090912</v>
      </c>
      <c r="F35" s="523">
        <f t="shared" si="13"/>
        <v>2234060.9157457752</v>
      </c>
      <c r="G35" s="524">
        <f t="shared" si="14"/>
        <v>359050.25996238261</v>
      </c>
      <c r="H35" s="491">
        <f t="shared" si="15"/>
        <v>359050.25996238261</v>
      </c>
      <c r="I35" s="511">
        <f t="shared" si="0"/>
        <v>0</v>
      </c>
      <c r="J35" s="511"/>
      <c r="K35" s="525"/>
      <c r="L35" s="514">
        <f t="shared" si="16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2038</v>
      </c>
      <c r="D36" s="523">
        <f>IF(F35+SUM(E$17:E35)=D$10,F35,D$10-SUM(E$17:E35))</f>
        <v>2234060.9157457752</v>
      </c>
      <c r="E36" s="522">
        <f>IF(+I14&lt;F35,I14,D36)</f>
        <v>86830.090909090912</v>
      </c>
      <c r="F36" s="523">
        <f t="shared" si="13"/>
        <v>2147230.8248366844</v>
      </c>
      <c r="G36" s="524">
        <f t="shared" si="14"/>
        <v>348671.70825475978</v>
      </c>
      <c r="H36" s="491">
        <f t="shared" si="15"/>
        <v>348671.70825475978</v>
      </c>
      <c r="I36" s="511">
        <f t="shared" si="0"/>
        <v>0</v>
      </c>
      <c r="J36" s="511"/>
      <c r="K36" s="525"/>
      <c r="L36" s="514">
        <f t="shared" si="16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2039</v>
      </c>
      <c r="D37" s="523">
        <f>IF(F36+SUM(E$17:E36)=D$10,F36,D$10-SUM(E$17:E36))</f>
        <v>2147230.8248366844</v>
      </c>
      <c r="E37" s="522">
        <f>IF(+I14&lt;F36,I14,D37)</f>
        <v>86830.090909090912</v>
      </c>
      <c r="F37" s="523">
        <f t="shared" si="13"/>
        <v>2060400.7339275936</v>
      </c>
      <c r="G37" s="524">
        <f t="shared" si="14"/>
        <v>338293.15654713707</v>
      </c>
      <c r="H37" s="491">
        <f t="shared" si="15"/>
        <v>338293.15654713707</v>
      </c>
      <c r="I37" s="511">
        <f t="shared" si="0"/>
        <v>0</v>
      </c>
      <c r="J37" s="511"/>
      <c r="K37" s="525"/>
      <c r="L37" s="514">
        <f t="shared" si="16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2040</v>
      </c>
      <c r="D38" s="523">
        <f>IF(F37+SUM(E$17:E37)=D$10,F37,D$10-SUM(E$17:E37))</f>
        <v>2060400.7339275936</v>
      </c>
      <c r="E38" s="522">
        <f>IF(+I14&lt;F37,I14,D38)</f>
        <v>86830.090909090912</v>
      </c>
      <c r="F38" s="523">
        <f t="shared" si="13"/>
        <v>1973570.6430185027</v>
      </c>
      <c r="G38" s="524">
        <f t="shared" si="14"/>
        <v>327914.60483951424</v>
      </c>
      <c r="H38" s="491">
        <f t="shared" si="15"/>
        <v>327914.60483951424</v>
      </c>
      <c r="I38" s="511">
        <f t="shared" si="0"/>
        <v>0</v>
      </c>
      <c r="J38" s="511"/>
      <c r="K38" s="525"/>
      <c r="L38" s="514">
        <f t="shared" si="16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2041</v>
      </c>
      <c r="D39" s="523">
        <f>IF(F38+SUM(E$17:E38)=D$10,F38,D$10-SUM(E$17:E38))</f>
        <v>1973570.6430185027</v>
      </c>
      <c r="E39" s="522">
        <f>IF(+I14&lt;F38,I14,D39)</f>
        <v>86830.090909090912</v>
      </c>
      <c r="F39" s="523">
        <f t="shared" si="13"/>
        <v>1886740.5521094119</v>
      </c>
      <c r="G39" s="524">
        <f t="shared" si="14"/>
        <v>317536.05313189153</v>
      </c>
      <c r="H39" s="491">
        <f t="shared" si="15"/>
        <v>317536.05313189153</v>
      </c>
      <c r="I39" s="511">
        <f t="shared" si="0"/>
        <v>0</v>
      </c>
      <c r="J39" s="511"/>
      <c r="K39" s="525"/>
      <c r="L39" s="514">
        <f t="shared" si="16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2042</v>
      </c>
      <c r="D40" s="523">
        <f>IF(F39+SUM(E$17:E39)=D$10,F39,D$10-SUM(E$17:E39))</f>
        <v>1886740.5521094119</v>
      </c>
      <c r="E40" s="522">
        <f>IF(+I14&lt;F39,I14,D40)</f>
        <v>86830.090909090912</v>
      </c>
      <c r="F40" s="523">
        <f t="shared" si="13"/>
        <v>1799910.4612003211</v>
      </c>
      <c r="G40" s="524">
        <f t="shared" si="14"/>
        <v>307157.5014242687</v>
      </c>
      <c r="H40" s="491">
        <f t="shared" si="15"/>
        <v>307157.5014242687</v>
      </c>
      <c r="I40" s="511">
        <f t="shared" si="0"/>
        <v>0</v>
      </c>
      <c r="J40" s="511"/>
      <c r="K40" s="525"/>
      <c r="L40" s="514">
        <f t="shared" si="16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2043</v>
      </c>
      <c r="D41" s="523">
        <f>IF(F40+SUM(E$17:E40)=D$10,F40,D$10-SUM(E$17:E40))</f>
        <v>1799910.4612003211</v>
      </c>
      <c r="E41" s="522">
        <f>IF(+I14&lt;F40,I14,D41)</f>
        <v>86830.090909090912</v>
      </c>
      <c r="F41" s="523">
        <f t="shared" si="13"/>
        <v>1713080.3702912303</v>
      </c>
      <c r="G41" s="524">
        <f t="shared" si="14"/>
        <v>296778.94971664599</v>
      </c>
      <c r="H41" s="491">
        <f t="shared" si="15"/>
        <v>296778.94971664599</v>
      </c>
      <c r="I41" s="511">
        <f t="shared" si="0"/>
        <v>0</v>
      </c>
      <c r="J41" s="511"/>
      <c r="K41" s="525"/>
      <c r="L41" s="514">
        <f t="shared" si="16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2044</v>
      </c>
      <c r="D42" s="523">
        <f>IF(F41+SUM(E$17:E41)=D$10,F41,D$10-SUM(E$17:E41))</f>
        <v>1713080.3702912303</v>
      </c>
      <c r="E42" s="522">
        <f>IF(+I14&lt;F41,I14,D42)</f>
        <v>86830.090909090912</v>
      </c>
      <c r="F42" s="523">
        <f t="shared" si="13"/>
        <v>1626250.2793821394</v>
      </c>
      <c r="G42" s="524">
        <f t="shared" si="14"/>
        <v>286400.39800902316</v>
      </c>
      <c r="H42" s="491">
        <f t="shared" si="15"/>
        <v>286400.39800902316</v>
      </c>
      <c r="I42" s="511">
        <f t="shared" si="0"/>
        <v>0</v>
      </c>
      <c r="J42" s="511"/>
      <c r="K42" s="525"/>
      <c r="L42" s="514">
        <f t="shared" si="16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2045</v>
      </c>
      <c r="D43" s="523">
        <f>IF(F42+SUM(E$17:E42)=D$10,F42,D$10-SUM(E$17:E42))</f>
        <v>1626250.2793821394</v>
      </c>
      <c r="E43" s="522">
        <f>IF(+I14&lt;F42,I14,D43)</f>
        <v>86830.090909090912</v>
      </c>
      <c r="F43" s="523">
        <f t="shared" si="13"/>
        <v>1539420.1884730486</v>
      </c>
      <c r="G43" s="524">
        <f t="shared" si="14"/>
        <v>276021.84630140045</v>
      </c>
      <c r="H43" s="491">
        <f t="shared" si="15"/>
        <v>276021.84630140045</v>
      </c>
      <c r="I43" s="511">
        <f t="shared" si="0"/>
        <v>0</v>
      </c>
      <c r="J43" s="511"/>
      <c r="K43" s="525"/>
      <c r="L43" s="514">
        <f t="shared" si="16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2046</v>
      </c>
      <c r="D44" s="523">
        <f>IF(F43+SUM(E$17:E43)=D$10,F43,D$10-SUM(E$17:E43))</f>
        <v>1539420.1884730486</v>
      </c>
      <c r="E44" s="522">
        <f>IF(+I14&lt;F43,I14,D44)</f>
        <v>86830.090909090912</v>
      </c>
      <c r="F44" s="523">
        <f t="shared" si="13"/>
        <v>1452590.0975639578</v>
      </c>
      <c r="G44" s="524">
        <f t="shared" si="14"/>
        <v>265643.29459377768</v>
      </c>
      <c r="H44" s="491">
        <f t="shared" si="15"/>
        <v>265643.29459377768</v>
      </c>
      <c r="I44" s="511">
        <f t="shared" si="0"/>
        <v>0</v>
      </c>
      <c r="J44" s="511"/>
      <c r="K44" s="525"/>
      <c r="L44" s="514">
        <f t="shared" si="16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2047</v>
      </c>
      <c r="D45" s="523">
        <f>IF(F44+SUM(E$17:E44)=D$10,F44,D$10-SUM(E$17:E44))</f>
        <v>1452590.0975639578</v>
      </c>
      <c r="E45" s="522">
        <f>IF(+I14&lt;F44,I14,D45)</f>
        <v>86830.090909090912</v>
      </c>
      <c r="F45" s="523">
        <f t="shared" si="13"/>
        <v>1365760.006654867</v>
      </c>
      <c r="G45" s="524">
        <f t="shared" si="14"/>
        <v>255264.74288615491</v>
      </c>
      <c r="H45" s="491">
        <f t="shared" si="15"/>
        <v>255264.74288615491</v>
      </c>
      <c r="I45" s="511">
        <f t="shared" si="0"/>
        <v>0</v>
      </c>
      <c r="J45" s="511"/>
      <c r="K45" s="525"/>
      <c r="L45" s="514">
        <f t="shared" si="16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2048</v>
      </c>
      <c r="D46" s="523">
        <f>IF(F45+SUM(E$17:E45)=D$10,F45,D$10-SUM(E$17:E45))</f>
        <v>1365760.006654867</v>
      </c>
      <c r="E46" s="522">
        <f>IF(+I14&lt;F45,I14,D46)</f>
        <v>86830.090909090912</v>
      </c>
      <c r="F46" s="523">
        <f t="shared" si="13"/>
        <v>1278929.9157457761</v>
      </c>
      <c r="G46" s="524">
        <f t="shared" si="14"/>
        <v>244886.19117853214</v>
      </c>
      <c r="H46" s="491">
        <f t="shared" si="15"/>
        <v>244886.19117853214</v>
      </c>
      <c r="I46" s="511">
        <f t="shared" si="0"/>
        <v>0</v>
      </c>
      <c r="J46" s="511"/>
      <c r="K46" s="525"/>
      <c r="L46" s="514">
        <f t="shared" si="16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2049</v>
      </c>
      <c r="D47" s="523">
        <f>IF(F46+SUM(E$17:E46)=D$10,F46,D$10-SUM(E$17:E46))</f>
        <v>1278929.9157457761</v>
      </c>
      <c r="E47" s="522">
        <f>IF(+I14&lt;F46,I14,D47)</f>
        <v>86830.090909090912</v>
      </c>
      <c r="F47" s="523">
        <f t="shared" si="13"/>
        <v>1192099.8248366853</v>
      </c>
      <c r="G47" s="524">
        <f t="shared" si="14"/>
        <v>234507.63947090937</v>
      </c>
      <c r="H47" s="491">
        <f t="shared" si="15"/>
        <v>234507.63947090937</v>
      </c>
      <c r="I47" s="511">
        <f t="shared" si="0"/>
        <v>0</v>
      </c>
      <c r="J47" s="511"/>
      <c r="K47" s="525"/>
      <c r="L47" s="514">
        <f t="shared" si="16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2050</v>
      </c>
      <c r="D48" s="523">
        <f>IF(F47+SUM(E$17:E47)=D$10,F47,D$10-SUM(E$17:E47))</f>
        <v>1192099.8248366853</v>
      </c>
      <c r="E48" s="522">
        <f>IF(+I14&lt;F47,I14,D48)</f>
        <v>86830.090909090912</v>
      </c>
      <c r="F48" s="523">
        <f t="shared" si="13"/>
        <v>1105269.7339275945</v>
      </c>
      <c r="G48" s="524">
        <f t="shared" si="14"/>
        <v>224129.0877632866</v>
      </c>
      <c r="H48" s="491">
        <f t="shared" si="15"/>
        <v>224129.0877632866</v>
      </c>
      <c r="I48" s="511">
        <f t="shared" si="0"/>
        <v>0</v>
      </c>
      <c r="J48" s="511"/>
      <c r="K48" s="525"/>
      <c r="L48" s="514">
        <f t="shared" si="16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2051</v>
      </c>
      <c r="D49" s="523">
        <f>IF(F48+SUM(E$17:E48)=D$10,F48,D$10-SUM(E$17:E48))</f>
        <v>1105269.7339275945</v>
      </c>
      <c r="E49" s="522">
        <f>IF(+I14&lt;F48,I14,D49)</f>
        <v>86830.090909090912</v>
      </c>
      <c r="F49" s="523">
        <f t="shared" si="13"/>
        <v>1018439.6430185036</v>
      </c>
      <c r="G49" s="524">
        <f t="shared" si="14"/>
        <v>213750.53605566383</v>
      </c>
      <c r="H49" s="491">
        <f t="shared" si="15"/>
        <v>213750.53605566383</v>
      </c>
      <c r="I49" s="511">
        <f t="shared" si="0"/>
        <v>0</v>
      </c>
      <c r="J49" s="511"/>
      <c r="K49" s="525"/>
      <c r="L49" s="514">
        <f t="shared" si="16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2052</v>
      </c>
      <c r="D50" s="523">
        <f>IF(F49+SUM(E$17:E49)=D$10,F49,D$10-SUM(E$17:E49))</f>
        <v>1018439.6430185036</v>
      </c>
      <c r="E50" s="522">
        <f>IF(+I14&lt;F49,I14,D50)</f>
        <v>86830.090909090912</v>
      </c>
      <c r="F50" s="523">
        <f t="shared" si="13"/>
        <v>931609.55210941262</v>
      </c>
      <c r="G50" s="524">
        <f t="shared" si="14"/>
        <v>203371.98434804106</v>
      </c>
      <c r="H50" s="491">
        <f t="shared" si="15"/>
        <v>203371.98434804106</v>
      </c>
      <c r="I50" s="511">
        <f t="shared" si="0"/>
        <v>0</v>
      </c>
      <c r="J50" s="511"/>
      <c r="K50" s="525"/>
      <c r="L50" s="514">
        <f t="shared" si="16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2053</v>
      </c>
      <c r="D51" s="523">
        <f>IF(F50+SUM(E$17:E50)=D$10,F50,D$10-SUM(E$17:E50))</f>
        <v>931609.55210941262</v>
      </c>
      <c r="E51" s="522">
        <f>IF(+I14&lt;F50,I14,D51)</f>
        <v>86830.090909090912</v>
      </c>
      <c r="F51" s="523">
        <f t="shared" si="13"/>
        <v>844779.46120032168</v>
      </c>
      <c r="G51" s="524">
        <f t="shared" si="14"/>
        <v>192993.43264041829</v>
      </c>
      <c r="H51" s="491">
        <f t="shared" si="15"/>
        <v>192993.43264041829</v>
      </c>
      <c r="I51" s="511">
        <f t="shared" si="0"/>
        <v>0</v>
      </c>
      <c r="J51" s="511"/>
      <c r="K51" s="525"/>
      <c r="L51" s="514">
        <f t="shared" si="16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2054</v>
      </c>
      <c r="D52" s="523">
        <f>IF(F51+SUM(E$17:E51)=D$10,F51,D$10-SUM(E$17:E51))</f>
        <v>844779.46120032168</v>
      </c>
      <c r="E52" s="522">
        <f>IF(+I14&lt;F51,I14,D52)</f>
        <v>86830.090909090912</v>
      </c>
      <c r="F52" s="523">
        <f t="shared" si="13"/>
        <v>757949.37029123073</v>
      </c>
      <c r="G52" s="524">
        <f t="shared" si="14"/>
        <v>182614.8809327955</v>
      </c>
      <c r="H52" s="491">
        <f t="shared" si="15"/>
        <v>182614.8809327955</v>
      </c>
      <c r="I52" s="511">
        <f t="shared" si="0"/>
        <v>0</v>
      </c>
      <c r="J52" s="511"/>
      <c r="K52" s="525"/>
      <c r="L52" s="514">
        <f t="shared" si="16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2055</v>
      </c>
      <c r="D53" s="523">
        <f>IF(F52+SUM(E$17:E52)=D$10,F52,D$10-SUM(E$17:E52))</f>
        <v>757949.37029123073</v>
      </c>
      <c r="E53" s="522">
        <f>IF(+I14&lt;F52,I14,D53)</f>
        <v>86830.090909090912</v>
      </c>
      <c r="F53" s="523">
        <f t="shared" si="13"/>
        <v>671119.27938213979</v>
      </c>
      <c r="G53" s="524">
        <f t="shared" si="14"/>
        <v>172236.32922517273</v>
      </c>
      <c r="H53" s="491">
        <f t="shared" si="15"/>
        <v>172236.32922517273</v>
      </c>
      <c r="I53" s="511">
        <f t="shared" si="0"/>
        <v>0</v>
      </c>
      <c r="J53" s="511"/>
      <c r="K53" s="525"/>
      <c r="L53" s="514">
        <f t="shared" si="16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2056</v>
      </c>
      <c r="D54" s="523">
        <f>IF(F53+SUM(E$17:E53)=D$10,F53,D$10-SUM(E$17:E53))</f>
        <v>671119.27938213979</v>
      </c>
      <c r="E54" s="522">
        <f>IF(+I14&lt;F53,I14,D54)</f>
        <v>86830.090909090912</v>
      </c>
      <c r="F54" s="523">
        <f t="shared" si="13"/>
        <v>584289.18847304885</v>
      </c>
      <c r="G54" s="524">
        <f t="shared" si="14"/>
        <v>161857.77751754993</v>
      </c>
      <c r="H54" s="491">
        <f t="shared" si="15"/>
        <v>161857.77751754993</v>
      </c>
      <c r="I54" s="511">
        <f t="shared" si="0"/>
        <v>0</v>
      </c>
      <c r="J54" s="511"/>
      <c r="K54" s="525"/>
      <c r="L54" s="514">
        <f t="shared" si="16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2057</v>
      </c>
      <c r="D55" s="523">
        <f>IF(F54+SUM(E$17:E54)=D$10,F54,D$10-SUM(E$17:E54))</f>
        <v>584289.18847304885</v>
      </c>
      <c r="E55" s="522">
        <f>IF(+I14&lt;F54,I14,D55)</f>
        <v>86830.090909090912</v>
      </c>
      <c r="F55" s="523">
        <f t="shared" si="13"/>
        <v>497459.09756395791</v>
      </c>
      <c r="G55" s="524">
        <f t="shared" si="14"/>
        <v>151479.22580992716</v>
      </c>
      <c r="H55" s="491">
        <f t="shared" si="15"/>
        <v>151479.22580992716</v>
      </c>
      <c r="I55" s="511">
        <f t="shared" si="0"/>
        <v>0</v>
      </c>
      <c r="J55" s="511"/>
      <c r="K55" s="525"/>
      <c r="L55" s="514">
        <f t="shared" si="16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2058</v>
      </c>
      <c r="D56" s="523">
        <f>IF(F55+SUM(E$17:E55)=D$10,F55,D$10-SUM(E$17:E55))</f>
        <v>497459.09756395791</v>
      </c>
      <c r="E56" s="522">
        <f>IF(+I14&lt;F55,I14,D56)</f>
        <v>86830.090909090912</v>
      </c>
      <c r="F56" s="523">
        <f t="shared" si="13"/>
        <v>410629.00665486697</v>
      </c>
      <c r="G56" s="524">
        <f t="shared" si="14"/>
        <v>141100.67410230439</v>
      </c>
      <c r="H56" s="491">
        <f t="shared" si="15"/>
        <v>141100.67410230439</v>
      </c>
      <c r="I56" s="511">
        <f t="shared" si="0"/>
        <v>0</v>
      </c>
      <c r="J56" s="511"/>
      <c r="K56" s="525"/>
      <c r="L56" s="514">
        <f t="shared" si="16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2059</v>
      </c>
      <c r="D57" s="523">
        <f>IF(F56+SUM(E$17:E56)=D$10,F56,D$10-SUM(E$17:E56))</f>
        <v>410629.00665486697</v>
      </c>
      <c r="E57" s="522">
        <f>IF(+I14&lt;F56,I14,D57)</f>
        <v>86830.090909090912</v>
      </c>
      <c r="F57" s="523">
        <f t="shared" si="13"/>
        <v>323798.91574577603</v>
      </c>
      <c r="G57" s="524">
        <f t="shared" si="14"/>
        <v>130722.1223946816</v>
      </c>
      <c r="H57" s="491">
        <f t="shared" si="15"/>
        <v>130722.1223946816</v>
      </c>
      <c r="I57" s="511">
        <f t="shared" si="0"/>
        <v>0</v>
      </c>
      <c r="J57" s="511"/>
      <c r="K57" s="525"/>
      <c r="L57" s="514">
        <f t="shared" si="16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2060</v>
      </c>
      <c r="D58" s="523">
        <f>IF(F57+SUM(E$17:E57)=D$10,F57,D$10-SUM(E$17:E57))</f>
        <v>323798.91574577603</v>
      </c>
      <c r="E58" s="522">
        <f>IF(+I14&lt;F57,I14,D58)</f>
        <v>86830.090909090912</v>
      </c>
      <c r="F58" s="523">
        <f t="shared" si="13"/>
        <v>236968.82483668512</v>
      </c>
      <c r="G58" s="524">
        <f t="shared" si="14"/>
        <v>120343.57068705882</v>
      </c>
      <c r="H58" s="491">
        <f t="shared" si="15"/>
        <v>120343.57068705882</v>
      </c>
      <c r="I58" s="511">
        <f t="shared" si="0"/>
        <v>0</v>
      </c>
      <c r="J58" s="511"/>
      <c r="K58" s="525"/>
      <c r="L58" s="514">
        <f t="shared" si="16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2061</v>
      </c>
      <c r="D59" s="523">
        <f>IF(F58+SUM(E$17:E58)=D$10,F58,D$10-SUM(E$17:E58))</f>
        <v>236968.82483668512</v>
      </c>
      <c r="E59" s="522">
        <f>IF(+I14&lt;F58,I14,D59)</f>
        <v>86830.090909090912</v>
      </c>
      <c r="F59" s="523">
        <f t="shared" si="13"/>
        <v>150138.73392759421</v>
      </c>
      <c r="G59" s="524">
        <f t="shared" si="14"/>
        <v>109965.01897943605</v>
      </c>
      <c r="H59" s="491">
        <f t="shared" si="15"/>
        <v>109965.01897943605</v>
      </c>
      <c r="I59" s="511">
        <f t="shared" si="0"/>
        <v>0</v>
      </c>
      <c r="J59" s="511"/>
      <c r="K59" s="525"/>
      <c r="L59" s="514">
        <f t="shared" si="16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2062</v>
      </c>
      <c r="D60" s="523">
        <f>IF(F59+SUM(E$17:E59)=D$10,F59,D$10-SUM(E$17:E59))</f>
        <v>150138.73392759421</v>
      </c>
      <c r="E60" s="522">
        <f>IF(+I14&lt;F59,I14,D60)</f>
        <v>86830.090909090912</v>
      </c>
      <c r="F60" s="523">
        <f t="shared" si="13"/>
        <v>63308.643018503295</v>
      </c>
      <c r="G60" s="524">
        <f t="shared" si="14"/>
        <v>99586.467271813279</v>
      </c>
      <c r="H60" s="491">
        <f t="shared" si="15"/>
        <v>99586.467271813279</v>
      </c>
      <c r="I60" s="511">
        <f t="shared" si="0"/>
        <v>0</v>
      </c>
      <c r="J60" s="511"/>
      <c r="K60" s="525"/>
      <c r="L60" s="514">
        <f t="shared" si="16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2063</v>
      </c>
      <c r="D61" s="523">
        <f>IF(F60+SUM(E$17:E60)=D$10,F60,D$10-SUM(E$17:E60))</f>
        <v>63308.643018503295</v>
      </c>
      <c r="E61" s="522">
        <f>IF(+I14&lt;F60,I14,D61)</f>
        <v>63308.643018503295</v>
      </c>
      <c r="F61" s="523">
        <f t="shared" si="13"/>
        <v>0</v>
      </c>
      <c r="G61" s="526">
        <f t="shared" si="14"/>
        <v>67092.193272958786</v>
      </c>
      <c r="H61" s="491">
        <f t="shared" si="15"/>
        <v>67092.193272958786</v>
      </c>
      <c r="I61" s="511">
        <f t="shared" si="0"/>
        <v>0</v>
      </c>
      <c r="J61" s="511"/>
      <c r="K61" s="525"/>
      <c r="L61" s="514">
        <f t="shared" si="16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16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16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16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16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16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16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16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16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16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16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16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3820523.9999999995</v>
      </c>
      <c r="F73" s="375"/>
      <c r="G73" s="375">
        <f>SUM(G17:G72)</f>
        <v>13804930.321228985</v>
      </c>
      <c r="H73" s="375">
        <f>SUM(H17:H72)</f>
        <v>13804930.321228985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474211.95480953826</v>
      </c>
      <c r="N87" s="546">
        <f>IF(J92&lt;D11,0,VLOOKUP(J92,C17:O72,11))</f>
        <v>474211.95480953826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512166.97380008188</v>
      </c>
      <c r="N88" s="550">
        <f>IF(J92&lt;D11,0,VLOOKUP(J92,C99:P154,7))</f>
        <v>512166.97380008188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37955.018990543613</v>
      </c>
      <c r="N89" s="555">
        <f>+N88-N87</f>
        <v>37955.018990543613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 t="str">
        <f>E9</f>
        <v xml:space="preserve">  SPP Project ID = 31131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3820524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86830.090909090912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0</v>
      </c>
      <c r="F99" s="631">
        <v>3813966</v>
      </c>
      <c r="G99" s="631">
        <v>1906983</v>
      </c>
      <c r="H99" s="633">
        <v>204124.50256642039</v>
      </c>
      <c r="I99" s="634">
        <v>204124.50256642039</v>
      </c>
      <c r="J99" s="514">
        <f t="shared" ref="J99:J130" si="17">+I99-H99</f>
        <v>0</v>
      </c>
      <c r="K99" s="514"/>
      <c r="L99" s="512">
        <f>+H99</f>
        <v>204124.50256642039</v>
      </c>
      <c r="M99" s="513">
        <f t="shared" ref="M99:M100" si="18">IF(L99&lt;&gt;0,+H99-L99,0)</f>
        <v>0</v>
      </c>
      <c r="N99" s="512">
        <f>+I99</f>
        <v>204124.50256642039</v>
      </c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629">
        <v>3813966</v>
      </c>
      <c r="E100" s="630">
        <v>90808.71428571429</v>
      </c>
      <c r="F100" s="631">
        <v>3723157.2857142859</v>
      </c>
      <c r="G100" s="631">
        <v>3768561.6428571427</v>
      </c>
      <c r="H100" s="633">
        <v>496207.33322313288</v>
      </c>
      <c r="I100" s="634">
        <v>496207.33322313288</v>
      </c>
      <c r="J100" s="514">
        <f t="shared" si="17"/>
        <v>0</v>
      </c>
      <c r="K100" s="514"/>
      <c r="L100" s="655">
        <f>+H100</f>
        <v>496207.33322313288</v>
      </c>
      <c r="M100" s="514">
        <f t="shared" si="18"/>
        <v>0</v>
      </c>
      <c r="N100" s="655">
        <f>+I100</f>
        <v>496207.33322313288</v>
      </c>
      <c r="O100" s="514">
        <f t="shared" si="19"/>
        <v>0</v>
      </c>
      <c r="P100" s="514">
        <f t="shared" si="20"/>
        <v>0</v>
      </c>
    </row>
    <row r="101" spans="1:16" ht="12.5">
      <c r="B101" s="195" t="str">
        <f t="shared" ref="B101:B154" si="21">IF(D101=F100,"","IU")</f>
        <v/>
      </c>
      <c r="C101" s="507">
        <f>IF(D93="","-",+C100+1)</f>
        <v>2021</v>
      </c>
      <c r="D101" s="629">
        <v>3723157.2857142859</v>
      </c>
      <c r="E101" s="630">
        <v>93023.560975609755</v>
      </c>
      <c r="F101" s="631">
        <v>3630133.7247386761</v>
      </c>
      <c r="G101" s="631">
        <v>3676645.5052264808</v>
      </c>
      <c r="H101" s="633">
        <v>510375.13114474603</v>
      </c>
      <c r="I101" s="634">
        <v>510375.13114474603</v>
      </c>
      <c r="J101" s="514">
        <f t="shared" si="17"/>
        <v>0</v>
      </c>
      <c r="K101" s="514"/>
      <c r="L101" s="655">
        <f>+H101</f>
        <v>510375.13114474603</v>
      </c>
      <c r="M101" s="514">
        <f t="shared" ref="M101" si="22">IF(L101&lt;&gt;0,+H101-L101,0)</f>
        <v>0</v>
      </c>
      <c r="N101" s="655">
        <f>+I101</f>
        <v>510375.13114474603</v>
      </c>
      <c r="O101" s="514">
        <f t="shared" si="19"/>
        <v>0</v>
      </c>
      <c r="P101" s="514">
        <f t="shared" si="20"/>
        <v>0</v>
      </c>
    </row>
    <row r="102" spans="1:16" ht="12.5">
      <c r="B102" s="195" t="str">
        <f t="shared" si="21"/>
        <v/>
      </c>
      <c r="C102" s="507">
        <f>IF(D93="","-",+C101+1)</f>
        <v>2022</v>
      </c>
      <c r="D102" s="629">
        <v>3630133.7247386761</v>
      </c>
      <c r="E102" s="630">
        <v>90808.71428571429</v>
      </c>
      <c r="F102" s="631">
        <v>3539325.010452962</v>
      </c>
      <c r="G102" s="631">
        <v>3584729.3675958188</v>
      </c>
      <c r="H102" s="633">
        <v>511863.29369430547</v>
      </c>
      <c r="I102" s="634">
        <v>511863.29369430547</v>
      </c>
      <c r="J102" s="514">
        <f t="shared" si="17"/>
        <v>0</v>
      </c>
      <c r="K102" s="514"/>
      <c r="L102" s="655">
        <f>+H102</f>
        <v>511863.29369430547</v>
      </c>
      <c r="M102" s="514">
        <f t="shared" ref="M102" si="23">IF(L102&lt;&gt;0,+H102-L102,0)</f>
        <v>0</v>
      </c>
      <c r="N102" s="655">
        <f>+I102</f>
        <v>511863.29369430547</v>
      </c>
      <c r="O102" s="514">
        <f t="shared" ref="O102" si="24">IF(N102&lt;&gt;0,+I102-N102,0)</f>
        <v>0</v>
      </c>
      <c r="P102" s="514">
        <f t="shared" ref="P102" si="25">+O102-M102</f>
        <v>0</v>
      </c>
    </row>
    <row r="103" spans="1:16" ht="12.5">
      <c r="B103" s="195" t="str">
        <f t="shared" si="21"/>
        <v>IU</v>
      </c>
      <c r="C103" s="507">
        <f>IF(D93="","-",+C102+1)</f>
        <v>2023</v>
      </c>
      <c r="D103" s="629">
        <v>3545883.0104529615</v>
      </c>
      <c r="E103" s="630">
        <v>86830.090909090912</v>
      </c>
      <c r="F103" s="631">
        <v>3459052.9195438707</v>
      </c>
      <c r="G103" s="631">
        <v>3502467.9649984161</v>
      </c>
      <c r="H103" s="633">
        <v>518912.24830265855</v>
      </c>
      <c r="I103" s="634">
        <v>518912.24830265855</v>
      </c>
      <c r="J103" s="514">
        <f t="shared" si="17"/>
        <v>0</v>
      </c>
      <c r="K103" s="514"/>
      <c r="L103" s="655">
        <f>+H103</f>
        <v>518912.24830265855</v>
      </c>
      <c r="M103" s="514">
        <f t="shared" ref="M103" si="26">IF(L103&lt;&gt;0,+H103-L103,0)</f>
        <v>0</v>
      </c>
      <c r="N103" s="655">
        <f>+I103</f>
        <v>518912.24830265855</v>
      </c>
      <c r="O103" s="514">
        <f t="shared" ref="O103" si="27">IF(N103&lt;&gt;0,+I103-N103,0)</f>
        <v>0</v>
      </c>
      <c r="P103" s="514">
        <f t="shared" ref="P103" si="28">+O103-M103</f>
        <v>0</v>
      </c>
    </row>
    <row r="104" spans="1:16" ht="12.5">
      <c r="B104" s="195" t="str">
        <f t="shared" si="21"/>
        <v/>
      </c>
      <c r="C104" s="507">
        <f>IF(D93="","-",+C103+1)</f>
        <v>2024</v>
      </c>
      <c r="D104" s="374">
        <f>IF(F103+SUM(E$99:E103)=D$92,F103,D$92-SUM(E$99:E103))</f>
        <v>3459052.9195438707</v>
      </c>
      <c r="E104" s="522">
        <f>IF(+J96&lt;F103,J96,D104)</f>
        <v>86830.090909090912</v>
      </c>
      <c r="F104" s="523">
        <f t="shared" ref="F104:F154" si="29">+D104-E104</f>
        <v>3372222.8286347799</v>
      </c>
      <c r="G104" s="523">
        <f t="shared" ref="G104:G154" si="30">+(F104+D104)/2</f>
        <v>3415637.8740893253</v>
      </c>
      <c r="H104" s="526">
        <f t="shared" ref="H104:H154" si="31">+J$94*G104+E104</f>
        <v>512166.97380008188</v>
      </c>
      <c r="I104" s="577">
        <f t="shared" ref="I104:I154" si="32">+J$95*G104+E104</f>
        <v>512166.97380008188</v>
      </c>
      <c r="J104" s="514">
        <f t="shared" si="17"/>
        <v>0</v>
      </c>
      <c r="K104" s="514"/>
      <c r="L104" s="525"/>
      <c r="M104" s="514">
        <f t="shared" ref="M104:M130" si="33">IF(L104&lt;&gt;0,+H104-L104,0)</f>
        <v>0</v>
      </c>
      <c r="N104" s="525"/>
      <c r="O104" s="514">
        <f t="shared" si="19"/>
        <v>0</v>
      </c>
      <c r="P104" s="514">
        <f t="shared" si="20"/>
        <v>0</v>
      </c>
    </row>
    <row r="105" spans="1:16" ht="12.5">
      <c r="B105" s="195" t="str">
        <f t="shared" si="21"/>
        <v/>
      </c>
      <c r="C105" s="507">
        <f>IF(D93="","-",+C104+1)</f>
        <v>2025</v>
      </c>
      <c r="D105" s="374">
        <f>IF(F104+SUM(E$99:E104)=D$92,F104,D$92-SUM(E$99:E104))</f>
        <v>3372222.8286347799</v>
      </c>
      <c r="E105" s="522">
        <f>IF(+J96&lt;F104,J96,D105)</f>
        <v>86830.090909090912</v>
      </c>
      <c r="F105" s="523">
        <f t="shared" si="29"/>
        <v>3285392.7377256891</v>
      </c>
      <c r="G105" s="523">
        <f t="shared" si="30"/>
        <v>3328807.7831802345</v>
      </c>
      <c r="H105" s="526">
        <f t="shared" si="31"/>
        <v>501354.3403858149</v>
      </c>
      <c r="I105" s="577">
        <f t="shared" si="32"/>
        <v>501354.3403858149</v>
      </c>
      <c r="J105" s="514">
        <f t="shared" si="17"/>
        <v>0</v>
      </c>
      <c r="K105" s="514"/>
      <c r="L105" s="525"/>
      <c r="M105" s="514">
        <f t="shared" si="33"/>
        <v>0</v>
      </c>
      <c r="N105" s="525"/>
      <c r="O105" s="514">
        <f t="shared" si="19"/>
        <v>0</v>
      </c>
      <c r="P105" s="514">
        <f t="shared" si="20"/>
        <v>0</v>
      </c>
    </row>
    <row r="106" spans="1:16" ht="12.5">
      <c r="B106" s="195" t="str">
        <f t="shared" si="21"/>
        <v/>
      </c>
      <c r="C106" s="507">
        <f>IF(D93="","-",+C105+1)</f>
        <v>2026</v>
      </c>
      <c r="D106" s="374">
        <f>IF(F105+SUM(E$99:E105)=D$92,F105,D$92-SUM(E$99:E105))</f>
        <v>3285392.7377256891</v>
      </c>
      <c r="E106" s="522">
        <f>IF(+J96&lt;F105,J96,D106)</f>
        <v>86830.090909090912</v>
      </c>
      <c r="F106" s="523">
        <f t="shared" si="29"/>
        <v>3198562.6468165983</v>
      </c>
      <c r="G106" s="523">
        <f t="shared" si="30"/>
        <v>3241977.6922711437</v>
      </c>
      <c r="H106" s="526">
        <f t="shared" si="31"/>
        <v>490541.70697154792</v>
      </c>
      <c r="I106" s="577">
        <f t="shared" si="32"/>
        <v>490541.70697154792</v>
      </c>
      <c r="J106" s="514">
        <f t="shared" si="17"/>
        <v>0</v>
      </c>
      <c r="K106" s="514"/>
      <c r="L106" s="525"/>
      <c r="M106" s="514">
        <f t="shared" si="33"/>
        <v>0</v>
      </c>
      <c r="N106" s="525"/>
      <c r="O106" s="514">
        <f t="shared" si="19"/>
        <v>0</v>
      </c>
      <c r="P106" s="514">
        <f t="shared" si="20"/>
        <v>0</v>
      </c>
    </row>
    <row r="107" spans="1:16" ht="12.5">
      <c r="B107" s="195" t="str">
        <f t="shared" si="21"/>
        <v/>
      </c>
      <c r="C107" s="507">
        <f>IF(D93="","-",+C106+1)</f>
        <v>2027</v>
      </c>
      <c r="D107" s="374">
        <f>IF(F106+SUM(E$99:E106)=D$92,F106,D$92-SUM(E$99:E106))</f>
        <v>3198562.6468165983</v>
      </c>
      <c r="E107" s="522">
        <f>IF(+J96&lt;F106,J96,D107)</f>
        <v>86830.090909090912</v>
      </c>
      <c r="F107" s="523">
        <f t="shared" si="29"/>
        <v>3111732.5559075074</v>
      </c>
      <c r="G107" s="523">
        <f t="shared" si="30"/>
        <v>3155147.6013620528</v>
      </c>
      <c r="H107" s="526">
        <f t="shared" si="31"/>
        <v>479729.07355728094</v>
      </c>
      <c r="I107" s="577">
        <f t="shared" si="32"/>
        <v>479729.07355728094</v>
      </c>
      <c r="J107" s="514">
        <f t="shared" si="17"/>
        <v>0</v>
      </c>
      <c r="K107" s="514"/>
      <c r="L107" s="525"/>
      <c r="M107" s="514">
        <f t="shared" si="33"/>
        <v>0</v>
      </c>
      <c r="N107" s="525"/>
      <c r="O107" s="514">
        <f t="shared" si="19"/>
        <v>0</v>
      </c>
      <c r="P107" s="514">
        <f t="shared" si="20"/>
        <v>0</v>
      </c>
    </row>
    <row r="108" spans="1:16" ht="12.5">
      <c r="B108" s="195" t="str">
        <f t="shared" si="21"/>
        <v/>
      </c>
      <c r="C108" s="507">
        <f>IF(D93="","-",+C107+1)</f>
        <v>2028</v>
      </c>
      <c r="D108" s="374">
        <f>IF(F107+SUM(E$99:E107)=D$92,F107,D$92-SUM(E$99:E107))</f>
        <v>3111732.5559075074</v>
      </c>
      <c r="E108" s="522">
        <f>IF(+J96&lt;F107,J96,D108)</f>
        <v>86830.090909090912</v>
      </c>
      <c r="F108" s="523">
        <f t="shared" si="29"/>
        <v>3024902.4649984166</v>
      </c>
      <c r="G108" s="523">
        <f t="shared" si="30"/>
        <v>3068317.510452962</v>
      </c>
      <c r="H108" s="526">
        <f t="shared" si="31"/>
        <v>468916.44014301396</v>
      </c>
      <c r="I108" s="577">
        <f t="shared" si="32"/>
        <v>468916.44014301396</v>
      </c>
      <c r="J108" s="514">
        <f t="shared" si="17"/>
        <v>0</v>
      </c>
      <c r="K108" s="514"/>
      <c r="L108" s="525"/>
      <c r="M108" s="514">
        <f t="shared" si="33"/>
        <v>0</v>
      </c>
      <c r="N108" s="525"/>
      <c r="O108" s="514">
        <f t="shared" si="19"/>
        <v>0</v>
      </c>
      <c r="P108" s="514">
        <f t="shared" si="20"/>
        <v>0</v>
      </c>
    </row>
    <row r="109" spans="1:16" ht="12.5">
      <c r="B109" s="195" t="str">
        <f t="shared" si="21"/>
        <v/>
      </c>
      <c r="C109" s="507">
        <f>IF(D93="","-",+C108+1)</f>
        <v>2029</v>
      </c>
      <c r="D109" s="374">
        <f>IF(F108+SUM(E$99:E108)=D$92,F108,D$92-SUM(E$99:E108))</f>
        <v>3024902.4649984166</v>
      </c>
      <c r="E109" s="522">
        <f>IF(+J96&lt;F108,J96,D109)</f>
        <v>86830.090909090912</v>
      </c>
      <c r="F109" s="523">
        <f t="shared" si="29"/>
        <v>2938072.3740893258</v>
      </c>
      <c r="G109" s="523">
        <f t="shared" si="30"/>
        <v>2981487.4195438712</v>
      </c>
      <c r="H109" s="526">
        <f t="shared" si="31"/>
        <v>458103.80672874697</v>
      </c>
      <c r="I109" s="577">
        <f t="shared" si="32"/>
        <v>458103.80672874697</v>
      </c>
      <c r="J109" s="514">
        <f t="shared" si="17"/>
        <v>0</v>
      </c>
      <c r="K109" s="514"/>
      <c r="L109" s="525"/>
      <c r="M109" s="514">
        <f t="shared" si="33"/>
        <v>0</v>
      </c>
      <c r="N109" s="525"/>
      <c r="O109" s="514">
        <f t="shared" si="19"/>
        <v>0</v>
      </c>
      <c r="P109" s="514">
        <f t="shared" si="20"/>
        <v>0</v>
      </c>
    </row>
    <row r="110" spans="1:16" ht="12.5">
      <c r="B110" s="195" t="str">
        <f t="shared" si="21"/>
        <v/>
      </c>
      <c r="C110" s="507">
        <f>IF(D93="","-",+C109+1)</f>
        <v>2030</v>
      </c>
      <c r="D110" s="374">
        <f>IF(F109+SUM(E$99:E109)=D$92,F109,D$92-SUM(E$99:E109))</f>
        <v>2938072.3740893258</v>
      </c>
      <c r="E110" s="522">
        <f>IF(+J96&lt;F109,J96,D110)</f>
        <v>86830.090909090912</v>
      </c>
      <c r="F110" s="523">
        <f t="shared" si="29"/>
        <v>2851242.283180235</v>
      </c>
      <c r="G110" s="523">
        <f t="shared" si="30"/>
        <v>2894657.3286347804</v>
      </c>
      <c r="H110" s="526">
        <f t="shared" si="31"/>
        <v>447291.17331447999</v>
      </c>
      <c r="I110" s="577">
        <f t="shared" si="32"/>
        <v>447291.17331447999</v>
      </c>
      <c r="J110" s="514">
        <f t="shared" si="17"/>
        <v>0</v>
      </c>
      <c r="K110" s="514"/>
      <c r="L110" s="525"/>
      <c r="M110" s="514">
        <f t="shared" si="33"/>
        <v>0</v>
      </c>
      <c r="N110" s="525"/>
      <c r="O110" s="514">
        <f t="shared" si="19"/>
        <v>0</v>
      </c>
      <c r="P110" s="514">
        <f t="shared" si="20"/>
        <v>0</v>
      </c>
    </row>
    <row r="111" spans="1:16" ht="12.5">
      <c r="B111" s="195" t="str">
        <f t="shared" si="21"/>
        <v/>
      </c>
      <c r="C111" s="507">
        <f>IF(D93="","-",+C110+1)</f>
        <v>2031</v>
      </c>
      <c r="D111" s="374">
        <f>IF(F110+SUM(E$99:E110)=D$92,F110,D$92-SUM(E$99:E110))</f>
        <v>2851242.283180235</v>
      </c>
      <c r="E111" s="522">
        <f>IF(+J96&lt;F110,J96,D111)</f>
        <v>86830.090909090912</v>
      </c>
      <c r="F111" s="523">
        <f t="shared" si="29"/>
        <v>2764412.1922711441</v>
      </c>
      <c r="G111" s="523">
        <f t="shared" si="30"/>
        <v>2807827.2377256895</v>
      </c>
      <c r="H111" s="526">
        <f t="shared" si="31"/>
        <v>436478.53990021301</v>
      </c>
      <c r="I111" s="577">
        <f t="shared" si="32"/>
        <v>436478.53990021301</v>
      </c>
      <c r="J111" s="514">
        <f t="shared" si="17"/>
        <v>0</v>
      </c>
      <c r="K111" s="514"/>
      <c r="L111" s="525"/>
      <c r="M111" s="514">
        <f t="shared" si="33"/>
        <v>0</v>
      </c>
      <c r="N111" s="525"/>
      <c r="O111" s="514">
        <f t="shared" si="19"/>
        <v>0</v>
      </c>
      <c r="P111" s="514">
        <f t="shared" si="20"/>
        <v>0</v>
      </c>
    </row>
    <row r="112" spans="1:16" ht="12.5">
      <c r="B112" s="195" t="str">
        <f t="shared" si="21"/>
        <v/>
      </c>
      <c r="C112" s="507">
        <f>IF(D93="","-",+C111+1)</f>
        <v>2032</v>
      </c>
      <c r="D112" s="374">
        <f>IF(F111+SUM(E$99:E111)=D$92,F111,D$92-SUM(E$99:E111))</f>
        <v>2764412.1922711441</v>
      </c>
      <c r="E112" s="522">
        <f>IF(+J96&lt;F111,J96,D112)</f>
        <v>86830.090909090912</v>
      </c>
      <c r="F112" s="523">
        <f t="shared" si="29"/>
        <v>2677582.1013620533</v>
      </c>
      <c r="G112" s="523">
        <f t="shared" si="30"/>
        <v>2720997.1468165987</v>
      </c>
      <c r="H112" s="526">
        <f t="shared" si="31"/>
        <v>425665.90648594603</v>
      </c>
      <c r="I112" s="577">
        <f t="shared" si="32"/>
        <v>425665.90648594603</v>
      </c>
      <c r="J112" s="514">
        <f t="shared" si="17"/>
        <v>0</v>
      </c>
      <c r="K112" s="514"/>
      <c r="L112" s="525"/>
      <c r="M112" s="514">
        <f t="shared" si="33"/>
        <v>0</v>
      </c>
      <c r="N112" s="525"/>
      <c r="O112" s="514">
        <f t="shared" si="19"/>
        <v>0</v>
      </c>
      <c r="P112" s="514">
        <f t="shared" si="20"/>
        <v>0</v>
      </c>
    </row>
    <row r="113" spans="2:16" ht="12.5">
      <c r="B113" s="195" t="str">
        <f t="shared" si="21"/>
        <v/>
      </c>
      <c r="C113" s="507">
        <f>IF(D93="","-",+C112+1)</f>
        <v>2033</v>
      </c>
      <c r="D113" s="374">
        <f>IF(F112+SUM(E$99:E112)=D$92,F112,D$92-SUM(E$99:E112))</f>
        <v>2677582.1013620533</v>
      </c>
      <c r="E113" s="522">
        <f>IF(+J96&lt;F112,J96,D113)</f>
        <v>86830.090909090912</v>
      </c>
      <c r="F113" s="523">
        <f t="shared" si="29"/>
        <v>2590752.0104529625</v>
      </c>
      <c r="G113" s="523">
        <f t="shared" si="30"/>
        <v>2634167.0559075079</v>
      </c>
      <c r="H113" s="526">
        <f t="shared" si="31"/>
        <v>414853.27307167905</v>
      </c>
      <c r="I113" s="577">
        <f t="shared" si="32"/>
        <v>414853.27307167905</v>
      </c>
      <c r="J113" s="514">
        <f t="shared" si="17"/>
        <v>0</v>
      </c>
      <c r="K113" s="514"/>
      <c r="L113" s="525"/>
      <c r="M113" s="514">
        <f t="shared" si="33"/>
        <v>0</v>
      </c>
      <c r="N113" s="525"/>
      <c r="O113" s="514">
        <f t="shared" si="19"/>
        <v>0</v>
      </c>
      <c r="P113" s="514">
        <f t="shared" si="20"/>
        <v>0</v>
      </c>
    </row>
    <row r="114" spans="2:16" ht="12.5">
      <c r="B114" s="195" t="str">
        <f t="shared" si="21"/>
        <v/>
      </c>
      <c r="C114" s="507">
        <f>IF(D93="","-",+C113+1)</f>
        <v>2034</v>
      </c>
      <c r="D114" s="374">
        <f>IF(F113+SUM(E$99:E113)=D$92,F113,D$92-SUM(E$99:E113))</f>
        <v>2590752.0104529625</v>
      </c>
      <c r="E114" s="522">
        <f>IF(+J96&lt;F113,J96,D114)</f>
        <v>86830.090909090912</v>
      </c>
      <c r="F114" s="523">
        <f t="shared" si="29"/>
        <v>2503921.9195438717</v>
      </c>
      <c r="G114" s="523">
        <f t="shared" si="30"/>
        <v>2547336.9649984171</v>
      </c>
      <c r="H114" s="526">
        <f t="shared" si="31"/>
        <v>404040.63965741207</v>
      </c>
      <c r="I114" s="577">
        <f t="shared" si="32"/>
        <v>404040.63965741207</v>
      </c>
      <c r="J114" s="514">
        <f t="shared" si="17"/>
        <v>0</v>
      </c>
      <c r="K114" s="514"/>
      <c r="L114" s="525"/>
      <c r="M114" s="514">
        <f t="shared" si="33"/>
        <v>0</v>
      </c>
      <c r="N114" s="525"/>
      <c r="O114" s="514">
        <f t="shared" si="19"/>
        <v>0</v>
      </c>
      <c r="P114" s="514">
        <f t="shared" si="20"/>
        <v>0</v>
      </c>
    </row>
    <row r="115" spans="2:16" ht="12.5">
      <c r="B115" s="195" t="str">
        <f t="shared" si="21"/>
        <v/>
      </c>
      <c r="C115" s="507">
        <f>IF(D93="","-",+C114+1)</f>
        <v>2035</v>
      </c>
      <c r="D115" s="374">
        <f>IF(F114+SUM(E$99:E114)=D$92,F114,D$92-SUM(E$99:E114))</f>
        <v>2503921.9195438717</v>
      </c>
      <c r="E115" s="522">
        <f>IF(+J96&lt;F114,J96,D115)</f>
        <v>86830.090909090912</v>
      </c>
      <c r="F115" s="523">
        <f t="shared" si="29"/>
        <v>2417091.8286347808</v>
      </c>
      <c r="G115" s="523">
        <f t="shared" si="30"/>
        <v>2460506.8740893262</v>
      </c>
      <c r="H115" s="526">
        <f t="shared" si="31"/>
        <v>393228.00624314509</v>
      </c>
      <c r="I115" s="577">
        <f t="shared" si="32"/>
        <v>393228.00624314509</v>
      </c>
      <c r="J115" s="514">
        <f t="shared" si="17"/>
        <v>0</v>
      </c>
      <c r="K115" s="514"/>
      <c r="L115" s="525"/>
      <c r="M115" s="514">
        <f t="shared" si="33"/>
        <v>0</v>
      </c>
      <c r="N115" s="525"/>
      <c r="O115" s="514">
        <f t="shared" si="19"/>
        <v>0</v>
      </c>
      <c r="P115" s="514">
        <f t="shared" si="20"/>
        <v>0</v>
      </c>
    </row>
    <row r="116" spans="2:16" ht="12.5">
      <c r="B116" s="195" t="str">
        <f t="shared" si="21"/>
        <v/>
      </c>
      <c r="C116" s="507">
        <f>IF(D93="","-",+C115+1)</f>
        <v>2036</v>
      </c>
      <c r="D116" s="374">
        <f>IF(F115+SUM(E$99:E115)=D$92,F115,D$92-SUM(E$99:E115))</f>
        <v>2417091.8286347808</v>
      </c>
      <c r="E116" s="522">
        <f>IF(+J96&lt;F115,J96,D116)</f>
        <v>86830.090909090912</v>
      </c>
      <c r="F116" s="523">
        <f t="shared" si="29"/>
        <v>2330261.73772569</v>
      </c>
      <c r="G116" s="523">
        <f t="shared" si="30"/>
        <v>2373676.7831802354</v>
      </c>
      <c r="H116" s="526">
        <f t="shared" si="31"/>
        <v>382415.37282887811</v>
      </c>
      <c r="I116" s="577">
        <f t="shared" si="32"/>
        <v>382415.37282887811</v>
      </c>
      <c r="J116" s="514">
        <f t="shared" si="17"/>
        <v>0</v>
      </c>
      <c r="K116" s="514"/>
      <c r="L116" s="525"/>
      <c r="M116" s="514">
        <f t="shared" si="33"/>
        <v>0</v>
      </c>
      <c r="N116" s="525"/>
      <c r="O116" s="514">
        <f t="shared" si="19"/>
        <v>0</v>
      </c>
      <c r="P116" s="514">
        <f t="shared" si="20"/>
        <v>0</v>
      </c>
    </row>
    <row r="117" spans="2:16" ht="12.5">
      <c r="B117" s="195" t="str">
        <f t="shared" si="21"/>
        <v/>
      </c>
      <c r="C117" s="507">
        <f>IF(D93="","-",+C116+1)</f>
        <v>2037</v>
      </c>
      <c r="D117" s="374">
        <f>IF(F116+SUM(E$99:E116)=D$92,F116,D$92-SUM(E$99:E116))</f>
        <v>2330261.73772569</v>
      </c>
      <c r="E117" s="522">
        <f>IF(+J96&lt;F116,J96,D117)</f>
        <v>86830.090909090912</v>
      </c>
      <c r="F117" s="523">
        <f t="shared" si="29"/>
        <v>2243431.6468165992</v>
      </c>
      <c r="G117" s="523">
        <f t="shared" si="30"/>
        <v>2286846.6922711446</v>
      </c>
      <c r="H117" s="526">
        <f t="shared" si="31"/>
        <v>371602.73941461113</v>
      </c>
      <c r="I117" s="577">
        <f t="shared" si="32"/>
        <v>371602.73941461113</v>
      </c>
      <c r="J117" s="514">
        <f t="shared" si="17"/>
        <v>0</v>
      </c>
      <c r="K117" s="514"/>
      <c r="L117" s="525"/>
      <c r="M117" s="514">
        <f t="shared" si="33"/>
        <v>0</v>
      </c>
      <c r="N117" s="525"/>
      <c r="O117" s="514">
        <f t="shared" si="19"/>
        <v>0</v>
      </c>
      <c r="P117" s="514">
        <f t="shared" si="20"/>
        <v>0</v>
      </c>
    </row>
    <row r="118" spans="2:16" ht="12.5">
      <c r="B118" s="195" t="str">
        <f t="shared" si="21"/>
        <v/>
      </c>
      <c r="C118" s="507">
        <f>IF(D93="","-",+C117+1)</f>
        <v>2038</v>
      </c>
      <c r="D118" s="374">
        <f>IF(F117+SUM(E$99:E117)=D$92,F117,D$92-SUM(E$99:E117))</f>
        <v>2243431.6468165992</v>
      </c>
      <c r="E118" s="522">
        <f>IF(+J96&lt;F117,J96,D118)</f>
        <v>86830.090909090912</v>
      </c>
      <c r="F118" s="523">
        <f t="shared" si="29"/>
        <v>2156601.5559075084</v>
      </c>
      <c r="G118" s="523">
        <f t="shared" si="30"/>
        <v>2200016.6013620538</v>
      </c>
      <c r="H118" s="526">
        <f t="shared" si="31"/>
        <v>360790.10600034415</v>
      </c>
      <c r="I118" s="577">
        <f t="shared" si="32"/>
        <v>360790.10600034415</v>
      </c>
      <c r="J118" s="514">
        <f t="shared" si="17"/>
        <v>0</v>
      </c>
      <c r="K118" s="514"/>
      <c r="L118" s="525"/>
      <c r="M118" s="514">
        <f t="shared" si="33"/>
        <v>0</v>
      </c>
      <c r="N118" s="525"/>
      <c r="O118" s="514">
        <f t="shared" si="19"/>
        <v>0</v>
      </c>
      <c r="P118" s="514">
        <f t="shared" si="20"/>
        <v>0</v>
      </c>
    </row>
    <row r="119" spans="2:16" ht="12.5">
      <c r="B119" s="195" t="str">
        <f t="shared" si="21"/>
        <v/>
      </c>
      <c r="C119" s="507">
        <f>IF(D93="","-",+C118+1)</f>
        <v>2039</v>
      </c>
      <c r="D119" s="374">
        <f>IF(F118+SUM(E$99:E118)=D$92,F118,D$92-SUM(E$99:E118))</f>
        <v>2156601.5559075084</v>
      </c>
      <c r="E119" s="522">
        <f>IF(+J96&lt;F118,J96,D119)</f>
        <v>86830.090909090912</v>
      </c>
      <c r="F119" s="523">
        <f t="shared" si="29"/>
        <v>2069771.4649984175</v>
      </c>
      <c r="G119" s="523">
        <f t="shared" si="30"/>
        <v>2113186.5104529629</v>
      </c>
      <c r="H119" s="526">
        <f t="shared" si="31"/>
        <v>349977.47258607717</v>
      </c>
      <c r="I119" s="577">
        <f t="shared" si="32"/>
        <v>349977.47258607717</v>
      </c>
      <c r="J119" s="514">
        <f t="shared" si="17"/>
        <v>0</v>
      </c>
      <c r="K119" s="514"/>
      <c r="L119" s="525"/>
      <c r="M119" s="514">
        <f t="shared" si="33"/>
        <v>0</v>
      </c>
      <c r="N119" s="525"/>
      <c r="O119" s="514">
        <f t="shared" si="19"/>
        <v>0</v>
      </c>
      <c r="P119" s="514">
        <f t="shared" si="20"/>
        <v>0</v>
      </c>
    </row>
    <row r="120" spans="2:16" ht="12.5">
      <c r="B120" s="195" t="str">
        <f t="shared" si="21"/>
        <v/>
      </c>
      <c r="C120" s="507">
        <f>IF(D93="","-",+C119+1)</f>
        <v>2040</v>
      </c>
      <c r="D120" s="374">
        <f>IF(F119+SUM(E$99:E119)=D$92,F119,D$92-SUM(E$99:E119))</f>
        <v>2069771.4649984175</v>
      </c>
      <c r="E120" s="522">
        <f>IF(+J96&lt;F119,J96,D120)</f>
        <v>86830.090909090912</v>
      </c>
      <c r="F120" s="523">
        <f t="shared" si="29"/>
        <v>1982941.3740893267</v>
      </c>
      <c r="G120" s="523">
        <f t="shared" si="30"/>
        <v>2026356.4195438721</v>
      </c>
      <c r="H120" s="526">
        <f t="shared" si="31"/>
        <v>339164.83917181019</v>
      </c>
      <c r="I120" s="577">
        <f t="shared" si="32"/>
        <v>339164.83917181019</v>
      </c>
      <c r="J120" s="514">
        <f t="shared" si="17"/>
        <v>0</v>
      </c>
      <c r="K120" s="514"/>
      <c r="L120" s="525"/>
      <c r="M120" s="514">
        <f t="shared" si="33"/>
        <v>0</v>
      </c>
      <c r="N120" s="525"/>
      <c r="O120" s="514">
        <f t="shared" si="19"/>
        <v>0</v>
      </c>
      <c r="P120" s="514">
        <f t="shared" si="20"/>
        <v>0</v>
      </c>
    </row>
    <row r="121" spans="2:16" ht="12.5">
      <c r="B121" s="195" t="str">
        <f t="shared" si="21"/>
        <v/>
      </c>
      <c r="C121" s="507">
        <f>IF(D93="","-",+C120+1)</f>
        <v>2041</v>
      </c>
      <c r="D121" s="374">
        <f>IF(F120+SUM(E$99:E120)=D$92,F120,D$92-SUM(E$99:E120))</f>
        <v>1982941.3740893267</v>
      </c>
      <c r="E121" s="522">
        <f>IF(+J96&lt;F120,J96,D121)</f>
        <v>86830.090909090912</v>
      </c>
      <c r="F121" s="523">
        <f t="shared" si="29"/>
        <v>1896111.2831802359</v>
      </c>
      <c r="G121" s="523">
        <f t="shared" si="30"/>
        <v>1939526.3286347813</v>
      </c>
      <c r="H121" s="526">
        <f t="shared" si="31"/>
        <v>328352.20575754321</v>
      </c>
      <c r="I121" s="577">
        <f t="shared" si="32"/>
        <v>328352.20575754321</v>
      </c>
      <c r="J121" s="514">
        <f t="shared" si="17"/>
        <v>0</v>
      </c>
      <c r="K121" s="514"/>
      <c r="L121" s="525"/>
      <c r="M121" s="514">
        <f t="shared" si="33"/>
        <v>0</v>
      </c>
      <c r="N121" s="525"/>
      <c r="O121" s="514">
        <f t="shared" si="19"/>
        <v>0</v>
      </c>
      <c r="P121" s="514">
        <f t="shared" si="20"/>
        <v>0</v>
      </c>
    </row>
    <row r="122" spans="2:16" ht="12.5">
      <c r="B122" s="195" t="str">
        <f t="shared" si="21"/>
        <v/>
      </c>
      <c r="C122" s="507">
        <f>IF(D93="","-",+C121+1)</f>
        <v>2042</v>
      </c>
      <c r="D122" s="374">
        <f>IF(F121+SUM(E$99:E121)=D$92,F121,D$92-SUM(E$99:E121))</f>
        <v>1896111.2831802359</v>
      </c>
      <c r="E122" s="522">
        <f>IF(+J96&lt;F121,J96,D122)</f>
        <v>86830.090909090912</v>
      </c>
      <c r="F122" s="523">
        <f t="shared" si="29"/>
        <v>1809281.1922711451</v>
      </c>
      <c r="G122" s="523">
        <f t="shared" si="30"/>
        <v>1852696.2377256905</v>
      </c>
      <c r="H122" s="526">
        <f t="shared" si="31"/>
        <v>317539.57234327629</v>
      </c>
      <c r="I122" s="577">
        <f t="shared" si="32"/>
        <v>317539.57234327629</v>
      </c>
      <c r="J122" s="514">
        <f t="shared" si="17"/>
        <v>0</v>
      </c>
      <c r="K122" s="514"/>
      <c r="L122" s="525"/>
      <c r="M122" s="514">
        <f t="shared" si="33"/>
        <v>0</v>
      </c>
      <c r="N122" s="525"/>
      <c r="O122" s="514">
        <f t="shared" si="19"/>
        <v>0</v>
      </c>
      <c r="P122" s="514">
        <f t="shared" si="20"/>
        <v>0</v>
      </c>
    </row>
    <row r="123" spans="2:16" ht="12.5">
      <c r="B123" s="195" t="str">
        <f t="shared" si="21"/>
        <v/>
      </c>
      <c r="C123" s="507">
        <f>IF(D93="","-",+C122+1)</f>
        <v>2043</v>
      </c>
      <c r="D123" s="374">
        <f>IF(F122+SUM(E$99:E122)=D$92,F122,D$92-SUM(E$99:E122))</f>
        <v>1809281.1922711451</v>
      </c>
      <c r="E123" s="522">
        <f>IF(+J96&lt;F122,J96,D123)</f>
        <v>86830.090909090912</v>
      </c>
      <c r="F123" s="523">
        <f t="shared" si="29"/>
        <v>1722451.1013620542</v>
      </c>
      <c r="G123" s="523">
        <f t="shared" si="30"/>
        <v>1765866.1468165996</v>
      </c>
      <c r="H123" s="526">
        <f t="shared" si="31"/>
        <v>306726.93892900931</v>
      </c>
      <c r="I123" s="577">
        <f t="shared" si="32"/>
        <v>306726.93892900931</v>
      </c>
      <c r="J123" s="514">
        <f t="shared" si="17"/>
        <v>0</v>
      </c>
      <c r="K123" s="514"/>
      <c r="L123" s="525"/>
      <c r="M123" s="514">
        <f t="shared" si="33"/>
        <v>0</v>
      </c>
      <c r="N123" s="525"/>
      <c r="O123" s="514">
        <f t="shared" si="19"/>
        <v>0</v>
      </c>
      <c r="P123" s="514">
        <f t="shared" si="20"/>
        <v>0</v>
      </c>
    </row>
    <row r="124" spans="2:16" ht="12.5">
      <c r="B124" s="195" t="str">
        <f t="shared" si="21"/>
        <v/>
      </c>
      <c r="C124" s="507">
        <f>IF(D93="","-",+C123+1)</f>
        <v>2044</v>
      </c>
      <c r="D124" s="374">
        <f>IF(F123+SUM(E$99:E123)=D$92,F123,D$92-SUM(E$99:E123))</f>
        <v>1722451.1013620542</v>
      </c>
      <c r="E124" s="522">
        <f>IF(+J96&lt;F123,J96,D124)</f>
        <v>86830.090909090912</v>
      </c>
      <c r="F124" s="523">
        <f t="shared" si="29"/>
        <v>1635621.0104529634</v>
      </c>
      <c r="G124" s="523">
        <f t="shared" si="30"/>
        <v>1679036.0559075088</v>
      </c>
      <c r="H124" s="526">
        <f t="shared" si="31"/>
        <v>295914.30551474233</v>
      </c>
      <c r="I124" s="577">
        <f t="shared" si="32"/>
        <v>295914.30551474233</v>
      </c>
      <c r="J124" s="514">
        <f t="shared" si="17"/>
        <v>0</v>
      </c>
      <c r="K124" s="514"/>
      <c r="L124" s="525"/>
      <c r="M124" s="514">
        <f t="shared" si="33"/>
        <v>0</v>
      </c>
      <c r="N124" s="525"/>
      <c r="O124" s="514">
        <f t="shared" si="19"/>
        <v>0</v>
      </c>
      <c r="P124" s="514">
        <f t="shared" si="20"/>
        <v>0</v>
      </c>
    </row>
    <row r="125" spans="2:16" ht="12.5">
      <c r="B125" s="195" t="str">
        <f t="shared" si="21"/>
        <v/>
      </c>
      <c r="C125" s="507">
        <f>IF(D93="","-",+C124+1)</f>
        <v>2045</v>
      </c>
      <c r="D125" s="374">
        <f>IF(F124+SUM(E$99:E124)=D$92,F124,D$92-SUM(E$99:E124))</f>
        <v>1635621.0104529634</v>
      </c>
      <c r="E125" s="522">
        <f>IF(+J96&lt;F124,J96,D125)</f>
        <v>86830.090909090912</v>
      </c>
      <c r="F125" s="523">
        <f t="shared" si="29"/>
        <v>1548790.9195438726</v>
      </c>
      <c r="G125" s="523">
        <f t="shared" si="30"/>
        <v>1592205.964998418</v>
      </c>
      <c r="H125" s="526">
        <f t="shared" si="31"/>
        <v>285101.67210047535</v>
      </c>
      <c r="I125" s="577">
        <f t="shared" si="32"/>
        <v>285101.67210047535</v>
      </c>
      <c r="J125" s="514">
        <f t="shared" si="17"/>
        <v>0</v>
      </c>
      <c r="K125" s="514"/>
      <c r="L125" s="525"/>
      <c r="M125" s="514">
        <f t="shared" si="33"/>
        <v>0</v>
      </c>
      <c r="N125" s="525"/>
      <c r="O125" s="514">
        <f t="shared" si="19"/>
        <v>0</v>
      </c>
      <c r="P125" s="514">
        <f t="shared" si="20"/>
        <v>0</v>
      </c>
    </row>
    <row r="126" spans="2:16" ht="12.5">
      <c r="B126" s="195" t="str">
        <f t="shared" si="21"/>
        <v/>
      </c>
      <c r="C126" s="507">
        <f>IF(D93="","-",+C125+1)</f>
        <v>2046</v>
      </c>
      <c r="D126" s="374">
        <f>IF(F125+SUM(E$99:E125)=D$92,F125,D$92-SUM(E$99:E125))</f>
        <v>1548790.9195438726</v>
      </c>
      <c r="E126" s="522">
        <f>IF(+J96&lt;F125,J96,D126)</f>
        <v>86830.090909090912</v>
      </c>
      <c r="F126" s="523">
        <f t="shared" si="29"/>
        <v>1461960.8286347818</v>
      </c>
      <c r="G126" s="523">
        <f t="shared" si="30"/>
        <v>1505375.8740893272</v>
      </c>
      <c r="H126" s="526">
        <f t="shared" si="31"/>
        <v>274289.03868620837</v>
      </c>
      <c r="I126" s="577">
        <f t="shared" si="32"/>
        <v>274289.03868620837</v>
      </c>
      <c r="J126" s="514">
        <f t="shared" si="17"/>
        <v>0</v>
      </c>
      <c r="K126" s="514"/>
      <c r="L126" s="525"/>
      <c r="M126" s="514">
        <f t="shared" si="33"/>
        <v>0</v>
      </c>
      <c r="N126" s="525"/>
      <c r="O126" s="514">
        <f t="shared" si="19"/>
        <v>0</v>
      </c>
      <c r="P126" s="514">
        <f t="shared" si="20"/>
        <v>0</v>
      </c>
    </row>
    <row r="127" spans="2:16" ht="12.5">
      <c r="B127" s="195" t="str">
        <f t="shared" si="21"/>
        <v/>
      </c>
      <c r="C127" s="507">
        <f>IF(D93="","-",+C126+1)</f>
        <v>2047</v>
      </c>
      <c r="D127" s="374">
        <f>IF(F126+SUM(E$99:E126)=D$92,F126,D$92-SUM(E$99:E126))</f>
        <v>1461960.8286347818</v>
      </c>
      <c r="E127" s="522">
        <f>IF(+J96&lt;F126,J96,D127)</f>
        <v>86830.090909090912</v>
      </c>
      <c r="F127" s="523">
        <f t="shared" si="29"/>
        <v>1375130.7377256909</v>
      </c>
      <c r="G127" s="523">
        <f t="shared" si="30"/>
        <v>1418545.7831802364</v>
      </c>
      <c r="H127" s="526">
        <f t="shared" si="31"/>
        <v>263476.40527194139</v>
      </c>
      <c r="I127" s="577">
        <f t="shared" si="32"/>
        <v>263476.40527194139</v>
      </c>
      <c r="J127" s="514">
        <f t="shared" si="17"/>
        <v>0</v>
      </c>
      <c r="K127" s="514"/>
      <c r="L127" s="525"/>
      <c r="M127" s="514">
        <f t="shared" si="33"/>
        <v>0</v>
      </c>
      <c r="N127" s="525"/>
      <c r="O127" s="514">
        <f t="shared" si="19"/>
        <v>0</v>
      </c>
      <c r="P127" s="514">
        <f t="shared" si="20"/>
        <v>0</v>
      </c>
    </row>
    <row r="128" spans="2:16" ht="12.5">
      <c r="B128" s="195" t="str">
        <f t="shared" si="21"/>
        <v/>
      </c>
      <c r="C128" s="507">
        <f>IF(D93="","-",+C127+1)</f>
        <v>2048</v>
      </c>
      <c r="D128" s="374">
        <f>IF(F127+SUM(E$99:E127)=D$92,F127,D$92-SUM(E$99:E127))</f>
        <v>1375130.7377256909</v>
      </c>
      <c r="E128" s="522">
        <f>IF(+J96&lt;F127,J96,D128)</f>
        <v>86830.090909090912</v>
      </c>
      <c r="F128" s="523">
        <f t="shared" si="29"/>
        <v>1288300.6468166001</v>
      </c>
      <c r="G128" s="523">
        <f t="shared" si="30"/>
        <v>1331715.6922711455</v>
      </c>
      <c r="H128" s="526">
        <f t="shared" si="31"/>
        <v>252663.77185767441</v>
      </c>
      <c r="I128" s="577">
        <f t="shared" si="32"/>
        <v>252663.77185767441</v>
      </c>
      <c r="J128" s="514">
        <f t="shared" si="17"/>
        <v>0</v>
      </c>
      <c r="K128" s="514"/>
      <c r="L128" s="525"/>
      <c r="M128" s="514">
        <f t="shared" si="33"/>
        <v>0</v>
      </c>
      <c r="N128" s="525"/>
      <c r="O128" s="514">
        <f t="shared" si="19"/>
        <v>0</v>
      </c>
      <c r="P128" s="514">
        <f t="shared" si="20"/>
        <v>0</v>
      </c>
    </row>
    <row r="129" spans="2:16" ht="12.5">
      <c r="B129" s="195" t="str">
        <f t="shared" si="21"/>
        <v/>
      </c>
      <c r="C129" s="507">
        <f>IF(D93="","-",+C128+1)</f>
        <v>2049</v>
      </c>
      <c r="D129" s="374">
        <f>IF(F128+SUM(E$99:E128)=D$92,F128,D$92-SUM(E$99:E128))</f>
        <v>1288300.6468166001</v>
      </c>
      <c r="E129" s="522">
        <f>IF(+J96&lt;F128,J96,D129)</f>
        <v>86830.090909090912</v>
      </c>
      <c r="F129" s="523">
        <f t="shared" si="29"/>
        <v>1201470.5559075093</v>
      </c>
      <c r="G129" s="523">
        <f t="shared" si="30"/>
        <v>1244885.6013620547</v>
      </c>
      <c r="H129" s="526">
        <f t="shared" si="31"/>
        <v>241851.13844340743</v>
      </c>
      <c r="I129" s="577">
        <f t="shared" si="32"/>
        <v>241851.13844340743</v>
      </c>
      <c r="J129" s="514">
        <f t="shared" si="17"/>
        <v>0</v>
      </c>
      <c r="K129" s="514"/>
      <c r="L129" s="525"/>
      <c r="M129" s="514">
        <f t="shared" si="33"/>
        <v>0</v>
      </c>
      <c r="N129" s="525"/>
      <c r="O129" s="514">
        <f t="shared" si="19"/>
        <v>0</v>
      </c>
      <c r="P129" s="514">
        <f t="shared" si="20"/>
        <v>0</v>
      </c>
    </row>
    <row r="130" spans="2:16" ht="12.5">
      <c r="B130" s="195" t="str">
        <f t="shared" si="21"/>
        <v/>
      </c>
      <c r="C130" s="507">
        <f>IF(D93="","-",+C129+1)</f>
        <v>2050</v>
      </c>
      <c r="D130" s="374">
        <f>IF(F129+SUM(E$99:E129)=D$92,F129,D$92-SUM(E$99:E129))</f>
        <v>1201470.5559075093</v>
      </c>
      <c r="E130" s="522">
        <f>IF(+J96&lt;F129,J96,D130)</f>
        <v>86830.090909090912</v>
      </c>
      <c r="F130" s="523">
        <f t="shared" si="29"/>
        <v>1114640.4649984185</v>
      </c>
      <c r="G130" s="523">
        <f t="shared" si="30"/>
        <v>1158055.5104529639</v>
      </c>
      <c r="H130" s="526">
        <f t="shared" si="31"/>
        <v>231038.50502914045</v>
      </c>
      <c r="I130" s="577">
        <f t="shared" si="32"/>
        <v>231038.50502914045</v>
      </c>
      <c r="J130" s="514">
        <f t="shared" si="17"/>
        <v>0</v>
      </c>
      <c r="K130" s="514"/>
      <c r="L130" s="525"/>
      <c r="M130" s="514">
        <f t="shared" si="33"/>
        <v>0</v>
      </c>
      <c r="N130" s="525"/>
      <c r="O130" s="514">
        <f t="shared" si="19"/>
        <v>0</v>
      </c>
      <c r="P130" s="514">
        <f t="shared" si="20"/>
        <v>0</v>
      </c>
    </row>
    <row r="131" spans="2:16" ht="12.5">
      <c r="B131" s="195" t="str">
        <f t="shared" si="21"/>
        <v/>
      </c>
      <c r="C131" s="507">
        <f>IF(D93="","-",+C130+1)</f>
        <v>2051</v>
      </c>
      <c r="D131" s="374">
        <f>IF(F130+SUM(E$99:E130)=D$92,F130,D$92-SUM(E$99:E130))</f>
        <v>1114640.4649984185</v>
      </c>
      <c r="E131" s="522">
        <f>IF(+J96&lt;F130,J96,D131)</f>
        <v>86830.090909090912</v>
      </c>
      <c r="F131" s="523">
        <f t="shared" si="29"/>
        <v>1027810.3740893275</v>
      </c>
      <c r="G131" s="523">
        <f t="shared" si="30"/>
        <v>1071225.4195438731</v>
      </c>
      <c r="H131" s="526">
        <f t="shared" si="31"/>
        <v>220225.87161487347</v>
      </c>
      <c r="I131" s="577">
        <f t="shared" si="32"/>
        <v>220225.87161487347</v>
      </c>
      <c r="J131" s="514">
        <f t="shared" ref="J131:J154" si="34">+I541-H541</f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 ht="12.5">
      <c r="B132" s="195" t="str">
        <f t="shared" si="21"/>
        <v/>
      </c>
      <c r="C132" s="507">
        <f>IF(D93="","-",+C131+1)</f>
        <v>2052</v>
      </c>
      <c r="D132" s="374">
        <f>IF(F131+SUM(E$99:E131)=D$92,F131,D$92-SUM(E$99:E131))</f>
        <v>1027810.3740893275</v>
      </c>
      <c r="E132" s="522">
        <f>IF(+J96&lt;F131,J96,D132)</f>
        <v>86830.090909090912</v>
      </c>
      <c r="F132" s="523">
        <f t="shared" si="29"/>
        <v>940980.28318023658</v>
      </c>
      <c r="G132" s="523">
        <f t="shared" si="30"/>
        <v>984395.328634782</v>
      </c>
      <c r="H132" s="526">
        <f t="shared" si="31"/>
        <v>209413.23820060649</v>
      </c>
      <c r="I132" s="577">
        <f t="shared" si="32"/>
        <v>209413.23820060649</v>
      </c>
      <c r="J132" s="514">
        <f t="shared" si="34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 ht="12.5">
      <c r="B133" s="195" t="str">
        <f t="shared" si="21"/>
        <v/>
      </c>
      <c r="C133" s="507">
        <f>IF(D93="","-",+C132+1)</f>
        <v>2053</v>
      </c>
      <c r="D133" s="374">
        <f>IF(F132+SUM(E$99:E132)=D$92,F132,D$92-SUM(E$99:E132))</f>
        <v>940980.28318023658</v>
      </c>
      <c r="E133" s="522">
        <f>IF(+J96&lt;F132,J96,D133)</f>
        <v>86830.090909090912</v>
      </c>
      <c r="F133" s="523">
        <f t="shared" si="29"/>
        <v>854150.19227114564</v>
      </c>
      <c r="G133" s="523">
        <f t="shared" si="30"/>
        <v>897565.23772569117</v>
      </c>
      <c r="H133" s="526">
        <f t="shared" si="31"/>
        <v>198600.60478633951</v>
      </c>
      <c r="I133" s="577">
        <f t="shared" si="32"/>
        <v>198600.60478633951</v>
      </c>
      <c r="J133" s="514">
        <f t="shared" si="34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 ht="12.5">
      <c r="B134" s="195" t="str">
        <f t="shared" si="21"/>
        <v/>
      </c>
      <c r="C134" s="507">
        <f>IF(D93="","-",+C133+1)</f>
        <v>2054</v>
      </c>
      <c r="D134" s="374">
        <f>IF(F133+SUM(E$99:E133)=D$92,F133,D$92-SUM(E$99:E133))</f>
        <v>854150.19227114564</v>
      </c>
      <c r="E134" s="522">
        <f>IF(+J96&lt;F133,J96,D134)</f>
        <v>86830.090909090912</v>
      </c>
      <c r="F134" s="523">
        <f t="shared" si="29"/>
        <v>767320.1013620547</v>
      </c>
      <c r="G134" s="523">
        <f t="shared" si="30"/>
        <v>810735.14681660011</v>
      </c>
      <c r="H134" s="526">
        <f t="shared" si="31"/>
        <v>187787.97137207247</v>
      </c>
      <c r="I134" s="577">
        <f t="shared" si="32"/>
        <v>187787.97137207247</v>
      </c>
      <c r="J134" s="514">
        <f t="shared" si="34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 ht="12.5">
      <c r="B135" s="195" t="str">
        <f t="shared" si="21"/>
        <v/>
      </c>
      <c r="C135" s="507">
        <f>IF(D93="","-",+C134+1)</f>
        <v>2055</v>
      </c>
      <c r="D135" s="374">
        <f>IF(F134+SUM(E$99:E134)=D$92,F134,D$92-SUM(E$99:E134))</f>
        <v>767320.1013620547</v>
      </c>
      <c r="E135" s="522">
        <f>IF(+J96&lt;F134,J96,D135)</f>
        <v>86830.090909090912</v>
      </c>
      <c r="F135" s="523">
        <f t="shared" si="29"/>
        <v>680490.01045296376</v>
      </c>
      <c r="G135" s="523">
        <f t="shared" si="30"/>
        <v>723905.05590750929</v>
      </c>
      <c r="H135" s="526">
        <f t="shared" si="31"/>
        <v>176975.33795780549</v>
      </c>
      <c r="I135" s="577">
        <f t="shared" si="32"/>
        <v>176975.33795780549</v>
      </c>
      <c r="J135" s="514">
        <f t="shared" si="34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 ht="12.5">
      <c r="B136" s="195" t="str">
        <f t="shared" si="21"/>
        <v/>
      </c>
      <c r="C136" s="507">
        <f>IF(D93="","-",+C135+1)</f>
        <v>2056</v>
      </c>
      <c r="D136" s="374">
        <f>IF(F135+SUM(E$99:E135)=D$92,F135,D$92-SUM(E$99:E135))</f>
        <v>680490.01045296376</v>
      </c>
      <c r="E136" s="522">
        <f>IF(+J96&lt;F135,J96,D136)</f>
        <v>86830.090909090912</v>
      </c>
      <c r="F136" s="523">
        <f t="shared" si="29"/>
        <v>593659.91954387282</v>
      </c>
      <c r="G136" s="523">
        <f t="shared" si="30"/>
        <v>637074.96499841823</v>
      </c>
      <c r="H136" s="526">
        <f t="shared" si="31"/>
        <v>166162.70454353851</v>
      </c>
      <c r="I136" s="577">
        <f t="shared" si="32"/>
        <v>166162.70454353851</v>
      </c>
      <c r="J136" s="514">
        <f t="shared" si="34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 ht="12.5">
      <c r="B137" s="195" t="str">
        <f t="shared" si="21"/>
        <v/>
      </c>
      <c r="C137" s="507">
        <f>IF(D93="","-",+C136+1)</f>
        <v>2057</v>
      </c>
      <c r="D137" s="374">
        <f>IF(F136+SUM(E$99:E136)=D$92,F136,D$92-SUM(E$99:E136))</f>
        <v>593659.91954387282</v>
      </c>
      <c r="E137" s="522">
        <f>IF(+J96&lt;F136,J96,D137)</f>
        <v>86830.090909090912</v>
      </c>
      <c r="F137" s="523">
        <f t="shared" si="29"/>
        <v>506829.82863478188</v>
      </c>
      <c r="G137" s="523">
        <f t="shared" si="30"/>
        <v>550244.87408932741</v>
      </c>
      <c r="H137" s="526">
        <f t="shared" si="31"/>
        <v>155350.07112927153</v>
      </c>
      <c r="I137" s="577">
        <f t="shared" si="32"/>
        <v>155350.07112927153</v>
      </c>
      <c r="J137" s="514">
        <f t="shared" si="34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 ht="12.5">
      <c r="B138" s="195" t="str">
        <f t="shared" si="21"/>
        <v/>
      </c>
      <c r="C138" s="507">
        <f>IF(D93="","-",+C137+1)</f>
        <v>2058</v>
      </c>
      <c r="D138" s="374">
        <f>IF(F137+SUM(E$99:E137)=D$92,F137,D$92-SUM(E$99:E137))</f>
        <v>506829.82863478188</v>
      </c>
      <c r="E138" s="522">
        <f>IF(+J96&lt;F137,J96,D138)</f>
        <v>86830.090909090912</v>
      </c>
      <c r="F138" s="523">
        <f t="shared" si="29"/>
        <v>419999.73772569094</v>
      </c>
      <c r="G138" s="523">
        <f t="shared" si="30"/>
        <v>463414.78318023641</v>
      </c>
      <c r="H138" s="526">
        <f t="shared" si="31"/>
        <v>144537.43771500452</v>
      </c>
      <c r="I138" s="577">
        <f t="shared" si="32"/>
        <v>144537.43771500452</v>
      </c>
      <c r="J138" s="514">
        <f t="shared" si="34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 ht="12.5">
      <c r="B139" s="195" t="str">
        <f t="shared" si="21"/>
        <v/>
      </c>
      <c r="C139" s="507">
        <f>IF(D93="","-",+C138+1)</f>
        <v>2059</v>
      </c>
      <c r="D139" s="374">
        <f>IF(F138+SUM(E$99:E138)=D$92,F138,D$92-SUM(E$99:E138))</f>
        <v>419999.73772569094</v>
      </c>
      <c r="E139" s="522">
        <f>IF(+J96&lt;F138,J96,D139)</f>
        <v>86830.090909090912</v>
      </c>
      <c r="F139" s="523">
        <f t="shared" si="29"/>
        <v>333169.6468166</v>
      </c>
      <c r="G139" s="523">
        <f t="shared" si="30"/>
        <v>376584.69227114547</v>
      </c>
      <c r="H139" s="526">
        <f t="shared" si="31"/>
        <v>133724.80430073754</v>
      </c>
      <c r="I139" s="577">
        <f t="shared" si="32"/>
        <v>133724.80430073754</v>
      </c>
      <c r="J139" s="514">
        <f t="shared" si="34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 ht="12.5">
      <c r="B140" s="195" t="str">
        <f t="shared" si="21"/>
        <v/>
      </c>
      <c r="C140" s="507">
        <f>IF(D93="","-",+C139+1)</f>
        <v>2060</v>
      </c>
      <c r="D140" s="374">
        <f>IF(F139+SUM(E$99:E139)=D$92,F139,D$92-SUM(E$99:E139))</f>
        <v>333169.6468166</v>
      </c>
      <c r="E140" s="522">
        <f>IF(+J96&lt;F139,J96,D140)</f>
        <v>86830.090909090912</v>
      </c>
      <c r="F140" s="523">
        <f t="shared" si="29"/>
        <v>246339.55590750909</v>
      </c>
      <c r="G140" s="523">
        <f t="shared" si="30"/>
        <v>289754.60136205453</v>
      </c>
      <c r="H140" s="526">
        <f t="shared" si="31"/>
        <v>122912.17088647053</v>
      </c>
      <c r="I140" s="577">
        <f t="shared" si="32"/>
        <v>122912.17088647053</v>
      </c>
      <c r="J140" s="514">
        <f t="shared" si="34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 ht="12.5">
      <c r="B141" s="195" t="str">
        <f t="shared" si="21"/>
        <v/>
      </c>
      <c r="C141" s="507">
        <f>IF(D93="","-",+C140+1)</f>
        <v>2061</v>
      </c>
      <c r="D141" s="374">
        <f>IF(F140+SUM(E$99:E140)=D$92,F140,D$92-SUM(E$99:E140))</f>
        <v>246339.55590750909</v>
      </c>
      <c r="E141" s="522">
        <f>IF(+J96&lt;F140,J96,D141)</f>
        <v>86830.090909090912</v>
      </c>
      <c r="F141" s="523">
        <f t="shared" si="29"/>
        <v>159509.46499841817</v>
      </c>
      <c r="G141" s="523">
        <f t="shared" si="30"/>
        <v>202924.51045296364</v>
      </c>
      <c r="H141" s="526">
        <f t="shared" si="31"/>
        <v>112099.53747220355</v>
      </c>
      <c r="I141" s="577">
        <f t="shared" si="32"/>
        <v>112099.53747220355</v>
      </c>
      <c r="J141" s="514">
        <f t="shared" si="34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 ht="12.5">
      <c r="B142" s="195" t="str">
        <f t="shared" si="21"/>
        <v/>
      </c>
      <c r="C142" s="507">
        <f>IF(D93="","-",+C141+1)</f>
        <v>2062</v>
      </c>
      <c r="D142" s="374">
        <f>IF(F141+SUM(E$99:E141)=D$92,F141,D$92-SUM(E$99:E141))</f>
        <v>159509.46499841817</v>
      </c>
      <c r="E142" s="522">
        <f>IF(+J96&lt;F141,J96,D142)</f>
        <v>86830.090909090912</v>
      </c>
      <c r="F142" s="523">
        <f t="shared" si="29"/>
        <v>72679.374089327262</v>
      </c>
      <c r="G142" s="523">
        <f t="shared" si="30"/>
        <v>116094.41954387272</v>
      </c>
      <c r="H142" s="526">
        <f t="shared" si="31"/>
        <v>101286.90405793657</v>
      </c>
      <c r="I142" s="577">
        <f t="shared" si="32"/>
        <v>101286.90405793657</v>
      </c>
      <c r="J142" s="514">
        <f t="shared" si="34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 ht="12.5">
      <c r="B143" s="195" t="str">
        <f t="shared" si="21"/>
        <v/>
      </c>
      <c r="C143" s="507">
        <f>IF(D93="","-",+C142+1)</f>
        <v>2063</v>
      </c>
      <c r="D143" s="374">
        <f>IF(F142+SUM(E$99:E142)=D$92,F142,D$92-SUM(E$99:E142))</f>
        <v>72679.374089327262</v>
      </c>
      <c r="E143" s="522">
        <f>IF(+J96&lt;F142,J96,D143)</f>
        <v>72679.374089327262</v>
      </c>
      <c r="F143" s="523">
        <f t="shared" si="29"/>
        <v>0</v>
      </c>
      <c r="G143" s="523">
        <f t="shared" si="30"/>
        <v>36339.687044663631</v>
      </c>
      <c r="H143" s="526">
        <f t="shared" si="31"/>
        <v>77204.622310183346</v>
      </c>
      <c r="I143" s="577">
        <f t="shared" si="32"/>
        <v>77204.622310183346</v>
      </c>
      <c r="J143" s="514">
        <f t="shared" si="34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 ht="12.5">
      <c r="B144" s="195" t="str">
        <f t="shared" si="21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9"/>
        <v>0</v>
      </c>
      <c r="G144" s="523">
        <f t="shared" si="30"/>
        <v>0</v>
      </c>
      <c r="H144" s="526">
        <f t="shared" si="31"/>
        <v>0</v>
      </c>
      <c r="I144" s="577">
        <f t="shared" si="32"/>
        <v>0</v>
      </c>
      <c r="J144" s="514">
        <f t="shared" si="34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 ht="12.5">
      <c r="B145" s="195" t="str">
        <f t="shared" si="21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9"/>
        <v>0</v>
      </c>
      <c r="G145" s="523">
        <f t="shared" si="30"/>
        <v>0</v>
      </c>
      <c r="H145" s="526">
        <f t="shared" si="31"/>
        <v>0</v>
      </c>
      <c r="I145" s="577">
        <f t="shared" si="32"/>
        <v>0</v>
      </c>
      <c r="J145" s="514">
        <f t="shared" si="34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 ht="12.5">
      <c r="B146" s="195" t="str">
        <f t="shared" si="21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9"/>
        <v>0</v>
      </c>
      <c r="G146" s="523">
        <f t="shared" si="30"/>
        <v>0</v>
      </c>
      <c r="H146" s="526">
        <f t="shared" si="31"/>
        <v>0</v>
      </c>
      <c r="I146" s="577">
        <f t="shared" si="32"/>
        <v>0</v>
      </c>
      <c r="J146" s="514">
        <f t="shared" si="34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 ht="12.5">
      <c r="B147" s="195" t="str">
        <f t="shared" si="21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9"/>
        <v>0</v>
      </c>
      <c r="G147" s="523">
        <f t="shared" si="30"/>
        <v>0</v>
      </c>
      <c r="H147" s="526">
        <f t="shared" si="31"/>
        <v>0</v>
      </c>
      <c r="I147" s="577">
        <f t="shared" si="32"/>
        <v>0</v>
      </c>
      <c r="J147" s="514">
        <f t="shared" si="34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 ht="12.5">
      <c r="B148" s="195" t="str">
        <f t="shared" si="21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9"/>
        <v>0</v>
      </c>
      <c r="G148" s="523">
        <f t="shared" si="30"/>
        <v>0</v>
      </c>
      <c r="H148" s="526">
        <f t="shared" si="31"/>
        <v>0</v>
      </c>
      <c r="I148" s="577">
        <f t="shared" si="32"/>
        <v>0</v>
      </c>
      <c r="J148" s="514">
        <f t="shared" si="34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 ht="12.5">
      <c r="B149" s="195" t="str">
        <f t="shared" si="21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9"/>
        <v>0</v>
      </c>
      <c r="G149" s="523">
        <f t="shared" si="30"/>
        <v>0</v>
      </c>
      <c r="H149" s="526">
        <f t="shared" si="31"/>
        <v>0</v>
      </c>
      <c r="I149" s="577">
        <f t="shared" si="32"/>
        <v>0</v>
      </c>
      <c r="J149" s="514">
        <f t="shared" si="34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 ht="12.5">
      <c r="B150" s="195" t="str">
        <f t="shared" si="21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9"/>
        <v>0</v>
      </c>
      <c r="G150" s="523">
        <f t="shared" si="30"/>
        <v>0</v>
      </c>
      <c r="H150" s="526">
        <f t="shared" si="31"/>
        <v>0</v>
      </c>
      <c r="I150" s="577">
        <f t="shared" si="32"/>
        <v>0</v>
      </c>
      <c r="J150" s="514">
        <f t="shared" si="34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 ht="12.5">
      <c r="B151" s="195" t="str">
        <f t="shared" si="21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9"/>
        <v>0</v>
      </c>
      <c r="G151" s="523">
        <f t="shared" si="30"/>
        <v>0</v>
      </c>
      <c r="H151" s="526">
        <f t="shared" si="31"/>
        <v>0</v>
      </c>
      <c r="I151" s="577">
        <f t="shared" si="32"/>
        <v>0</v>
      </c>
      <c r="J151" s="514">
        <f t="shared" si="34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 ht="12.5">
      <c r="B152" s="195" t="str">
        <f t="shared" si="21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9"/>
        <v>0</v>
      </c>
      <c r="G152" s="523">
        <f t="shared" si="30"/>
        <v>0</v>
      </c>
      <c r="H152" s="526">
        <f t="shared" si="31"/>
        <v>0</v>
      </c>
      <c r="I152" s="577">
        <f t="shared" si="32"/>
        <v>0</v>
      </c>
      <c r="J152" s="514">
        <f t="shared" si="34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 ht="12.5">
      <c r="B153" s="195" t="str">
        <f t="shared" si="21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9"/>
        <v>0</v>
      </c>
      <c r="G153" s="523">
        <f t="shared" si="30"/>
        <v>0</v>
      </c>
      <c r="H153" s="526">
        <f t="shared" si="31"/>
        <v>0</v>
      </c>
      <c r="I153" s="577">
        <f t="shared" si="32"/>
        <v>0</v>
      </c>
      <c r="J153" s="514">
        <f t="shared" si="34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" thickBot="1">
      <c r="B154" s="195" t="str">
        <f t="shared" si="21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9"/>
        <v>0</v>
      </c>
      <c r="G154" s="528">
        <f t="shared" si="30"/>
        <v>0</v>
      </c>
      <c r="H154" s="530">
        <f t="shared" si="31"/>
        <v>0</v>
      </c>
      <c r="I154" s="579">
        <f t="shared" si="32"/>
        <v>0</v>
      </c>
      <c r="J154" s="533">
        <f t="shared" si="34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 ht="12.5">
      <c r="C155" s="374" t="s">
        <v>78</v>
      </c>
      <c r="D155" s="375"/>
      <c r="E155" s="375">
        <f>SUM(E99:E154)</f>
        <v>3820523.9999999995</v>
      </c>
      <c r="F155" s="375"/>
      <c r="G155" s="375"/>
      <c r="H155" s="375">
        <f>SUM(H99:H154)</f>
        <v>14281037.749472808</v>
      </c>
      <c r="I155" s="375">
        <f>SUM(I99:I154)</f>
        <v>14281037.749472808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162"/>
  <sheetViews>
    <sheetView topLeftCell="C60" zoomScale="80" zoomScaleNormal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"&amp;COUNT(S.001:S.077!$P$3)</f>
        <v>SWEPCO Project 74 of 77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372709.8803999864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372709.8803999864</v>
      </c>
      <c r="O6" s="269"/>
      <c r="P6" s="269"/>
    </row>
    <row r="7" spans="1:16" ht="13.5" thickBot="1">
      <c r="C7" s="467" t="s">
        <v>48</v>
      </c>
      <c r="D7" s="624" t="s">
        <v>459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460</v>
      </c>
      <c r="E9" s="637" t="s">
        <v>472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3013320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68484.545454545456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45372</v>
      </c>
      <c r="F17" s="631">
        <v>1905628</v>
      </c>
      <c r="G17" s="630">
        <v>140230</v>
      </c>
      <c r="H17" s="639">
        <v>140230</v>
      </c>
      <c r="I17" s="511">
        <f t="shared" ref="I17:I72" si="0">H17-G17</f>
        <v>0</v>
      </c>
      <c r="J17" s="511"/>
      <c r="K17" s="512">
        <f t="shared" ref="K17:K22" si="1">+G17</f>
        <v>140230</v>
      </c>
      <c r="L17" s="513">
        <f t="shared" ref="L17:L18" si="2">IF(K17&lt;&gt;0,+G17-K17,0)</f>
        <v>0</v>
      </c>
      <c r="M17" s="512">
        <f t="shared" ref="M17:M22" si="3">+H17</f>
        <v>140230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240163.83980112415</v>
      </c>
      <c r="H18" s="639">
        <v>240163.83980112415</v>
      </c>
      <c r="I18" s="511">
        <f t="shared" si="0"/>
        <v>0</v>
      </c>
      <c r="J18" s="511"/>
      <c r="K18" s="518">
        <f t="shared" si="1"/>
        <v>240163.83980112415</v>
      </c>
      <c r="L18" s="519">
        <f t="shared" si="2"/>
        <v>0</v>
      </c>
      <c r="M18" s="518">
        <f t="shared" si="3"/>
        <v>240163.83980112415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2863332.534590669</v>
      </c>
      <c r="E19" s="630">
        <v>69307.571428571435</v>
      </c>
      <c r="F19" s="631">
        <v>2794024.9631620976</v>
      </c>
      <c r="G19" s="630">
        <v>369160.37527494592</v>
      </c>
      <c r="H19" s="639">
        <v>369160.37527494592</v>
      </c>
      <c r="I19" s="511">
        <f t="shared" si="0"/>
        <v>0</v>
      </c>
      <c r="J19" s="511"/>
      <c r="K19" s="518">
        <f t="shared" si="1"/>
        <v>369160.37527494592</v>
      </c>
      <c r="L19" s="519">
        <f t="shared" ref="L19" si="6">IF(K19&lt;&gt;0,+G19-K19,0)</f>
        <v>0</v>
      </c>
      <c r="M19" s="518">
        <f t="shared" si="3"/>
        <v>369160.37527494592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2022</v>
      </c>
      <c r="D20" s="631">
        <v>2748653.0627177702</v>
      </c>
      <c r="E20" s="630">
        <v>69307.571428571435</v>
      </c>
      <c r="F20" s="631">
        <v>2679345.4912891989</v>
      </c>
      <c r="G20" s="630">
        <v>374480.76907253434</v>
      </c>
      <c r="H20" s="639">
        <v>374480.76907253434</v>
      </c>
      <c r="I20" s="511">
        <f t="shared" si="0"/>
        <v>0</v>
      </c>
      <c r="J20" s="511"/>
      <c r="K20" s="518">
        <f t="shared" si="1"/>
        <v>374480.76907253434</v>
      </c>
      <c r="L20" s="519">
        <f t="shared" ref="L20" si="8">IF(K20&lt;&gt;0,+G20-K20,0)</f>
        <v>0</v>
      </c>
      <c r="M20" s="518">
        <f t="shared" si="3"/>
        <v>374480.76907253434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2023</v>
      </c>
      <c r="D21" s="631">
        <v>2679345.4912891989</v>
      </c>
      <c r="E21" s="630">
        <v>69307.571428571435</v>
      </c>
      <c r="F21" s="631">
        <v>2610037.9198606275</v>
      </c>
      <c r="G21" s="630">
        <v>403402.9797902116</v>
      </c>
      <c r="H21" s="639">
        <v>403402.9797902116</v>
      </c>
      <c r="I21" s="511">
        <f t="shared" si="0"/>
        <v>0</v>
      </c>
      <c r="J21" s="511"/>
      <c r="K21" s="518">
        <f t="shared" si="1"/>
        <v>403402.9797902116</v>
      </c>
      <c r="L21" s="519">
        <f t="shared" ref="L21" si="9">IF(K21&lt;&gt;0,+G21-K21,0)</f>
        <v>0</v>
      </c>
      <c r="M21" s="518">
        <f t="shared" si="3"/>
        <v>403402.9797902116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2024</v>
      </c>
      <c r="D22" s="631">
        <v>2712439.919860627</v>
      </c>
      <c r="E22" s="630">
        <v>71745.71428571429</v>
      </c>
      <c r="F22" s="631">
        <v>2640694.205574913</v>
      </c>
      <c r="G22" s="630">
        <v>372709.8803999864</v>
      </c>
      <c r="H22" s="639">
        <v>372709.8803999864</v>
      </c>
      <c r="I22" s="511">
        <f t="shared" si="0"/>
        <v>0</v>
      </c>
      <c r="J22" s="511"/>
      <c r="K22" s="518">
        <f t="shared" si="1"/>
        <v>372709.8803999864</v>
      </c>
      <c r="L22" s="519">
        <f t="shared" ref="L22" si="10">IF(K22&lt;&gt;0,+G22-K22,0)</f>
        <v>0</v>
      </c>
      <c r="M22" s="518">
        <f t="shared" si="3"/>
        <v>372709.8803999864</v>
      </c>
      <c r="N22" s="514">
        <f t="shared" ref="N22" si="11">IF(M22&lt;&gt;0,+H22-M22,0)</f>
        <v>0</v>
      </c>
      <c r="O22" s="514">
        <f t="shared" ref="O22" si="12">+N22-L22</f>
        <v>0</v>
      </c>
      <c r="P22" s="272"/>
    </row>
    <row r="23" spans="2:16" ht="12.5">
      <c r="B23" s="195" t="str">
        <f t="shared" si="7"/>
        <v/>
      </c>
      <c r="C23" s="507">
        <f>IF(D11="","-",+C22+1)</f>
        <v>2025</v>
      </c>
      <c r="D23" s="523">
        <f>IF(F22+SUM(E$17:E22)=D$10,F22,D$10-SUM(E$17:E22))</f>
        <v>2640694.205574913</v>
      </c>
      <c r="E23" s="522">
        <f>IF(+I14&lt;F22,I14,D23)</f>
        <v>68484.545454545456</v>
      </c>
      <c r="F23" s="523">
        <f t="shared" ref="F23:F72" si="13">+D23-E23</f>
        <v>2572209.6601203675</v>
      </c>
      <c r="G23" s="524">
        <f t="shared" ref="G23:G72" si="14">+I$12*((D23+F23)/2)+E23</f>
        <v>380026.26878194057</v>
      </c>
      <c r="H23" s="491">
        <f t="shared" ref="H23:H72" si="15">+I$13*((D23+F23)/2)+E23</f>
        <v>380026.26878194057</v>
      </c>
      <c r="I23" s="511">
        <f t="shared" si="0"/>
        <v>0</v>
      </c>
      <c r="J23" s="511"/>
      <c r="K23" s="525"/>
      <c r="L23" s="514">
        <f t="shared" ref="L23:L72" si="16">IF(K23&lt;&gt;0,+G23-K23,0)</f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2026</v>
      </c>
      <c r="D24" s="523">
        <f>IF(F23+SUM(E$17:E23)=D$10,F23,D$10-SUM(E$17:E23))</f>
        <v>2572209.6601203675</v>
      </c>
      <c r="E24" s="522">
        <f>IF(+I14&lt;F23,I14,D24)</f>
        <v>68484.545454545456</v>
      </c>
      <c r="F24" s="523">
        <f t="shared" si="13"/>
        <v>2503725.1146658221</v>
      </c>
      <c r="G24" s="524">
        <f t="shared" si="14"/>
        <v>371840.50750112825</v>
      </c>
      <c r="H24" s="491">
        <f t="shared" si="15"/>
        <v>371840.50750112825</v>
      </c>
      <c r="I24" s="511">
        <f t="shared" si="0"/>
        <v>0</v>
      </c>
      <c r="J24" s="511"/>
      <c r="K24" s="525"/>
      <c r="L24" s="514">
        <f t="shared" si="16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2027</v>
      </c>
      <c r="D25" s="523">
        <f>IF(F24+SUM(E$17:E24)=D$10,F24,D$10-SUM(E$17:E24))</f>
        <v>2503725.1146658221</v>
      </c>
      <c r="E25" s="522">
        <f>IF(+I14&lt;F24,I14,D25)</f>
        <v>68484.545454545456</v>
      </c>
      <c r="F25" s="523">
        <f t="shared" si="13"/>
        <v>2435240.5692112767</v>
      </c>
      <c r="G25" s="524">
        <f t="shared" si="14"/>
        <v>363654.7462203161</v>
      </c>
      <c r="H25" s="491">
        <f t="shared" si="15"/>
        <v>363654.7462203161</v>
      </c>
      <c r="I25" s="511">
        <f t="shared" si="0"/>
        <v>0</v>
      </c>
      <c r="J25" s="511"/>
      <c r="K25" s="525"/>
      <c r="L25" s="514">
        <f t="shared" si="16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2028</v>
      </c>
      <c r="D26" s="523">
        <f>IF(F25+SUM(E$17:E25)=D$10,F25,D$10-SUM(E$17:E25))</f>
        <v>2435240.5692112767</v>
      </c>
      <c r="E26" s="522">
        <f>IF(+I14&lt;F25,I14,D26)</f>
        <v>68484.545454545456</v>
      </c>
      <c r="F26" s="523">
        <f t="shared" si="13"/>
        <v>2366756.0237567313</v>
      </c>
      <c r="G26" s="524">
        <f t="shared" si="14"/>
        <v>355468.98493950383</v>
      </c>
      <c r="H26" s="491">
        <f t="shared" si="15"/>
        <v>355468.98493950383</v>
      </c>
      <c r="I26" s="511">
        <f t="shared" si="0"/>
        <v>0</v>
      </c>
      <c r="J26" s="511"/>
      <c r="K26" s="525"/>
      <c r="L26" s="514">
        <f t="shared" si="16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2029</v>
      </c>
      <c r="D27" s="523">
        <f>IF(F26+SUM(E$17:E26)=D$10,F26,D$10-SUM(E$17:E26))</f>
        <v>2366756.0237567313</v>
      </c>
      <c r="E27" s="522">
        <f>IF(+I14&lt;F26,I14,D27)</f>
        <v>68484.545454545456</v>
      </c>
      <c r="F27" s="523">
        <f t="shared" si="13"/>
        <v>2298271.4783021859</v>
      </c>
      <c r="G27" s="524">
        <f t="shared" si="14"/>
        <v>347283.22365869163</v>
      </c>
      <c r="H27" s="491">
        <f t="shared" si="15"/>
        <v>347283.22365869163</v>
      </c>
      <c r="I27" s="511">
        <f t="shared" si="0"/>
        <v>0</v>
      </c>
      <c r="J27" s="511"/>
      <c r="K27" s="525"/>
      <c r="L27" s="514">
        <f t="shared" si="16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2030</v>
      </c>
      <c r="D28" s="523">
        <f>IF(F27+SUM(E$17:E27)=D$10,F27,D$10-SUM(E$17:E27))</f>
        <v>2298271.4783021859</v>
      </c>
      <c r="E28" s="522">
        <f>IF(+I14&lt;F27,I14,D28)</f>
        <v>68484.545454545456</v>
      </c>
      <c r="F28" s="523">
        <f t="shared" si="13"/>
        <v>2229786.9328476405</v>
      </c>
      <c r="G28" s="524">
        <f t="shared" si="14"/>
        <v>339097.46237787936</v>
      </c>
      <c r="H28" s="491">
        <f t="shared" si="15"/>
        <v>339097.46237787936</v>
      </c>
      <c r="I28" s="511">
        <f t="shared" si="0"/>
        <v>0</v>
      </c>
      <c r="J28" s="511"/>
      <c r="K28" s="525"/>
      <c r="L28" s="514">
        <f t="shared" si="16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2031</v>
      </c>
      <c r="D29" s="523">
        <f>IF(F28+SUM(E$17:E28)=D$10,F28,D$10-SUM(E$17:E28))</f>
        <v>2229786.9328476405</v>
      </c>
      <c r="E29" s="522">
        <f>IF(+I14&lt;F28,I14,D29)</f>
        <v>68484.545454545456</v>
      </c>
      <c r="F29" s="523">
        <f t="shared" si="13"/>
        <v>2161302.3873930951</v>
      </c>
      <c r="G29" s="524">
        <f t="shared" si="14"/>
        <v>330911.70109706721</v>
      </c>
      <c r="H29" s="491">
        <f t="shared" si="15"/>
        <v>330911.70109706721</v>
      </c>
      <c r="I29" s="511">
        <f t="shared" si="0"/>
        <v>0</v>
      </c>
      <c r="J29" s="511"/>
      <c r="K29" s="525"/>
      <c r="L29" s="514">
        <f t="shared" si="16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2032</v>
      </c>
      <c r="D30" s="523">
        <f>IF(F29+SUM(E$17:E29)=D$10,F29,D$10-SUM(E$17:E29))</f>
        <v>2161302.3873930951</v>
      </c>
      <c r="E30" s="522">
        <f>IF(+I14&lt;F29,I14,D30)</f>
        <v>68484.545454545456</v>
      </c>
      <c r="F30" s="523">
        <f t="shared" si="13"/>
        <v>2092817.8419385497</v>
      </c>
      <c r="G30" s="524">
        <f t="shared" si="14"/>
        <v>322725.93981625489</v>
      </c>
      <c r="H30" s="491">
        <f t="shared" si="15"/>
        <v>322725.93981625489</v>
      </c>
      <c r="I30" s="511">
        <f t="shared" si="0"/>
        <v>0</v>
      </c>
      <c r="J30" s="511"/>
      <c r="K30" s="525"/>
      <c r="L30" s="514">
        <f t="shared" si="16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2033</v>
      </c>
      <c r="D31" s="523">
        <f>IF(F30+SUM(E$17:E30)=D$10,F30,D$10-SUM(E$17:E30))</f>
        <v>2092817.8419385497</v>
      </c>
      <c r="E31" s="522">
        <f>IF(+I14&lt;F30,I14,D31)</f>
        <v>68484.545454545456</v>
      </c>
      <c r="F31" s="523">
        <f t="shared" si="13"/>
        <v>2024333.2964840042</v>
      </c>
      <c r="G31" s="524">
        <f t="shared" si="14"/>
        <v>314540.17853544268</v>
      </c>
      <c r="H31" s="491">
        <f t="shared" si="15"/>
        <v>314540.17853544268</v>
      </c>
      <c r="I31" s="511">
        <f t="shared" si="0"/>
        <v>0</v>
      </c>
      <c r="J31" s="511"/>
      <c r="K31" s="525"/>
      <c r="L31" s="514">
        <f t="shared" si="16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2034</v>
      </c>
      <c r="D32" s="523">
        <f>IF(F31+SUM(E$17:E31)=D$10,F31,D$10-SUM(E$17:E31))</f>
        <v>2024333.2964840042</v>
      </c>
      <c r="E32" s="522">
        <f>IF(+I14&lt;F31,I14,D32)</f>
        <v>68484.545454545456</v>
      </c>
      <c r="F32" s="523">
        <f t="shared" si="13"/>
        <v>1955848.7510294588</v>
      </c>
      <c r="G32" s="524">
        <f t="shared" si="14"/>
        <v>306354.41725463048</v>
      </c>
      <c r="H32" s="491">
        <f t="shared" si="15"/>
        <v>306354.41725463048</v>
      </c>
      <c r="I32" s="511">
        <f t="shared" si="0"/>
        <v>0</v>
      </c>
      <c r="J32" s="511"/>
      <c r="K32" s="525"/>
      <c r="L32" s="514">
        <f t="shared" si="16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2035</v>
      </c>
      <c r="D33" s="523">
        <f>IF(F32+SUM(E$17:E32)=D$10,F32,D$10-SUM(E$17:E32))</f>
        <v>1955848.7510294588</v>
      </c>
      <c r="E33" s="522">
        <f>IF(+I14&lt;F32,I14,D33)</f>
        <v>68484.545454545456</v>
      </c>
      <c r="F33" s="523">
        <f t="shared" si="13"/>
        <v>1887364.2055749134</v>
      </c>
      <c r="G33" s="524">
        <f t="shared" si="14"/>
        <v>298168.65597381827</v>
      </c>
      <c r="H33" s="491">
        <f t="shared" si="15"/>
        <v>298168.65597381827</v>
      </c>
      <c r="I33" s="511">
        <f t="shared" si="0"/>
        <v>0</v>
      </c>
      <c r="J33" s="511"/>
      <c r="K33" s="525"/>
      <c r="L33" s="514">
        <f t="shared" si="16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2036</v>
      </c>
      <c r="D34" s="523">
        <f>IF(F33+SUM(E$17:E33)=D$10,F33,D$10-SUM(E$17:E33))</f>
        <v>1887364.2055749134</v>
      </c>
      <c r="E34" s="522">
        <f>IF(+I14&lt;F33,I14,D34)</f>
        <v>68484.545454545456</v>
      </c>
      <c r="F34" s="523">
        <f t="shared" si="13"/>
        <v>1818879.660120368</v>
      </c>
      <c r="G34" s="524">
        <f t="shared" si="14"/>
        <v>289982.89469300606</v>
      </c>
      <c r="H34" s="491">
        <f t="shared" si="15"/>
        <v>289982.89469300606</v>
      </c>
      <c r="I34" s="511">
        <f t="shared" si="0"/>
        <v>0</v>
      </c>
      <c r="J34" s="511"/>
      <c r="K34" s="525"/>
      <c r="L34" s="514">
        <f t="shared" si="16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2037</v>
      </c>
      <c r="D35" s="523">
        <f>IF(F34+SUM(E$17:E34)=D$10,F34,D$10-SUM(E$17:E34))</f>
        <v>1818879.660120368</v>
      </c>
      <c r="E35" s="522">
        <f>IF(+I14&lt;F34,I14,D35)</f>
        <v>68484.545454545456</v>
      </c>
      <c r="F35" s="523">
        <f t="shared" si="13"/>
        <v>1750395.1146658226</v>
      </c>
      <c r="G35" s="524">
        <f t="shared" si="14"/>
        <v>281797.1334121938</v>
      </c>
      <c r="H35" s="491">
        <f t="shared" si="15"/>
        <v>281797.1334121938</v>
      </c>
      <c r="I35" s="511">
        <f t="shared" si="0"/>
        <v>0</v>
      </c>
      <c r="J35" s="511"/>
      <c r="K35" s="525"/>
      <c r="L35" s="514">
        <f t="shared" si="16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2038</v>
      </c>
      <c r="D36" s="523">
        <f>IF(F35+SUM(E$17:E35)=D$10,F35,D$10-SUM(E$17:E35))</f>
        <v>1750395.1146658226</v>
      </c>
      <c r="E36" s="522">
        <f>IF(+I14&lt;F35,I14,D36)</f>
        <v>68484.545454545456</v>
      </c>
      <c r="F36" s="523">
        <f t="shared" si="13"/>
        <v>1681910.5692112772</v>
      </c>
      <c r="G36" s="524">
        <f t="shared" si="14"/>
        <v>273611.37213138159</v>
      </c>
      <c r="H36" s="491">
        <f t="shared" si="15"/>
        <v>273611.37213138159</v>
      </c>
      <c r="I36" s="511">
        <f t="shared" si="0"/>
        <v>0</v>
      </c>
      <c r="J36" s="511"/>
      <c r="K36" s="525"/>
      <c r="L36" s="514">
        <f t="shared" si="16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2039</v>
      </c>
      <c r="D37" s="523">
        <f>IF(F36+SUM(E$17:E36)=D$10,F36,D$10-SUM(E$17:E36))</f>
        <v>1681910.5692112772</v>
      </c>
      <c r="E37" s="522">
        <f>IF(+I14&lt;F36,I14,D37)</f>
        <v>68484.545454545456</v>
      </c>
      <c r="F37" s="523">
        <f t="shared" si="13"/>
        <v>1613426.0237567318</v>
      </c>
      <c r="G37" s="524">
        <f t="shared" si="14"/>
        <v>265425.61085056938</v>
      </c>
      <c r="H37" s="491">
        <f t="shared" si="15"/>
        <v>265425.61085056938</v>
      </c>
      <c r="I37" s="511">
        <f t="shared" si="0"/>
        <v>0</v>
      </c>
      <c r="J37" s="511"/>
      <c r="K37" s="525"/>
      <c r="L37" s="514">
        <f t="shared" si="16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2040</v>
      </c>
      <c r="D38" s="523">
        <f>IF(F37+SUM(E$17:E37)=D$10,F37,D$10-SUM(E$17:E37))</f>
        <v>1613426.0237567318</v>
      </c>
      <c r="E38" s="522">
        <f>IF(+I14&lt;F37,I14,D38)</f>
        <v>68484.545454545456</v>
      </c>
      <c r="F38" s="523">
        <f t="shared" si="13"/>
        <v>1544941.4783021864</v>
      </c>
      <c r="G38" s="524">
        <f t="shared" si="14"/>
        <v>257239.84956975712</v>
      </c>
      <c r="H38" s="491">
        <f t="shared" si="15"/>
        <v>257239.84956975712</v>
      </c>
      <c r="I38" s="511">
        <f t="shared" si="0"/>
        <v>0</v>
      </c>
      <c r="J38" s="511"/>
      <c r="K38" s="525"/>
      <c r="L38" s="514">
        <f t="shared" si="16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2041</v>
      </c>
      <c r="D39" s="523">
        <f>IF(F38+SUM(E$17:E38)=D$10,F38,D$10-SUM(E$17:E38))</f>
        <v>1544941.4783021864</v>
      </c>
      <c r="E39" s="522">
        <f>IF(+I14&lt;F38,I14,D39)</f>
        <v>68484.545454545456</v>
      </c>
      <c r="F39" s="523">
        <f t="shared" si="13"/>
        <v>1476456.9328476409</v>
      </c>
      <c r="G39" s="524">
        <f t="shared" si="14"/>
        <v>249054.08828894491</v>
      </c>
      <c r="H39" s="491">
        <f t="shared" si="15"/>
        <v>249054.08828894491</v>
      </c>
      <c r="I39" s="511">
        <f t="shared" si="0"/>
        <v>0</v>
      </c>
      <c r="J39" s="511"/>
      <c r="K39" s="525"/>
      <c r="L39" s="514">
        <f t="shared" si="16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2042</v>
      </c>
      <c r="D40" s="523">
        <f>IF(F39+SUM(E$17:E39)=D$10,F39,D$10-SUM(E$17:E39))</f>
        <v>1476456.9328476409</v>
      </c>
      <c r="E40" s="522">
        <f>IF(+I14&lt;F39,I14,D40)</f>
        <v>68484.545454545456</v>
      </c>
      <c r="F40" s="523">
        <f t="shared" si="13"/>
        <v>1407972.3873930955</v>
      </c>
      <c r="G40" s="524">
        <f t="shared" si="14"/>
        <v>240868.32700813271</v>
      </c>
      <c r="H40" s="491">
        <f t="shared" si="15"/>
        <v>240868.32700813271</v>
      </c>
      <c r="I40" s="511">
        <f t="shared" si="0"/>
        <v>0</v>
      </c>
      <c r="J40" s="511"/>
      <c r="K40" s="525"/>
      <c r="L40" s="514">
        <f t="shared" si="16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2043</v>
      </c>
      <c r="D41" s="523">
        <f>IF(F40+SUM(E$17:E40)=D$10,F40,D$10-SUM(E$17:E40))</f>
        <v>1407972.3873930955</v>
      </c>
      <c r="E41" s="522">
        <f>IF(+I14&lt;F40,I14,D41)</f>
        <v>68484.545454545456</v>
      </c>
      <c r="F41" s="523">
        <f t="shared" si="13"/>
        <v>1339487.8419385501</v>
      </c>
      <c r="G41" s="524">
        <f t="shared" si="14"/>
        <v>232682.56572732044</v>
      </c>
      <c r="H41" s="491">
        <f t="shared" si="15"/>
        <v>232682.56572732044</v>
      </c>
      <c r="I41" s="511">
        <f t="shared" si="0"/>
        <v>0</v>
      </c>
      <c r="J41" s="511"/>
      <c r="K41" s="525"/>
      <c r="L41" s="514">
        <f t="shared" si="16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2044</v>
      </c>
      <c r="D42" s="523">
        <f>IF(F41+SUM(E$17:E41)=D$10,F41,D$10-SUM(E$17:E41))</f>
        <v>1339487.8419385501</v>
      </c>
      <c r="E42" s="522">
        <f>IF(+I14&lt;F41,I14,D42)</f>
        <v>68484.545454545456</v>
      </c>
      <c r="F42" s="523">
        <f t="shared" si="13"/>
        <v>1271003.2964840047</v>
      </c>
      <c r="G42" s="524">
        <f t="shared" si="14"/>
        <v>224496.80444650823</v>
      </c>
      <c r="H42" s="491">
        <f t="shared" si="15"/>
        <v>224496.80444650823</v>
      </c>
      <c r="I42" s="511">
        <f t="shared" si="0"/>
        <v>0</v>
      </c>
      <c r="J42" s="511"/>
      <c r="K42" s="525"/>
      <c r="L42" s="514">
        <f t="shared" si="16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2045</v>
      </c>
      <c r="D43" s="523">
        <f>IF(F42+SUM(E$17:E42)=D$10,F42,D$10-SUM(E$17:E42))</f>
        <v>1271003.2964840047</v>
      </c>
      <c r="E43" s="522">
        <f>IF(+I14&lt;F42,I14,D43)</f>
        <v>68484.545454545456</v>
      </c>
      <c r="F43" s="523">
        <f t="shared" si="13"/>
        <v>1202518.7510294593</v>
      </c>
      <c r="G43" s="524">
        <f t="shared" si="14"/>
        <v>216311.04316569603</v>
      </c>
      <c r="H43" s="491">
        <f t="shared" si="15"/>
        <v>216311.04316569603</v>
      </c>
      <c r="I43" s="511">
        <f t="shared" si="0"/>
        <v>0</v>
      </c>
      <c r="J43" s="511"/>
      <c r="K43" s="525"/>
      <c r="L43" s="514">
        <f t="shared" si="16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2046</v>
      </c>
      <c r="D44" s="523">
        <f>IF(F43+SUM(E$17:E43)=D$10,F43,D$10-SUM(E$17:E43))</f>
        <v>1202518.7510294593</v>
      </c>
      <c r="E44" s="522">
        <f>IF(+I14&lt;F43,I14,D44)</f>
        <v>68484.545454545456</v>
      </c>
      <c r="F44" s="523">
        <f t="shared" si="13"/>
        <v>1134034.2055749139</v>
      </c>
      <c r="G44" s="524">
        <f t="shared" si="14"/>
        <v>208125.28188488382</v>
      </c>
      <c r="H44" s="491">
        <f t="shared" si="15"/>
        <v>208125.28188488382</v>
      </c>
      <c r="I44" s="511">
        <f t="shared" si="0"/>
        <v>0</v>
      </c>
      <c r="J44" s="511"/>
      <c r="K44" s="525"/>
      <c r="L44" s="514">
        <f t="shared" si="16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2047</v>
      </c>
      <c r="D45" s="523">
        <f>IF(F44+SUM(E$17:E44)=D$10,F44,D$10-SUM(E$17:E44))</f>
        <v>1134034.2055749139</v>
      </c>
      <c r="E45" s="522">
        <f>IF(+I14&lt;F44,I14,D45)</f>
        <v>68484.545454545456</v>
      </c>
      <c r="F45" s="523">
        <f t="shared" si="13"/>
        <v>1065549.6601203685</v>
      </c>
      <c r="G45" s="524">
        <f t="shared" si="14"/>
        <v>199939.52060407156</v>
      </c>
      <c r="H45" s="491">
        <f t="shared" si="15"/>
        <v>199939.52060407156</v>
      </c>
      <c r="I45" s="511">
        <f t="shared" si="0"/>
        <v>0</v>
      </c>
      <c r="J45" s="511"/>
      <c r="K45" s="525"/>
      <c r="L45" s="514">
        <f t="shared" si="16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2048</v>
      </c>
      <c r="D46" s="523">
        <f>IF(F45+SUM(E$17:E45)=D$10,F45,D$10-SUM(E$17:E45))</f>
        <v>1065549.6601203685</v>
      </c>
      <c r="E46" s="522">
        <f>IF(+I14&lt;F45,I14,D46)</f>
        <v>68484.545454545456</v>
      </c>
      <c r="F46" s="523">
        <f t="shared" si="13"/>
        <v>997065.11466582306</v>
      </c>
      <c r="G46" s="524">
        <f t="shared" si="14"/>
        <v>191753.75932325935</v>
      </c>
      <c r="H46" s="491">
        <f t="shared" si="15"/>
        <v>191753.75932325935</v>
      </c>
      <c r="I46" s="511">
        <f t="shared" si="0"/>
        <v>0</v>
      </c>
      <c r="J46" s="511"/>
      <c r="K46" s="525"/>
      <c r="L46" s="514">
        <f t="shared" si="16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2049</v>
      </c>
      <c r="D47" s="523">
        <f>IF(F46+SUM(E$17:E46)=D$10,F46,D$10-SUM(E$17:E46))</f>
        <v>997065.11466582306</v>
      </c>
      <c r="E47" s="522">
        <f>IF(+I14&lt;F46,I14,D47)</f>
        <v>68484.545454545456</v>
      </c>
      <c r="F47" s="523">
        <f t="shared" si="13"/>
        <v>928580.56921127765</v>
      </c>
      <c r="G47" s="524">
        <f t="shared" si="14"/>
        <v>183567.99804244714</v>
      </c>
      <c r="H47" s="491">
        <f t="shared" si="15"/>
        <v>183567.99804244714</v>
      </c>
      <c r="I47" s="511">
        <f t="shared" si="0"/>
        <v>0</v>
      </c>
      <c r="J47" s="511"/>
      <c r="K47" s="525"/>
      <c r="L47" s="514">
        <f t="shared" si="16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2050</v>
      </c>
      <c r="D48" s="523">
        <f>IF(F47+SUM(E$17:E47)=D$10,F47,D$10-SUM(E$17:E47))</f>
        <v>928580.56921127765</v>
      </c>
      <c r="E48" s="522">
        <f>IF(+I14&lt;F47,I14,D48)</f>
        <v>68484.545454545456</v>
      </c>
      <c r="F48" s="523">
        <f t="shared" si="13"/>
        <v>860096.02375673223</v>
      </c>
      <c r="G48" s="524">
        <f t="shared" si="14"/>
        <v>175382.23676163488</v>
      </c>
      <c r="H48" s="491">
        <f t="shared" si="15"/>
        <v>175382.23676163488</v>
      </c>
      <c r="I48" s="511">
        <f t="shared" si="0"/>
        <v>0</v>
      </c>
      <c r="J48" s="511"/>
      <c r="K48" s="525"/>
      <c r="L48" s="514">
        <f t="shared" si="16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2051</v>
      </c>
      <c r="D49" s="523">
        <f>IF(F48+SUM(E$17:E48)=D$10,F48,D$10-SUM(E$17:E48))</f>
        <v>860096.02375673223</v>
      </c>
      <c r="E49" s="522">
        <f>IF(+I14&lt;F48,I14,D49)</f>
        <v>68484.545454545456</v>
      </c>
      <c r="F49" s="523">
        <f t="shared" si="13"/>
        <v>791611.47830218682</v>
      </c>
      <c r="G49" s="524">
        <f t="shared" si="14"/>
        <v>167196.47548082267</v>
      </c>
      <c r="H49" s="491">
        <f t="shared" si="15"/>
        <v>167196.47548082267</v>
      </c>
      <c r="I49" s="511">
        <f t="shared" si="0"/>
        <v>0</v>
      </c>
      <c r="J49" s="511"/>
      <c r="K49" s="525"/>
      <c r="L49" s="514">
        <f t="shared" si="16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2052</v>
      </c>
      <c r="D50" s="523">
        <f>IF(F49+SUM(E$17:E49)=D$10,F49,D$10-SUM(E$17:E49))</f>
        <v>791611.47830218682</v>
      </c>
      <c r="E50" s="522">
        <f>IF(+I14&lt;F49,I14,D50)</f>
        <v>68484.545454545456</v>
      </c>
      <c r="F50" s="523">
        <f t="shared" si="13"/>
        <v>723126.93284764141</v>
      </c>
      <c r="G50" s="524">
        <f t="shared" si="14"/>
        <v>159010.71420001046</v>
      </c>
      <c r="H50" s="491">
        <f t="shared" si="15"/>
        <v>159010.71420001046</v>
      </c>
      <c r="I50" s="511">
        <f t="shared" si="0"/>
        <v>0</v>
      </c>
      <c r="J50" s="511"/>
      <c r="K50" s="525"/>
      <c r="L50" s="514">
        <f t="shared" si="16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2053</v>
      </c>
      <c r="D51" s="523">
        <f>IF(F50+SUM(E$17:E50)=D$10,F50,D$10-SUM(E$17:E50))</f>
        <v>723126.93284764141</v>
      </c>
      <c r="E51" s="522">
        <f>IF(+I14&lt;F50,I14,D51)</f>
        <v>68484.545454545456</v>
      </c>
      <c r="F51" s="523">
        <f t="shared" si="13"/>
        <v>654642.387393096</v>
      </c>
      <c r="G51" s="524">
        <f t="shared" si="14"/>
        <v>150824.95291919823</v>
      </c>
      <c r="H51" s="491">
        <f t="shared" si="15"/>
        <v>150824.95291919823</v>
      </c>
      <c r="I51" s="511">
        <f t="shared" si="0"/>
        <v>0</v>
      </c>
      <c r="J51" s="511"/>
      <c r="K51" s="525"/>
      <c r="L51" s="514">
        <f t="shared" si="16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2054</v>
      </c>
      <c r="D52" s="523">
        <f>IF(F51+SUM(E$17:E51)=D$10,F51,D$10-SUM(E$17:E51))</f>
        <v>654642.387393096</v>
      </c>
      <c r="E52" s="522">
        <f>IF(+I14&lt;F51,I14,D52)</f>
        <v>68484.545454545456</v>
      </c>
      <c r="F52" s="523">
        <f t="shared" si="13"/>
        <v>586157.84193855058</v>
      </c>
      <c r="G52" s="524">
        <f t="shared" si="14"/>
        <v>142639.19163838599</v>
      </c>
      <c r="H52" s="491">
        <f t="shared" si="15"/>
        <v>142639.19163838599</v>
      </c>
      <c r="I52" s="511">
        <f t="shared" si="0"/>
        <v>0</v>
      </c>
      <c r="J52" s="511"/>
      <c r="K52" s="525"/>
      <c r="L52" s="514">
        <f t="shared" si="16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2055</v>
      </c>
      <c r="D53" s="523">
        <f>IF(F52+SUM(E$17:E52)=D$10,F52,D$10-SUM(E$17:E52))</f>
        <v>586157.84193855058</v>
      </c>
      <c r="E53" s="522">
        <f>IF(+I14&lt;F52,I14,D53)</f>
        <v>68484.545454545456</v>
      </c>
      <c r="F53" s="523">
        <f t="shared" si="13"/>
        <v>517673.29648400511</v>
      </c>
      <c r="G53" s="524">
        <f t="shared" si="14"/>
        <v>134453.43035757379</v>
      </c>
      <c r="H53" s="491">
        <f t="shared" si="15"/>
        <v>134453.43035757379</v>
      </c>
      <c r="I53" s="511">
        <f t="shared" si="0"/>
        <v>0</v>
      </c>
      <c r="J53" s="511"/>
      <c r="K53" s="525"/>
      <c r="L53" s="514">
        <f t="shared" si="16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2056</v>
      </c>
      <c r="D54" s="523">
        <f>IF(F53+SUM(E$17:E53)=D$10,F53,D$10-SUM(E$17:E53))</f>
        <v>517673.29648400511</v>
      </c>
      <c r="E54" s="522">
        <f>IF(+I14&lt;F53,I14,D54)</f>
        <v>68484.545454545456</v>
      </c>
      <c r="F54" s="523">
        <f t="shared" si="13"/>
        <v>449188.75102945964</v>
      </c>
      <c r="G54" s="524">
        <f t="shared" si="14"/>
        <v>126267.66907676155</v>
      </c>
      <c r="H54" s="491">
        <f t="shared" si="15"/>
        <v>126267.66907676155</v>
      </c>
      <c r="I54" s="511">
        <f t="shared" si="0"/>
        <v>0</v>
      </c>
      <c r="J54" s="511"/>
      <c r="K54" s="525"/>
      <c r="L54" s="514">
        <f t="shared" si="16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2057</v>
      </c>
      <c r="D55" s="523">
        <f>IF(F54+SUM(E$17:E54)=D$10,F54,D$10-SUM(E$17:E54))</f>
        <v>449188.75102945964</v>
      </c>
      <c r="E55" s="522">
        <f>IF(+I14&lt;F54,I14,D55)</f>
        <v>68484.545454545456</v>
      </c>
      <c r="F55" s="523">
        <f t="shared" si="13"/>
        <v>380704.20557491417</v>
      </c>
      <c r="G55" s="524">
        <f t="shared" si="14"/>
        <v>118081.90779594932</v>
      </c>
      <c r="H55" s="491">
        <f t="shared" si="15"/>
        <v>118081.90779594932</v>
      </c>
      <c r="I55" s="511">
        <f t="shared" si="0"/>
        <v>0</v>
      </c>
      <c r="J55" s="511"/>
      <c r="K55" s="525"/>
      <c r="L55" s="514">
        <f t="shared" si="16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2058</v>
      </c>
      <c r="D56" s="523">
        <f>IF(F55+SUM(E$17:E55)=D$10,F55,D$10-SUM(E$17:E55))</f>
        <v>380704.20557491417</v>
      </c>
      <c r="E56" s="522">
        <f>IF(+I14&lt;F55,I14,D56)</f>
        <v>68484.545454545456</v>
      </c>
      <c r="F56" s="523">
        <f t="shared" si="13"/>
        <v>312219.6601203687</v>
      </c>
      <c r="G56" s="524">
        <f t="shared" si="14"/>
        <v>109896.14651513708</v>
      </c>
      <c r="H56" s="491">
        <f t="shared" si="15"/>
        <v>109896.14651513708</v>
      </c>
      <c r="I56" s="511">
        <f t="shared" si="0"/>
        <v>0</v>
      </c>
      <c r="J56" s="511"/>
      <c r="K56" s="525"/>
      <c r="L56" s="514">
        <f t="shared" si="16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2059</v>
      </c>
      <c r="D57" s="523">
        <f>IF(F56+SUM(E$17:E56)=D$10,F56,D$10-SUM(E$17:E56))</f>
        <v>312219.6601203687</v>
      </c>
      <c r="E57" s="522">
        <f>IF(+I14&lt;F56,I14,D57)</f>
        <v>68484.545454545456</v>
      </c>
      <c r="F57" s="523">
        <f t="shared" si="13"/>
        <v>243735.11466582323</v>
      </c>
      <c r="G57" s="524">
        <f t="shared" si="14"/>
        <v>101710.38523432484</v>
      </c>
      <c r="H57" s="491">
        <f t="shared" si="15"/>
        <v>101710.38523432484</v>
      </c>
      <c r="I57" s="511">
        <f t="shared" si="0"/>
        <v>0</v>
      </c>
      <c r="J57" s="511"/>
      <c r="K57" s="525"/>
      <c r="L57" s="514">
        <f t="shared" si="16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2060</v>
      </c>
      <c r="D58" s="523">
        <f>IF(F57+SUM(E$17:E57)=D$10,F57,D$10-SUM(E$17:E57))</f>
        <v>243735.11466582323</v>
      </c>
      <c r="E58" s="522">
        <f>IF(+I14&lt;F57,I14,D58)</f>
        <v>68484.545454545456</v>
      </c>
      <c r="F58" s="523">
        <f t="shared" si="13"/>
        <v>175250.56921127776</v>
      </c>
      <c r="G58" s="524">
        <f t="shared" si="14"/>
        <v>93524.623953512622</v>
      </c>
      <c r="H58" s="491">
        <f t="shared" si="15"/>
        <v>93524.623953512622</v>
      </c>
      <c r="I58" s="511">
        <f t="shared" si="0"/>
        <v>0</v>
      </c>
      <c r="J58" s="511"/>
      <c r="K58" s="525"/>
      <c r="L58" s="514">
        <f t="shared" si="16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2061</v>
      </c>
      <c r="D59" s="523">
        <f>IF(F58+SUM(E$17:E58)=D$10,F58,D$10-SUM(E$17:E58))</f>
        <v>175250.56921127776</v>
      </c>
      <c r="E59" s="522">
        <f>IF(+I14&lt;F58,I14,D59)</f>
        <v>68484.545454545456</v>
      </c>
      <c r="F59" s="523">
        <f t="shared" si="13"/>
        <v>106766.02375673231</v>
      </c>
      <c r="G59" s="524">
        <f t="shared" si="14"/>
        <v>85338.862672700387</v>
      </c>
      <c r="H59" s="491">
        <f t="shared" si="15"/>
        <v>85338.862672700387</v>
      </c>
      <c r="I59" s="511">
        <f t="shared" si="0"/>
        <v>0</v>
      </c>
      <c r="J59" s="511"/>
      <c r="K59" s="525"/>
      <c r="L59" s="514">
        <f t="shared" si="16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2062</v>
      </c>
      <c r="D60" s="523">
        <f>IF(F59+SUM(E$17:E59)=D$10,F59,D$10-SUM(E$17:E59))</f>
        <v>106766.02375673231</v>
      </c>
      <c r="E60" s="522">
        <f>IF(+I14&lt;F59,I14,D60)</f>
        <v>68484.545454545456</v>
      </c>
      <c r="F60" s="523">
        <f t="shared" si="13"/>
        <v>38281.47830218685</v>
      </c>
      <c r="G60" s="524">
        <f t="shared" si="14"/>
        <v>77153.101391888165</v>
      </c>
      <c r="H60" s="491">
        <f t="shared" si="15"/>
        <v>77153.101391888165</v>
      </c>
      <c r="I60" s="511">
        <f t="shared" si="0"/>
        <v>0</v>
      </c>
      <c r="J60" s="511"/>
      <c r="K60" s="525"/>
      <c r="L60" s="514">
        <f t="shared" si="16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2063</v>
      </c>
      <c r="D61" s="523">
        <f>IF(F60+SUM(E$17:E60)=D$10,F60,D$10-SUM(E$17:E60))</f>
        <v>38281.47830218685</v>
      </c>
      <c r="E61" s="522">
        <f>IF(+I14&lt;F60,I14,D61)</f>
        <v>38281.47830218685</v>
      </c>
      <c r="F61" s="523">
        <f t="shared" si="13"/>
        <v>0</v>
      </c>
      <c r="G61" s="526">
        <f t="shared" si="14"/>
        <v>40569.315950655146</v>
      </c>
      <c r="H61" s="491">
        <f t="shared" si="15"/>
        <v>40569.315950655146</v>
      </c>
      <c r="I61" s="511">
        <f t="shared" si="0"/>
        <v>0</v>
      </c>
      <c r="J61" s="511"/>
      <c r="K61" s="525"/>
      <c r="L61" s="514">
        <f t="shared" si="16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16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16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16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16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16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16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16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16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16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16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16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3013320</v>
      </c>
      <c r="F73" s="375"/>
      <c r="G73" s="375">
        <f>SUM(G17:G72)</f>
        <v>10627125.1935922</v>
      </c>
      <c r="H73" s="375">
        <f>SUM(H17:H72)</f>
        <v>10627125.1935922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77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372709.8803999864</v>
      </c>
      <c r="N87" s="546">
        <f>IF(J92&lt;D11,0,VLOOKUP(J92,C17:O72,11))</f>
        <v>372709.8803999864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399207.7664237963</v>
      </c>
      <c r="N88" s="550">
        <f>IF(J92&lt;D11,0,VLOOKUP(J92,C99:P154,7))</f>
        <v>399207.7664237963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26497.886023809901</v>
      </c>
      <c r="N89" s="555">
        <f>+N88-N87</f>
        <v>26497.886023809901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 t="str">
        <f>E9</f>
        <v xml:space="preserve">  SPP Project ID = 51300</v>
      </c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3013320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4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68484.545454545456</v>
      </c>
      <c r="K96" s="375"/>
      <c r="L96" s="375"/>
      <c r="M96" s="375"/>
      <c r="N96" s="375"/>
      <c r="O96" s="375"/>
      <c r="P96" s="272"/>
    </row>
    <row r="97" spans="1:16" ht="39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45130.51162790697</v>
      </c>
      <c r="F99" s="631">
        <v>2865787.4883720931</v>
      </c>
      <c r="G99" s="631">
        <v>1432893.7441860465</v>
      </c>
      <c r="H99" s="633">
        <v>198508.2411422825</v>
      </c>
      <c r="I99" s="634">
        <v>198508.2411422825</v>
      </c>
      <c r="J99" s="514">
        <f t="shared" ref="J99:J130" si="17">+I99-H99</f>
        <v>0</v>
      </c>
      <c r="K99" s="514"/>
      <c r="L99" s="512">
        <f>+H99</f>
        <v>198508.2411422825</v>
      </c>
      <c r="M99" s="513">
        <f t="shared" ref="M99:M100" si="18">IF(L99&lt;&gt;0,+H99-L99,0)</f>
        <v>0</v>
      </c>
      <c r="N99" s="512">
        <f>+I99</f>
        <v>198508.2411422825</v>
      </c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629">
        <v>2865787.4883720931</v>
      </c>
      <c r="E100" s="630">
        <v>69307.571428571435</v>
      </c>
      <c r="F100" s="631">
        <v>2796479.9169435217</v>
      </c>
      <c r="G100" s="631">
        <v>2831133.7026578076</v>
      </c>
      <c r="H100" s="633">
        <v>373863.47414547531</v>
      </c>
      <c r="I100" s="634">
        <v>373863.47414547531</v>
      </c>
      <c r="J100" s="514">
        <f t="shared" si="17"/>
        <v>0</v>
      </c>
      <c r="K100" s="514"/>
      <c r="L100" s="655">
        <f>+H100</f>
        <v>373863.47414547531</v>
      </c>
      <c r="M100" s="514">
        <f t="shared" si="18"/>
        <v>0</v>
      </c>
      <c r="N100" s="655">
        <f>+I100</f>
        <v>373863.47414547531</v>
      </c>
      <c r="O100" s="514">
        <f t="shared" si="19"/>
        <v>0</v>
      </c>
      <c r="P100" s="514">
        <f t="shared" si="20"/>
        <v>0</v>
      </c>
    </row>
    <row r="101" spans="1:16" ht="12.5">
      <c r="B101" s="195" t="str">
        <f t="shared" ref="B101:B154" si="21">IF(D101=F100,"","IU")</f>
        <v/>
      </c>
      <c r="C101" s="507">
        <f>IF(D93="","-",+C100+1)</f>
        <v>2021</v>
      </c>
      <c r="D101" s="629">
        <v>2796479.9169435217</v>
      </c>
      <c r="E101" s="630">
        <v>70998</v>
      </c>
      <c r="F101" s="631">
        <v>2725481.9169435217</v>
      </c>
      <c r="G101" s="631">
        <v>2760980.9169435217</v>
      </c>
      <c r="H101" s="633">
        <v>384408.61281414429</v>
      </c>
      <c r="I101" s="634">
        <v>384408.61281414429</v>
      </c>
      <c r="J101" s="514">
        <f t="shared" si="17"/>
        <v>0</v>
      </c>
      <c r="K101" s="514"/>
      <c r="L101" s="655">
        <f>+H101</f>
        <v>384408.61281414429</v>
      </c>
      <c r="M101" s="514">
        <f t="shared" ref="M101" si="22">IF(L101&lt;&gt;0,+H101-L101,0)</f>
        <v>0</v>
      </c>
      <c r="N101" s="655">
        <f>+I101</f>
        <v>384408.61281414429</v>
      </c>
      <c r="O101" s="514">
        <f t="shared" si="19"/>
        <v>0</v>
      </c>
      <c r="P101" s="514">
        <f t="shared" si="20"/>
        <v>0</v>
      </c>
    </row>
    <row r="102" spans="1:16" ht="12.5">
      <c r="B102" s="195" t="str">
        <f t="shared" si="21"/>
        <v/>
      </c>
      <c r="C102" s="507">
        <f>IF(D93="","-",+C101+1)</f>
        <v>2022</v>
      </c>
      <c r="D102" s="629">
        <v>2725481.9169435217</v>
      </c>
      <c r="E102" s="630">
        <v>69307.571428571435</v>
      </c>
      <c r="F102" s="631">
        <v>2656174.3455149503</v>
      </c>
      <c r="G102" s="631">
        <v>2690828.1312292358</v>
      </c>
      <c r="H102" s="633">
        <v>385366.43972059927</v>
      </c>
      <c r="I102" s="634">
        <v>385366.43972059927</v>
      </c>
      <c r="J102" s="514">
        <f t="shared" si="17"/>
        <v>0</v>
      </c>
      <c r="K102" s="514"/>
      <c r="L102" s="655">
        <f>+H102</f>
        <v>385366.43972059927</v>
      </c>
      <c r="M102" s="514">
        <f t="shared" ref="M102" si="23">IF(L102&lt;&gt;0,+H102-L102,0)</f>
        <v>0</v>
      </c>
      <c r="N102" s="655">
        <f>+I102</f>
        <v>385366.43972059927</v>
      </c>
      <c r="O102" s="514">
        <f t="shared" ref="O102" si="24">IF(N102&lt;&gt;0,+I102-N102,0)</f>
        <v>0</v>
      </c>
      <c r="P102" s="514">
        <f t="shared" ref="P102" si="25">+O102-M102</f>
        <v>0</v>
      </c>
    </row>
    <row r="103" spans="1:16" ht="12.5">
      <c r="B103" s="195" t="str">
        <f t="shared" si="21"/>
        <v>IU</v>
      </c>
      <c r="C103" s="507">
        <f>IF(D93="","-",+C102+1)</f>
        <v>2023</v>
      </c>
      <c r="D103" s="629">
        <v>2758576.3455149503</v>
      </c>
      <c r="E103" s="630">
        <v>68484.545454545456</v>
      </c>
      <c r="F103" s="631">
        <v>2690091.8000604049</v>
      </c>
      <c r="G103" s="631">
        <v>2724334.0727876779</v>
      </c>
      <c r="H103" s="633">
        <v>404572.17149267165</v>
      </c>
      <c r="I103" s="634">
        <v>404572.17149267165</v>
      </c>
      <c r="J103" s="514">
        <f t="shared" si="17"/>
        <v>0</v>
      </c>
      <c r="K103" s="514"/>
      <c r="L103" s="655">
        <f>+H103</f>
        <v>404572.17149267165</v>
      </c>
      <c r="M103" s="514">
        <f t="shared" ref="M103" si="26">IF(L103&lt;&gt;0,+H103-L103,0)</f>
        <v>0</v>
      </c>
      <c r="N103" s="655">
        <f>+I103</f>
        <v>404572.17149267165</v>
      </c>
      <c r="O103" s="514">
        <f t="shared" ref="O103" si="27">IF(N103&lt;&gt;0,+I103-N103,0)</f>
        <v>0</v>
      </c>
      <c r="P103" s="514">
        <f t="shared" ref="P103" si="28">+O103-M103</f>
        <v>0</v>
      </c>
    </row>
    <row r="104" spans="1:16" ht="12.5">
      <c r="B104" s="195" t="str">
        <f t="shared" si="21"/>
        <v/>
      </c>
      <c r="C104" s="507">
        <f>IF(D93="","-",+C103+1)</f>
        <v>2024</v>
      </c>
      <c r="D104" s="374">
        <f>IF(F103+SUM(E$99:E103)=D$92,F103,D$92-SUM(E$99:E103))</f>
        <v>2690091.8000604049</v>
      </c>
      <c r="E104" s="522">
        <f>IF(+J96&lt;F103,J96,D104)</f>
        <v>68484.545454545456</v>
      </c>
      <c r="F104" s="523">
        <f t="shared" ref="F104:F154" si="29">+D104-E104</f>
        <v>2621607.2546058595</v>
      </c>
      <c r="G104" s="523">
        <f t="shared" ref="G104:G154" si="30">+(F104+D104)/2</f>
        <v>2655849.527333132</v>
      </c>
      <c r="H104" s="526">
        <f t="shared" ref="H104:H154" si="31">+J$94*G104+E104</f>
        <v>399207.7664237963</v>
      </c>
      <c r="I104" s="577">
        <f t="shared" ref="I104:I154" si="32">+J$95*G104+E104</f>
        <v>399207.7664237963</v>
      </c>
      <c r="J104" s="514">
        <f t="shared" si="17"/>
        <v>0</v>
      </c>
      <c r="K104" s="514"/>
      <c r="L104" s="525"/>
      <c r="M104" s="514">
        <f t="shared" ref="M104:M130" si="33">IF(L104&lt;&gt;0,+H104-L104,0)</f>
        <v>0</v>
      </c>
      <c r="N104" s="525"/>
      <c r="O104" s="514">
        <f t="shared" si="19"/>
        <v>0</v>
      </c>
      <c r="P104" s="514">
        <f t="shared" si="20"/>
        <v>0</v>
      </c>
    </row>
    <row r="105" spans="1:16" ht="12.5">
      <c r="B105" s="195" t="str">
        <f t="shared" si="21"/>
        <v/>
      </c>
      <c r="C105" s="507">
        <f>IF(D93="","-",+C104+1)</f>
        <v>2025</v>
      </c>
      <c r="D105" s="374">
        <f>IF(F104+SUM(E$99:E104)=D$92,F104,D$92-SUM(E$99:E104))</f>
        <v>2621607.2546058595</v>
      </c>
      <c r="E105" s="522">
        <f>IF(+J96&lt;F104,J96,D105)</f>
        <v>68484.545454545456</v>
      </c>
      <c r="F105" s="523">
        <f t="shared" si="29"/>
        <v>2553122.7091513141</v>
      </c>
      <c r="G105" s="523">
        <f t="shared" si="30"/>
        <v>2587364.981878587</v>
      </c>
      <c r="H105" s="526">
        <f t="shared" si="31"/>
        <v>390679.63663848967</v>
      </c>
      <c r="I105" s="577">
        <f t="shared" si="32"/>
        <v>390679.63663848967</v>
      </c>
      <c r="J105" s="514">
        <f t="shared" si="17"/>
        <v>0</v>
      </c>
      <c r="K105" s="514"/>
      <c r="L105" s="525"/>
      <c r="M105" s="514">
        <f t="shared" si="33"/>
        <v>0</v>
      </c>
      <c r="N105" s="525"/>
      <c r="O105" s="514">
        <f t="shared" si="19"/>
        <v>0</v>
      </c>
      <c r="P105" s="514">
        <f t="shared" si="20"/>
        <v>0</v>
      </c>
    </row>
    <row r="106" spans="1:16" ht="12.5">
      <c r="B106" s="195" t="str">
        <f t="shared" si="21"/>
        <v/>
      </c>
      <c r="C106" s="507">
        <f>IF(D93="","-",+C105+1)</f>
        <v>2026</v>
      </c>
      <c r="D106" s="374">
        <f>IF(F105+SUM(E$99:E105)=D$92,F105,D$92-SUM(E$99:E105))</f>
        <v>2553122.7091513141</v>
      </c>
      <c r="E106" s="522">
        <f>IF(+J96&lt;F105,J96,D106)</f>
        <v>68484.545454545456</v>
      </c>
      <c r="F106" s="523">
        <f t="shared" si="29"/>
        <v>2484638.1636967687</v>
      </c>
      <c r="G106" s="523">
        <f t="shared" si="30"/>
        <v>2518880.4364240412</v>
      </c>
      <c r="H106" s="526">
        <f t="shared" si="31"/>
        <v>382151.50685318297</v>
      </c>
      <c r="I106" s="577">
        <f t="shared" si="32"/>
        <v>382151.50685318297</v>
      </c>
      <c r="J106" s="514">
        <f t="shared" si="17"/>
        <v>0</v>
      </c>
      <c r="K106" s="514"/>
      <c r="L106" s="525"/>
      <c r="M106" s="514">
        <f t="shared" si="33"/>
        <v>0</v>
      </c>
      <c r="N106" s="525"/>
      <c r="O106" s="514">
        <f t="shared" si="19"/>
        <v>0</v>
      </c>
      <c r="P106" s="514">
        <f t="shared" si="20"/>
        <v>0</v>
      </c>
    </row>
    <row r="107" spans="1:16" ht="12.5">
      <c r="B107" s="195" t="str">
        <f t="shared" si="21"/>
        <v/>
      </c>
      <c r="C107" s="507">
        <f>IF(D93="","-",+C106+1)</f>
        <v>2027</v>
      </c>
      <c r="D107" s="374">
        <f>IF(F106+SUM(E$99:E106)=D$92,F106,D$92-SUM(E$99:E106))</f>
        <v>2484638.1636967687</v>
      </c>
      <c r="E107" s="522">
        <f>IF(+J96&lt;F106,J96,D107)</f>
        <v>68484.545454545456</v>
      </c>
      <c r="F107" s="523">
        <f t="shared" si="29"/>
        <v>2416153.6182422233</v>
      </c>
      <c r="G107" s="523">
        <f t="shared" si="30"/>
        <v>2450395.8909694962</v>
      </c>
      <c r="H107" s="526">
        <f t="shared" si="31"/>
        <v>373623.37706787634</v>
      </c>
      <c r="I107" s="577">
        <f t="shared" si="32"/>
        <v>373623.37706787634</v>
      </c>
      <c r="J107" s="514">
        <f t="shared" si="17"/>
        <v>0</v>
      </c>
      <c r="K107" s="514"/>
      <c r="L107" s="525"/>
      <c r="M107" s="514">
        <f t="shared" si="33"/>
        <v>0</v>
      </c>
      <c r="N107" s="525"/>
      <c r="O107" s="514">
        <f t="shared" si="19"/>
        <v>0</v>
      </c>
      <c r="P107" s="514">
        <f t="shared" si="20"/>
        <v>0</v>
      </c>
    </row>
    <row r="108" spans="1:16" ht="12.5">
      <c r="B108" s="195" t="str">
        <f t="shared" si="21"/>
        <v/>
      </c>
      <c r="C108" s="507">
        <f>IF(D93="","-",+C107+1)</f>
        <v>2028</v>
      </c>
      <c r="D108" s="374">
        <f>IF(F107+SUM(E$99:E107)=D$92,F107,D$92-SUM(E$99:E107))</f>
        <v>2416153.6182422233</v>
      </c>
      <c r="E108" s="522">
        <f>IF(+J96&lt;F107,J96,D108)</f>
        <v>68484.545454545456</v>
      </c>
      <c r="F108" s="523">
        <f t="shared" si="29"/>
        <v>2347669.0727876779</v>
      </c>
      <c r="G108" s="523">
        <f t="shared" si="30"/>
        <v>2381911.3455149503</v>
      </c>
      <c r="H108" s="526">
        <f t="shared" si="31"/>
        <v>365095.24728256965</v>
      </c>
      <c r="I108" s="577">
        <f t="shared" si="32"/>
        <v>365095.24728256965</v>
      </c>
      <c r="J108" s="514">
        <f t="shared" si="17"/>
        <v>0</v>
      </c>
      <c r="K108" s="514"/>
      <c r="L108" s="525"/>
      <c r="M108" s="514">
        <f t="shared" si="33"/>
        <v>0</v>
      </c>
      <c r="N108" s="525"/>
      <c r="O108" s="514">
        <f t="shared" si="19"/>
        <v>0</v>
      </c>
      <c r="P108" s="514">
        <f t="shared" si="20"/>
        <v>0</v>
      </c>
    </row>
    <row r="109" spans="1:16" ht="12.5">
      <c r="B109" s="195" t="str">
        <f t="shared" si="21"/>
        <v/>
      </c>
      <c r="C109" s="507">
        <f>IF(D93="","-",+C108+1)</f>
        <v>2029</v>
      </c>
      <c r="D109" s="374">
        <f>IF(F108+SUM(E$99:E108)=D$92,F108,D$92-SUM(E$99:E108))</f>
        <v>2347669.0727876779</v>
      </c>
      <c r="E109" s="522">
        <f>IF(+J96&lt;F108,J96,D109)</f>
        <v>68484.545454545456</v>
      </c>
      <c r="F109" s="523">
        <f t="shared" si="29"/>
        <v>2279184.5273331325</v>
      </c>
      <c r="G109" s="523">
        <f t="shared" si="30"/>
        <v>2313426.8000604054</v>
      </c>
      <c r="H109" s="526">
        <f t="shared" si="31"/>
        <v>356567.11749726301</v>
      </c>
      <c r="I109" s="577">
        <f t="shared" si="32"/>
        <v>356567.11749726301</v>
      </c>
      <c r="J109" s="514">
        <f t="shared" si="17"/>
        <v>0</v>
      </c>
      <c r="K109" s="514"/>
      <c r="L109" s="525"/>
      <c r="M109" s="514">
        <f t="shared" si="33"/>
        <v>0</v>
      </c>
      <c r="N109" s="525"/>
      <c r="O109" s="514">
        <f t="shared" si="19"/>
        <v>0</v>
      </c>
      <c r="P109" s="514">
        <f t="shared" si="20"/>
        <v>0</v>
      </c>
    </row>
    <row r="110" spans="1:16" ht="12.5">
      <c r="B110" s="195" t="str">
        <f t="shared" si="21"/>
        <v/>
      </c>
      <c r="C110" s="507">
        <f>IF(D93="","-",+C109+1)</f>
        <v>2030</v>
      </c>
      <c r="D110" s="374">
        <f>IF(F109+SUM(E$99:E109)=D$92,F109,D$92-SUM(E$99:E109))</f>
        <v>2279184.5273331325</v>
      </c>
      <c r="E110" s="522">
        <f>IF(+J96&lt;F109,J96,D110)</f>
        <v>68484.545454545456</v>
      </c>
      <c r="F110" s="523">
        <f t="shared" si="29"/>
        <v>2210699.981878587</v>
      </c>
      <c r="G110" s="523">
        <f t="shared" si="30"/>
        <v>2244942.2546058595</v>
      </c>
      <c r="H110" s="526">
        <f t="shared" si="31"/>
        <v>348038.98771195626</v>
      </c>
      <c r="I110" s="577">
        <f t="shared" si="32"/>
        <v>348038.98771195626</v>
      </c>
      <c r="J110" s="514">
        <f t="shared" si="17"/>
        <v>0</v>
      </c>
      <c r="K110" s="514"/>
      <c r="L110" s="525"/>
      <c r="M110" s="514">
        <f t="shared" si="33"/>
        <v>0</v>
      </c>
      <c r="N110" s="525"/>
      <c r="O110" s="514">
        <f t="shared" si="19"/>
        <v>0</v>
      </c>
      <c r="P110" s="514">
        <f t="shared" si="20"/>
        <v>0</v>
      </c>
    </row>
    <row r="111" spans="1:16" ht="12.5">
      <c r="B111" s="195" t="str">
        <f t="shared" si="21"/>
        <v/>
      </c>
      <c r="C111" s="507">
        <f>IF(D93="","-",+C110+1)</f>
        <v>2031</v>
      </c>
      <c r="D111" s="374">
        <f>IF(F110+SUM(E$99:E110)=D$92,F110,D$92-SUM(E$99:E110))</f>
        <v>2210699.981878587</v>
      </c>
      <c r="E111" s="522">
        <f>IF(+J96&lt;F110,J96,D111)</f>
        <v>68484.545454545456</v>
      </c>
      <c r="F111" s="523">
        <f t="shared" si="29"/>
        <v>2142215.4364240416</v>
      </c>
      <c r="G111" s="523">
        <f t="shared" si="30"/>
        <v>2176457.7091513146</v>
      </c>
      <c r="H111" s="526">
        <f t="shared" si="31"/>
        <v>339510.85792664968</v>
      </c>
      <c r="I111" s="577">
        <f t="shared" si="32"/>
        <v>339510.85792664968</v>
      </c>
      <c r="J111" s="514">
        <f t="shared" si="17"/>
        <v>0</v>
      </c>
      <c r="K111" s="514"/>
      <c r="L111" s="525"/>
      <c r="M111" s="514">
        <f t="shared" si="33"/>
        <v>0</v>
      </c>
      <c r="N111" s="525"/>
      <c r="O111" s="514">
        <f t="shared" si="19"/>
        <v>0</v>
      </c>
      <c r="P111" s="514">
        <f t="shared" si="20"/>
        <v>0</v>
      </c>
    </row>
    <row r="112" spans="1:16" ht="12.5">
      <c r="B112" s="195" t="str">
        <f t="shared" si="21"/>
        <v/>
      </c>
      <c r="C112" s="507">
        <f>IF(D93="","-",+C111+1)</f>
        <v>2032</v>
      </c>
      <c r="D112" s="374">
        <f>IF(F111+SUM(E$99:E111)=D$92,F111,D$92-SUM(E$99:E111))</f>
        <v>2142215.4364240416</v>
      </c>
      <c r="E112" s="522">
        <f>IF(+J96&lt;F111,J96,D112)</f>
        <v>68484.545454545456</v>
      </c>
      <c r="F112" s="523">
        <f t="shared" si="29"/>
        <v>2073730.8909694962</v>
      </c>
      <c r="G112" s="523">
        <f t="shared" si="30"/>
        <v>2107973.1636967687</v>
      </c>
      <c r="H112" s="526">
        <f t="shared" si="31"/>
        <v>330982.72814134293</v>
      </c>
      <c r="I112" s="577">
        <f t="shared" si="32"/>
        <v>330982.72814134293</v>
      </c>
      <c r="J112" s="514">
        <f t="shared" si="17"/>
        <v>0</v>
      </c>
      <c r="K112" s="514"/>
      <c r="L112" s="525"/>
      <c r="M112" s="514">
        <f t="shared" si="33"/>
        <v>0</v>
      </c>
      <c r="N112" s="525"/>
      <c r="O112" s="514">
        <f t="shared" si="19"/>
        <v>0</v>
      </c>
      <c r="P112" s="514">
        <f t="shared" si="20"/>
        <v>0</v>
      </c>
    </row>
    <row r="113" spans="2:16" ht="12.5">
      <c r="B113" s="195" t="str">
        <f t="shared" si="21"/>
        <v/>
      </c>
      <c r="C113" s="507">
        <f>IF(D93="","-",+C112+1)</f>
        <v>2033</v>
      </c>
      <c r="D113" s="374">
        <f>IF(F112+SUM(E$99:E112)=D$92,F112,D$92-SUM(E$99:E112))</f>
        <v>2073730.8909694962</v>
      </c>
      <c r="E113" s="522">
        <f>IF(+J96&lt;F112,J96,D113)</f>
        <v>68484.545454545456</v>
      </c>
      <c r="F113" s="523">
        <f t="shared" si="29"/>
        <v>2005246.3455149508</v>
      </c>
      <c r="G113" s="523">
        <f t="shared" si="30"/>
        <v>2039488.6182422235</v>
      </c>
      <c r="H113" s="526">
        <f t="shared" si="31"/>
        <v>322454.59835603629</v>
      </c>
      <c r="I113" s="577">
        <f t="shared" si="32"/>
        <v>322454.59835603629</v>
      </c>
      <c r="J113" s="514">
        <f t="shared" si="17"/>
        <v>0</v>
      </c>
      <c r="K113" s="514"/>
      <c r="L113" s="525"/>
      <c r="M113" s="514">
        <f t="shared" si="33"/>
        <v>0</v>
      </c>
      <c r="N113" s="525"/>
      <c r="O113" s="514">
        <f t="shared" si="19"/>
        <v>0</v>
      </c>
      <c r="P113" s="514">
        <f t="shared" si="20"/>
        <v>0</v>
      </c>
    </row>
    <row r="114" spans="2:16" ht="12.5">
      <c r="B114" s="195" t="str">
        <f t="shared" si="21"/>
        <v/>
      </c>
      <c r="C114" s="507">
        <f>IF(D93="","-",+C113+1)</f>
        <v>2034</v>
      </c>
      <c r="D114" s="374">
        <f>IF(F113+SUM(E$99:E113)=D$92,F113,D$92-SUM(E$99:E113))</f>
        <v>2005246.3455149508</v>
      </c>
      <c r="E114" s="522">
        <f>IF(+J96&lt;F113,J96,D114)</f>
        <v>68484.545454545456</v>
      </c>
      <c r="F114" s="523">
        <f t="shared" si="29"/>
        <v>1936761.8000604054</v>
      </c>
      <c r="G114" s="523">
        <f t="shared" si="30"/>
        <v>1971004.0727876781</v>
      </c>
      <c r="H114" s="526">
        <f t="shared" si="31"/>
        <v>313926.4685707296</v>
      </c>
      <c r="I114" s="577">
        <f t="shared" si="32"/>
        <v>313926.4685707296</v>
      </c>
      <c r="J114" s="514">
        <f t="shared" si="17"/>
        <v>0</v>
      </c>
      <c r="K114" s="514"/>
      <c r="L114" s="525"/>
      <c r="M114" s="514">
        <f t="shared" si="33"/>
        <v>0</v>
      </c>
      <c r="N114" s="525"/>
      <c r="O114" s="514">
        <f t="shared" si="19"/>
        <v>0</v>
      </c>
      <c r="P114" s="514">
        <f t="shared" si="20"/>
        <v>0</v>
      </c>
    </row>
    <row r="115" spans="2:16" ht="12.5">
      <c r="B115" s="195" t="str">
        <f t="shared" si="21"/>
        <v/>
      </c>
      <c r="C115" s="507">
        <f>IF(D93="","-",+C114+1)</f>
        <v>2035</v>
      </c>
      <c r="D115" s="374">
        <f>IF(F114+SUM(E$99:E114)=D$92,F114,D$92-SUM(E$99:E114))</f>
        <v>1936761.8000604054</v>
      </c>
      <c r="E115" s="522">
        <f>IF(+J96&lt;F114,J96,D115)</f>
        <v>68484.545454545456</v>
      </c>
      <c r="F115" s="523">
        <f t="shared" si="29"/>
        <v>1868277.25460586</v>
      </c>
      <c r="G115" s="523">
        <f t="shared" si="30"/>
        <v>1902519.5273331327</v>
      </c>
      <c r="H115" s="526">
        <f t="shared" si="31"/>
        <v>305398.33878542297</v>
      </c>
      <c r="I115" s="577">
        <f t="shared" si="32"/>
        <v>305398.33878542297</v>
      </c>
      <c r="J115" s="514">
        <f t="shared" si="17"/>
        <v>0</v>
      </c>
      <c r="K115" s="514"/>
      <c r="L115" s="525"/>
      <c r="M115" s="514">
        <f t="shared" si="33"/>
        <v>0</v>
      </c>
      <c r="N115" s="525"/>
      <c r="O115" s="514">
        <f t="shared" si="19"/>
        <v>0</v>
      </c>
      <c r="P115" s="514">
        <f t="shared" si="20"/>
        <v>0</v>
      </c>
    </row>
    <row r="116" spans="2:16" ht="12.5">
      <c r="B116" s="195" t="str">
        <f t="shared" si="21"/>
        <v/>
      </c>
      <c r="C116" s="507">
        <f>IF(D93="","-",+C115+1)</f>
        <v>2036</v>
      </c>
      <c r="D116" s="374">
        <f>IF(F115+SUM(E$99:E115)=D$92,F115,D$92-SUM(E$99:E115))</f>
        <v>1868277.25460586</v>
      </c>
      <c r="E116" s="522">
        <f>IF(+J96&lt;F115,J96,D116)</f>
        <v>68484.545454545456</v>
      </c>
      <c r="F116" s="523">
        <f t="shared" si="29"/>
        <v>1799792.7091513146</v>
      </c>
      <c r="G116" s="523">
        <f t="shared" si="30"/>
        <v>1834034.9818785873</v>
      </c>
      <c r="H116" s="526">
        <f t="shared" si="31"/>
        <v>296870.20900011627</v>
      </c>
      <c r="I116" s="577">
        <f t="shared" si="32"/>
        <v>296870.20900011627</v>
      </c>
      <c r="J116" s="514">
        <f t="shared" si="17"/>
        <v>0</v>
      </c>
      <c r="K116" s="514"/>
      <c r="L116" s="525"/>
      <c r="M116" s="514">
        <f t="shared" si="33"/>
        <v>0</v>
      </c>
      <c r="N116" s="525"/>
      <c r="O116" s="514">
        <f t="shared" si="19"/>
        <v>0</v>
      </c>
      <c r="P116" s="514">
        <f t="shared" si="20"/>
        <v>0</v>
      </c>
    </row>
    <row r="117" spans="2:16" ht="12.5">
      <c r="B117" s="195" t="str">
        <f t="shared" si="21"/>
        <v/>
      </c>
      <c r="C117" s="507">
        <f>IF(D93="","-",+C116+1)</f>
        <v>2037</v>
      </c>
      <c r="D117" s="374">
        <f>IF(F116+SUM(E$99:E116)=D$92,F116,D$92-SUM(E$99:E116))</f>
        <v>1799792.7091513146</v>
      </c>
      <c r="E117" s="522">
        <f>IF(+J96&lt;F116,J96,D117)</f>
        <v>68484.545454545456</v>
      </c>
      <c r="F117" s="523">
        <f t="shared" si="29"/>
        <v>1731308.1636967692</v>
      </c>
      <c r="G117" s="523">
        <f t="shared" si="30"/>
        <v>1765550.4364240419</v>
      </c>
      <c r="H117" s="526">
        <f t="shared" si="31"/>
        <v>288342.07921480958</v>
      </c>
      <c r="I117" s="577">
        <f t="shared" si="32"/>
        <v>288342.07921480958</v>
      </c>
      <c r="J117" s="514">
        <f t="shared" si="17"/>
        <v>0</v>
      </c>
      <c r="K117" s="514"/>
      <c r="L117" s="525"/>
      <c r="M117" s="514">
        <f t="shared" si="33"/>
        <v>0</v>
      </c>
      <c r="N117" s="525"/>
      <c r="O117" s="514">
        <f t="shared" si="19"/>
        <v>0</v>
      </c>
      <c r="P117" s="514">
        <f t="shared" si="20"/>
        <v>0</v>
      </c>
    </row>
    <row r="118" spans="2:16" ht="12.5">
      <c r="B118" s="195" t="str">
        <f t="shared" si="21"/>
        <v/>
      </c>
      <c r="C118" s="507">
        <f>IF(D93="","-",+C117+1)</f>
        <v>2038</v>
      </c>
      <c r="D118" s="374">
        <f>IF(F117+SUM(E$99:E117)=D$92,F117,D$92-SUM(E$99:E117))</f>
        <v>1731308.1636967692</v>
      </c>
      <c r="E118" s="522">
        <f>IF(+J96&lt;F117,J96,D118)</f>
        <v>68484.545454545456</v>
      </c>
      <c r="F118" s="523">
        <f t="shared" si="29"/>
        <v>1662823.6182422237</v>
      </c>
      <c r="G118" s="523">
        <f t="shared" si="30"/>
        <v>1697065.8909694965</v>
      </c>
      <c r="H118" s="526">
        <f t="shared" si="31"/>
        <v>279813.94942950294</v>
      </c>
      <c r="I118" s="577">
        <f t="shared" si="32"/>
        <v>279813.94942950294</v>
      </c>
      <c r="J118" s="514">
        <f t="shared" si="17"/>
        <v>0</v>
      </c>
      <c r="K118" s="514"/>
      <c r="L118" s="525"/>
      <c r="M118" s="514">
        <f t="shared" si="33"/>
        <v>0</v>
      </c>
      <c r="N118" s="525"/>
      <c r="O118" s="514">
        <f t="shared" si="19"/>
        <v>0</v>
      </c>
      <c r="P118" s="514">
        <f t="shared" si="20"/>
        <v>0</v>
      </c>
    </row>
    <row r="119" spans="2:16" ht="12.5">
      <c r="B119" s="195" t="str">
        <f t="shared" si="21"/>
        <v/>
      </c>
      <c r="C119" s="507">
        <f>IF(D93="","-",+C118+1)</f>
        <v>2039</v>
      </c>
      <c r="D119" s="374">
        <f>IF(F118+SUM(E$99:E118)=D$92,F118,D$92-SUM(E$99:E118))</f>
        <v>1662823.6182422237</v>
      </c>
      <c r="E119" s="522">
        <f>IF(+J96&lt;F118,J96,D119)</f>
        <v>68484.545454545456</v>
      </c>
      <c r="F119" s="523">
        <f t="shared" si="29"/>
        <v>1594339.0727876783</v>
      </c>
      <c r="G119" s="523">
        <f t="shared" si="30"/>
        <v>1628581.345514951</v>
      </c>
      <c r="H119" s="526">
        <f t="shared" si="31"/>
        <v>271285.81964419625</v>
      </c>
      <c r="I119" s="577">
        <f t="shared" si="32"/>
        <v>271285.81964419625</v>
      </c>
      <c r="J119" s="514">
        <f t="shared" si="17"/>
        <v>0</v>
      </c>
      <c r="K119" s="514"/>
      <c r="L119" s="525"/>
      <c r="M119" s="514">
        <f t="shared" si="33"/>
        <v>0</v>
      </c>
      <c r="N119" s="525"/>
      <c r="O119" s="514">
        <f t="shared" si="19"/>
        <v>0</v>
      </c>
      <c r="P119" s="514">
        <f t="shared" si="20"/>
        <v>0</v>
      </c>
    </row>
    <row r="120" spans="2:16" ht="12.5">
      <c r="B120" s="195" t="str">
        <f t="shared" si="21"/>
        <v/>
      </c>
      <c r="C120" s="507">
        <f>IF(D93="","-",+C119+1)</f>
        <v>2040</v>
      </c>
      <c r="D120" s="374">
        <f>IF(F119+SUM(E$99:E119)=D$92,F119,D$92-SUM(E$99:E119))</f>
        <v>1594339.0727876783</v>
      </c>
      <c r="E120" s="522">
        <f>IF(+J96&lt;F119,J96,D120)</f>
        <v>68484.545454545456</v>
      </c>
      <c r="F120" s="523">
        <f t="shared" si="29"/>
        <v>1525854.5273331329</v>
      </c>
      <c r="G120" s="523">
        <f t="shared" si="30"/>
        <v>1560096.8000604056</v>
      </c>
      <c r="H120" s="526">
        <f t="shared" si="31"/>
        <v>262757.68985888961</v>
      </c>
      <c r="I120" s="577">
        <f t="shared" si="32"/>
        <v>262757.68985888961</v>
      </c>
      <c r="J120" s="514">
        <f t="shared" si="17"/>
        <v>0</v>
      </c>
      <c r="K120" s="514"/>
      <c r="L120" s="525"/>
      <c r="M120" s="514">
        <f t="shared" si="33"/>
        <v>0</v>
      </c>
      <c r="N120" s="525"/>
      <c r="O120" s="514">
        <f t="shared" si="19"/>
        <v>0</v>
      </c>
      <c r="P120" s="514">
        <f t="shared" si="20"/>
        <v>0</v>
      </c>
    </row>
    <row r="121" spans="2:16" ht="12.5">
      <c r="B121" s="195" t="str">
        <f t="shared" si="21"/>
        <v/>
      </c>
      <c r="C121" s="507">
        <f>IF(D93="","-",+C120+1)</f>
        <v>2041</v>
      </c>
      <c r="D121" s="374">
        <f>IF(F120+SUM(E$99:E120)=D$92,F120,D$92-SUM(E$99:E120))</f>
        <v>1525854.5273331329</v>
      </c>
      <c r="E121" s="522">
        <f>IF(+J96&lt;F120,J96,D121)</f>
        <v>68484.545454545456</v>
      </c>
      <c r="F121" s="523">
        <f t="shared" si="29"/>
        <v>1457369.9818785875</v>
      </c>
      <c r="G121" s="523">
        <f t="shared" si="30"/>
        <v>1491612.2546058602</v>
      </c>
      <c r="H121" s="526">
        <f t="shared" si="31"/>
        <v>254229.56007358292</v>
      </c>
      <c r="I121" s="577">
        <f t="shared" si="32"/>
        <v>254229.56007358292</v>
      </c>
      <c r="J121" s="514">
        <f t="shared" si="17"/>
        <v>0</v>
      </c>
      <c r="K121" s="514"/>
      <c r="L121" s="525"/>
      <c r="M121" s="514">
        <f t="shared" si="33"/>
        <v>0</v>
      </c>
      <c r="N121" s="525"/>
      <c r="O121" s="514">
        <f t="shared" si="19"/>
        <v>0</v>
      </c>
      <c r="P121" s="514">
        <f t="shared" si="20"/>
        <v>0</v>
      </c>
    </row>
    <row r="122" spans="2:16" ht="12.5">
      <c r="B122" s="195" t="str">
        <f t="shared" si="21"/>
        <v/>
      </c>
      <c r="C122" s="507">
        <f>IF(D93="","-",+C121+1)</f>
        <v>2042</v>
      </c>
      <c r="D122" s="374">
        <f>IF(F121+SUM(E$99:E121)=D$92,F121,D$92-SUM(E$99:E121))</f>
        <v>1457369.9818785875</v>
      </c>
      <c r="E122" s="522">
        <f>IF(+J96&lt;F121,J96,D122)</f>
        <v>68484.545454545456</v>
      </c>
      <c r="F122" s="523">
        <f t="shared" si="29"/>
        <v>1388885.4364240421</v>
      </c>
      <c r="G122" s="523">
        <f t="shared" si="30"/>
        <v>1423127.7091513148</v>
      </c>
      <c r="H122" s="526">
        <f t="shared" si="31"/>
        <v>245701.43028827623</v>
      </c>
      <c r="I122" s="577">
        <f t="shared" si="32"/>
        <v>245701.43028827623</v>
      </c>
      <c r="J122" s="514">
        <f t="shared" si="17"/>
        <v>0</v>
      </c>
      <c r="K122" s="514"/>
      <c r="L122" s="525"/>
      <c r="M122" s="514">
        <f t="shared" si="33"/>
        <v>0</v>
      </c>
      <c r="N122" s="525"/>
      <c r="O122" s="514">
        <f t="shared" si="19"/>
        <v>0</v>
      </c>
      <c r="P122" s="514">
        <f t="shared" si="20"/>
        <v>0</v>
      </c>
    </row>
    <row r="123" spans="2:16" ht="12.5">
      <c r="B123" s="195" t="str">
        <f t="shared" si="21"/>
        <v/>
      </c>
      <c r="C123" s="507">
        <f>IF(D93="","-",+C122+1)</f>
        <v>2043</v>
      </c>
      <c r="D123" s="374">
        <f>IF(F122+SUM(E$99:E122)=D$92,F122,D$92-SUM(E$99:E122))</f>
        <v>1388885.4364240421</v>
      </c>
      <c r="E123" s="522">
        <f>IF(+J96&lt;F122,J96,D123)</f>
        <v>68484.545454545456</v>
      </c>
      <c r="F123" s="523">
        <f t="shared" si="29"/>
        <v>1320400.8909694967</v>
      </c>
      <c r="G123" s="523">
        <f t="shared" si="30"/>
        <v>1354643.1636967694</v>
      </c>
      <c r="H123" s="526">
        <f t="shared" si="31"/>
        <v>237173.30050296959</v>
      </c>
      <c r="I123" s="577">
        <f t="shared" si="32"/>
        <v>237173.30050296959</v>
      </c>
      <c r="J123" s="514">
        <f t="shared" si="17"/>
        <v>0</v>
      </c>
      <c r="K123" s="514"/>
      <c r="L123" s="525"/>
      <c r="M123" s="514">
        <f t="shared" si="33"/>
        <v>0</v>
      </c>
      <c r="N123" s="525"/>
      <c r="O123" s="514">
        <f t="shared" si="19"/>
        <v>0</v>
      </c>
      <c r="P123" s="514">
        <f t="shared" si="20"/>
        <v>0</v>
      </c>
    </row>
    <row r="124" spans="2:16" ht="12.5">
      <c r="B124" s="195" t="str">
        <f t="shared" si="21"/>
        <v/>
      </c>
      <c r="C124" s="507">
        <f>IF(D93="","-",+C123+1)</f>
        <v>2044</v>
      </c>
      <c r="D124" s="374">
        <f>IF(F123+SUM(E$99:E123)=D$92,F123,D$92-SUM(E$99:E123))</f>
        <v>1320400.8909694967</v>
      </c>
      <c r="E124" s="522">
        <f>IF(+J96&lt;F123,J96,D124)</f>
        <v>68484.545454545456</v>
      </c>
      <c r="F124" s="523">
        <f t="shared" si="29"/>
        <v>1251916.3455149513</v>
      </c>
      <c r="G124" s="523">
        <f t="shared" si="30"/>
        <v>1286158.618242224</v>
      </c>
      <c r="H124" s="526">
        <f t="shared" si="31"/>
        <v>228645.1707176629</v>
      </c>
      <c r="I124" s="577">
        <f t="shared" si="32"/>
        <v>228645.1707176629</v>
      </c>
      <c r="J124" s="514">
        <f t="shared" si="17"/>
        <v>0</v>
      </c>
      <c r="K124" s="514"/>
      <c r="L124" s="525"/>
      <c r="M124" s="514">
        <f t="shared" si="33"/>
        <v>0</v>
      </c>
      <c r="N124" s="525"/>
      <c r="O124" s="514">
        <f t="shared" si="19"/>
        <v>0</v>
      </c>
      <c r="P124" s="514">
        <f t="shared" si="20"/>
        <v>0</v>
      </c>
    </row>
    <row r="125" spans="2:16" ht="12.5">
      <c r="B125" s="195" t="str">
        <f t="shared" si="21"/>
        <v/>
      </c>
      <c r="C125" s="507">
        <f>IF(D93="","-",+C124+1)</f>
        <v>2045</v>
      </c>
      <c r="D125" s="374">
        <f>IF(F124+SUM(E$99:E124)=D$92,F124,D$92-SUM(E$99:E124))</f>
        <v>1251916.3455149513</v>
      </c>
      <c r="E125" s="522">
        <f>IF(+J96&lt;F124,J96,D125)</f>
        <v>68484.545454545456</v>
      </c>
      <c r="F125" s="523">
        <f t="shared" si="29"/>
        <v>1183431.8000604059</v>
      </c>
      <c r="G125" s="523">
        <f t="shared" si="30"/>
        <v>1217674.0727876786</v>
      </c>
      <c r="H125" s="526">
        <f t="shared" si="31"/>
        <v>220117.04093235626</v>
      </c>
      <c r="I125" s="577">
        <f t="shared" si="32"/>
        <v>220117.04093235626</v>
      </c>
      <c r="J125" s="514">
        <f t="shared" si="17"/>
        <v>0</v>
      </c>
      <c r="K125" s="514"/>
      <c r="L125" s="525"/>
      <c r="M125" s="514">
        <f t="shared" si="33"/>
        <v>0</v>
      </c>
      <c r="N125" s="525"/>
      <c r="O125" s="514">
        <f t="shared" si="19"/>
        <v>0</v>
      </c>
      <c r="P125" s="514">
        <f t="shared" si="20"/>
        <v>0</v>
      </c>
    </row>
    <row r="126" spans="2:16" ht="12.5">
      <c r="B126" s="195" t="str">
        <f t="shared" si="21"/>
        <v/>
      </c>
      <c r="C126" s="507">
        <f>IF(D93="","-",+C125+1)</f>
        <v>2046</v>
      </c>
      <c r="D126" s="374">
        <f>IF(F125+SUM(E$99:E125)=D$92,F125,D$92-SUM(E$99:E125))</f>
        <v>1183431.8000604059</v>
      </c>
      <c r="E126" s="522">
        <f>IF(+J96&lt;F125,J96,D126)</f>
        <v>68484.545454545456</v>
      </c>
      <c r="F126" s="523">
        <f t="shared" si="29"/>
        <v>1114947.2546058604</v>
      </c>
      <c r="G126" s="523">
        <f t="shared" si="30"/>
        <v>1149189.5273331332</v>
      </c>
      <c r="H126" s="526">
        <f t="shared" si="31"/>
        <v>211588.91114704957</v>
      </c>
      <c r="I126" s="577">
        <f t="shared" si="32"/>
        <v>211588.91114704957</v>
      </c>
      <c r="J126" s="514">
        <f t="shared" si="17"/>
        <v>0</v>
      </c>
      <c r="K126" s="514"/>
      <c r="L126" s="525"/>
      <c r="M126" s="514">
        <f t="shared" si="33"/>
        <v>0</v>
      </c>
      <c r="N126" s="525"/>
      <c r="O126" s="514">
        <f t="shared" si="19"/>
        <v>0</v>
      </c>
      <c r="P126" s="514">
        <f t="shared" si="20"/>
        <v>0</v>
      </c>
    </row>
    <row r="127" spans="2:16" ht="12.5">
      <c r="B127" s="195" t="str">
        <f t="shared" si="21"/>
        <v/>
      </c>
      <c r="C127" s="507">
        <f>IF(D93="","-",+C126+1)</f>
        <v>2047</v>
      </c>
      <c r="D127" s="374">
        <f>IF(F126+SUM(E$99:E126)=D$92,F126,D$92-SUM(E$99:E126))</f>
        <v>1114947.2546058604</v>
      </c>
      <c r="E127" s="522">
        <f>IF(+J96&lt;F126,J96,D127)</f>
        <v>68484.545454545456</v>
      </c>
      <c r="F127" s="523">
        <f t="shared" si="29"/>
        <v>1046462.709151315</v>
      </c>
      <c r="G127" s="523">
        <f t="shared" si="30"/>
        <v>1080704.9818785877</v>
      </c>
      <c r="H127" s="526">
        <f t="shared" si="31"/>
        <v>203060.78136174288</v>
      </c>
      <c r="I127" s="577">
        <f t="shared" si="32"/>
        <v>203060.78136174288</v>
      </c>
      <c r="J127" s="514">
        <f t="shared" si="17"/>
        <v>0</v>
      </c>
      <c r="K127" s="514"/>
      <c r="L127" s="525"/>
      <c r="M127" s="514">
        <f t="shared" si="33"/>
        <v>0</v>
      </c>
      <c r="N127" s="525"/>
      <c r="O127" s="514">
        <f t="shared" si="19"/>
        <v>0</v>
      </c>
      <c r="P127" s="514">
        <f t="shared" si="20"/>
        <v>0</v>
      </c>
    </row>
    <row r="128" spans="2:16" ht="12.5">
      <c r="B128" s="195" t="str">
        <f t="shared" si="21"/>
        <v/>
      </c>
      <c r="C128" s="507">
        <f>IF(D93="","-",+C127+1)</f>
        <v>2048</v>
      </c>
      <c r="D128" s="374">
        <f>IF(F127+SUM(E$99:E127)=D$92,F127,D$92-SUM(E$99:E127))</f>
        <v>1046462.709151315</v>
      </c>
      <c r="E128" s="522">
        <f>IF(+J96&lt;F127,J96,D128)</f>
        <v>68484.545454545456</v>
      </c>
      <c r="F128" s="523">
        <f t="shared" si="29"/>
        <v>977978.16369676962</v>
      </c>
      <c r="G128" s="523">
        <f t="shared" si="30"/>
        <v>1012220.4364240423</v>
      </c>
      <c r="H128" s="526">
        <f t="shared" si="31"/>
        <v>194532.65157643624</v>
      </c>
      <c r="I128" s="577">
        <f t="shared" si="32"/>
        <v>194532.65157643624</v>
      </c>
      <c r="J128" s="514">
        <f t="shared" si="17"/>
        <v>0</v>
      </c>
      <c r="K128" s="514"/>
      <c r="L128" s="525"/>
      <c r="M128" s="514">
        <f t="shared" si="33"/>
        <v>0</v>
      </c>
      <c r="N128" s="525"/>
      <c r="O128" s="514">
        <f t="shared" si="19"/>
        <v>0</v>
      </c>
      <c r="P128" s="514">
        <f t="shared" si="20"/>
        <v>0</v>
      </c>
    </row>
    <row r="129" spans="2:16" ht="12.5">
      <c r="B129" s="195" t="str">
        <f t="shared" si="21"/>
        <v/>
      </c>
      <c r="C129" s="507">
        <f>IF(D93="","-",+C128+1)</f>
        <v>2049</v>
      </c>
      <c r="D129" s="374">
        <f>IF(F128+SUM(E$99:E128)=D$92,F128,D$92-SUM(E$99:E128))</f>
        <v>977978.16369676962</v>
      </c>
      <c r="E129" s="522">
        <f>IF(+J96&lt;F128,J96,D129)</f>
        <v>68484.545454545456</v>
      </c>
      <c r="F129" s="523">
        <f t="shared" si="29"/>
        <v>909493.61824222421</v>
      </c>
      <c r="G129" s="523">
        <f t="shared" si="30"/>
        <v>943735.89096949692</v>
      </c>
      <c r="H129" s="526">
        <f t="shared" si="31"/>
        <v>186004.52179112955</v>
      </c>
      <c r="I129" s="577">
        <f t="shared" si="32"/>
        <v>186004.52179112955</v>
      </c>
      <c r="J129" s="514">
        <f t="shared" si="17"/>
        <v>0</v>
      </c>
      <c r="K129" s="514"/>
      <c r="L129" s="525"/>
      <c r="M129" s="514">
        <f t="shared" si="33"/>
        <v>0</v>
      </c>
      <c r="N129" s="525"/>
      <c r="O129" s="514">
        <f t="shared" si="19"/>
        <v>0</v>
      </c>
      <c r="P129" s="514">
        <f t="shared" si="20"/>
        <v>0</v>
      </c>
    </row>
    <row r="130" spans="2:16" ht="12.5">
      <c r="B130" s="195" t="str">
        <f t="shared" si="21"/>
        <v/>
      </c>
      <c r="C130" s="507">
        <f>IF(D93="","-",+C129+1)</f>
        <v>2050</v>
      </c>
      <c r="D130" s="374">
        <f>IF(F129+SUM(E$99:E129)=D$92,F129,D$92-SUM(E$99:E129))</f>
        <v>909493.61824222421</v>
      </c>
      <c r="E130" s="522">
        <f>IF(+J96&lt;F129,J96,D130)</f>
        <v>68484.545454545456</v>
      </c>
      <c r="F130" s="523">
        <f t="shared" si="29"/>
        <v>841009.0727876788</v>
      </c>
      <c r="G130" s="523">
        <f t="shared" si="30"/>
        <v>875251.34551495151</v>
      </c>
      <c r="H130" s="526">
        <f t="shared" si="31"/>
        <v>177476.39200582288</v>
      </c>
      <c r="I130" s="577">
        <f t="shared" si="32"/>
        <v>177476.39200582288</v>
      </c>
      <c r="J130" s="514">
        <f t="shared" si="17"/>
        <v>0</v>
      </c>
      <c r="K130" s="514"/>
      <c r="L130" s="525"/>
      <c r="M130" s="514">
        <f t="shared" si="33"/>
        <v>0</v>
      </c>
      <c r="N130" s="525"/>
      <c r="O130" s="514">
        <f t="shared" si="19"/>
        <v>0</v>
      </c>
      <c r="P130" s="514">
        <f t="shared" si="20"/>
        <v>0</v>
      </c>
    </row>
    <row r="131" spans="2:16" ht="12.5">
      <c r="B131" s="195" t="str">
        <f t="shared" si="21"/>
        <v/>
      </c>
      <c r="C131" s="507">
        <f>IF(D93="","-",+C130+1)</f>
        <v>2051</v>
      </c>
      <c r="D131" s="374">
        <f>IF(F130+SUM(E$99:E130)=D$92,F130,D$92-SUM(E$99:E130))</f>
        <v>841009.0727876788</v>
      </c>
      <c r="E131" s="522">
        <f>IF(+J96&lt;F130,J96,D131)</f>
        <v>68484.545454545456</v>
      </c>
      <c r="F131" s="523">
        <f t="shared" si="29"/>
        <v>772524.52733313339</v>
      </c>
      <c r="G131" s="523">
        <f t="shared" si="30"/>
        <v>806766.80006040609</v>
      </c>
      <c r="H131" s="526">
        <f t="shared" si="31"/>
        <v>168948.26222051622</v>
      </c>
      <c r="I131" s="577">
        <f t="shared" si="32"/>
        <v>168948.26222051622</v>
      </c>
      <c r="J131" s="514">
        <f t="shared" ref="J131:J154" si="34">+I541-H541</f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 ht="12.5">
      <c r="B132" s="195" t="str">
        <f t="shared" si="21"/>
        <v/>
      </c>
      <c r="C132" s="507">
        <f>IF(D93="","-",+C131+1)</f>
        <v>2052</v>
      </c>
      <c r="D132" s="374">
        <f>IF(F131+SUM(E$99:E131)=D$92,F131,D$92-SUM(E$99:E131))</f>
        <v>772524.52733313339</v>
      </c>
      <c r="E132" s="522">
        <f>IF(+J96&lt;F131,J96,D132)</f>
        <v>68484.545454545456</v>
      </c>
      <c r="F132" s="523">
        <f t="shared" si="29"/>
        <v>704039.98187858798</v>
      </c>
      <c r="G132" s="523">
        <f t="shared" si="30"/>
        <v>738282.25460586068</v>
      </c>
      <c r="H132" s="526">
        <f t="shared" si="31"/>
        <v>160420.13243520953</v>
      </c>
      <c r="I132" s="577">
        <f t="shared" si="32"/>
        <v>160420.13243520953</v>
      </c>
      <c r="J132" s="514">
        <f t="shared" si="34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 ht="12.5">
      <c r="B133" s="195" t="str">
        <f t="shared" si="21"/>
        <v/>
      </c>
      <c r="C133" s="507">
        <f>IF(D93="","-",+C132+1)</f>
        <v>2053</v>
      </c>
      <c r="D133" s="374">
        <f>IF(F132+SUM(E$99:E132)=D$92,F132,D$92-SUM(E$99:E132))</f>
        <v>704039.98187858798</v>
      </c>
      <c r="E133" s="522">
        <f>IF(+J96&lt;F132,J96,D133)</f>
        <v>68484.545454545456</v>
      </c>
      <c r="F133" s="523">
        <f t="shared" si="29"/>
        <v>635555.43642404256</v>
      </c>
      <c r="G133" s="523">
        <f t="shared" si="30"/>
        <v>669797.70915131527</v>
      </c>
      <c r="H133" s="526">
        <f t="shared" si="31"/>
        <v>151892.00264990289</v>
      </c>
      <c r="I133" s="577">
        <f t="shared" si="32"/>
        <v>151892.00264990289</v>
      </c>
      <c r="J133" s="514">
        <f t="shared" si="34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 ht="12.5">
      <c r="B134" s="195" t="str">
        <f t="shared" si="21"/>
        <v/>
      </c>
      <c r="C134" s="507">
        <f>IF(D93="","-",+C133+1)</f>
        <v>2054</v>
      </c>
      <c r="D134" s="374">
        <f>IF(F133+SUM(E$99:E133)=D$92,F133,D$92-SUM(E$99:E133))</f>
        <v>635555.43642404256</v>
      </c>
      <c r="E134" s="522">
        <f>IF(+J96&lt;F133,J96,D134)</f>
        <v>68484.545454545456</v>
      </c>
      <c r="F134" s="523">
        <f t="shared" si="29"/>
        <v>567070.89096949715</v>
      </c>
      <c r="G134" s="523">
        <f t="shared" si="30"/>
        <v>601313.16369676986</v>
      </c>
      <c r="H134" s="526">
        <f t="shared" si="31"/>
        <v>143363.8728645962</v>
      </c>
      <c r="I134" s="577">
        <f t="shared" si="32"/>
        <v>143363.8728645962</v>
      </c>
      <c r="J134" s="514">
        <f t="shared" si="34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 ht="12.5">
      <c r="B135" s="195" t="str">
        <f t="shared" si="21"/>
        <v/>
      </c>
      <c r="C135" s="507">
        <f>IF(D93="","-",+C134+1)</f>
        <v>2055</v>
      </c>
      <c r="D135" s="374">
        <f>IF(F134+SUM(E$99:E134)=D$92,F134,D$92-SUM(E$99:E134))</f>
        <v>567070.89096949715</v>
      </c>
      <c r="E135" s="522">
        <f>IF(+J96&lt;F134,J96,D135)</f>
        <v>68484.545454545456</v>
      </c>
      <c r="F135" s="523">
        <f t="shared" si="29"/>
        <v>498586.34551495168</v>
      </c>
      <c r="G135" s="523">
        <f t="shared" si="30"/>
        <v>532828.61824222445</v>
      </c>
      <c r="H135" s="526">
        <f t="shared" si="31"/>
        <v>134835.74307928953</v>
      </c>
      <c r="I135" s="577">
        <f t="shared" si="32"/>
        <v>134835.74307928953</v>
      </c>
      <c r="J135" s="514">
        <f t="shared" si="34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 ht="12.5">
      <c r="B136" s="195" t="str">
        <f t="shared" si="21"/>
        <v/>
      </c>
      <c r="C136" s="507">
        <f>IF(D93="","-",+C135+1)</f>
        <v>2056</v>
      </c>
      <c r="D136" s="374">
        <f>IF(F135+SUM(E$99:E135)=D$92,F135,D$92-SUM(E$99:E135))</f>
        <v>498586.34551495168</v>
      </c>
      <c r="E136" s="522">
        <f>IF(+J96&lt;F135,J96,D136)</f>
        <v>68484.545454545456</v>
      </c>
      <c r="F136" s="523">
        <f t="shared" si="29"/>
        <v>430101.80006040621</v>
      </c>
      <c r="G136" s="523">
        <f t="shared" si="30"/>
        <v>464344.07278767892</v>
      </c>
      <c r="H136" s="526">
        <f t="shared" si="31"/>
        <v>126307.61329398284</v>
      </c>
      <c r="I136" s="577">
        <f t="shared" si="32"/>
        <v>126307.61329398284</v>
      </c>
      <c r="J136" s="514">
        <f t="shared" si="34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 ht="12.5">
      <c r="B137" s="195" t="str">
        <f t="shared" si="21"/>
        <v/>
      </c>
      <c r="C137" s="507">
        <f>IF(D93="","-",+C136+1)</f>
        <v>2057</v>
      </c>
      <c r="D137" s="374">
        <f>IF(F136+SUM(E$99:E136)=D$92,F136,D$92-SUM(E$99:E136))</f>
        <v>430101.80006040621</v>
      </c>
      <c r="E137" s="522">
        <f>IF(+J96&lt;F136,J96,D137)</f>
        <v>68484.545454545456</v>
      </c>
      <c r="F137" s="523">
        <f t="shared" si="29"/>
        <v>361617.25460586074</v>
      </c>
      <c r="G137" s="523">
        <f t="shared" si="30"/>
        <v>395859.5273331335</v>
      </c>
      <c r="H137" s="526">
        <f t="shared" si="31"/>
        <v>117779.48350867617</v>
      </c>
      <c r="I137" s="577">
        <f t="shared" si="32"/>
        <v>117779.48350867617</v>
      </c>
      <c r="J137" s="514">
        <f t="shared" si="34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 ht="12.5">
      <c r="B138" s="195" t="str">
        <f t="shared" si="21"/>
        <v/>
      </c>
      <c r="C138" s="507">
        <f>IF(D93="","-",+C137+1)</f>
        <v>2058</v>
      </c>
      <c r="D138" s="374">
        <f>IF(F137+SUM(E$99:E137)=D$92,F137,D$92-SUM(E$99:E137))</f>
        <v>361617.25460586074</v>
      </c>
      <c r="E138" s="522">
        <f>IF(+J96&lt;F137,J96,D138)</f>
        <v>68484.545454545456</v>
      </c>
      <c r="F138" s="523">
        <f t="shared" si="29"/>
        <v>293132.70915131527</v>
      </c>
      <c r="G138" s="523">
        <f t="shared" si="30"/>
        <v>327374.98187858798</v>
      </c>
      <c r="H138" s="526">
        <f t="shared" si="31"/>
        <v>109251.3537233695</v>
      </c>
      <c r="I138" s="577">
        <f t="shared" si="32"/>
        <v>109251.3537233695</v>
      </c>
      <c r="J138" s="514">
        <f t="shared" si="34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 ht="12.5">
      <c r="B139" s="195" t="str">
        <f t="shared" si="21"/>
        <v/>
      </c>
      <c r="C139" s="507">
        <f>IF(D93="","-",+C138+1)</f>
        <v>2059</v>
      </c>
      <c r="D139" s="374">
        <f>IF(F138+SUM(E$99:E138)=D$92,F138,D$92-SUM(E$99:E138))</f>
        <v>293132.70915131527</v>
      </c>
      <c r="E139" s="522">
        <f>IF(+J96&lt;F138,J96,D139)</f>
        <v>68484.545454545456</v>
      </c>
      <c r="F139" s="523">
        <f t="shared" si="29"/>
        <v>224648.1636967698</v>
      </c>
      <c r="G139" s="523">
        <f t="shared" si="30"/>
        <v>258890.43642404253</v>
      </c>
      <c r="H139" s="526">
        <f t="shared" si="31"/>
        <v>100723.22393806282</v>
      </c>
      <c r="I139" s="577">
        <f t="shared" si="32"/>
        <v>100723.22393806282</v>
      </c>
      <c r="J139" s="514">
        <f t="shared" si="34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 ht="12.5">
      <c r="B140" s="195" t="str">
        <f t="shared" si="21"/>
        <v/>
      </c>
      <c r="C140" s="507">
        <f>IF(D93="","-",+C139+1)</f>
        <v>2060</v>
      </c>
      <c r="D140" s="374">
        <f>IF(F139+SUM(E$99:E139)=D$92,F139,D$92-SUM(E$99:E139))</f>
        <v>224648.1636967698</v>
      </c>
      <c r="E140" s="522">
        <f>IF(+J96&lt;F139,J96,D140)</f>
        <v>68484.545454545456</v>
      </c>
      <c r="F140" s="523">
        <f t="shared" si="29"/>
        <v>156163.61824222433</v>
      </c>
      <c r="G140" s="523">
        <f t="shared" si="30"/>
        <v>190405.89096949706</v>
      </c>
      <c r="H140" s="526">
        <f t="shared" si="31"/>
        <v>92195.094152756137</v>
      </c>
      <c r="I140" s="577">
        <f t="shared" si="32"/>
        <v>92195.094152756137</v>
      </c>
      <c r="J140" s="514">
        <f t="shared" si="34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 ht="12.5">
      <c r="B141" s="195" t="str">
        <f t="shared" si="21"/>
        <v/>
      </c>
      <c r="C141" s="507">
        <f>IF(D93="","-",+C140+1)</f>
        <v>2061</v>
      </c>
      <c r="D141" s="374">
        <f>IF(F140+SUM(E$99:E140)=D$92,F140,D$92-SUM(E$99:E140))</f>
        <v>156163.61824222433</v>
      </c>
      <c r="E141" s="522">
        <f>IF(+J96&lt;F140,J96,D141)</f>
        <v>68484.545454545456</v>
      </c>
      <c r="F141" s="523">
        <f t="shared" si="29"/>
        <v>87679.072787678873</v>
      </c>
      <c r="G141" s="523">
        <f t="shared" si="30"/>
        <v>121921.34551495159</v>
      </c>
      <c r="H141" s="526">
        <f t="shared" si="31"/>
        <v>83666.964367449458</v>
      </c>
      <c r="I141" s="577">
        <f t="shared" si="32"/>
        <v>83666.964367449458</v>
      </c>
      <c r="J141" s="514">
        <f t="shared" si="34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 ht="12.5">
      <c r="B142" s="195" t="str">
        <f t="shared" si="21"/>
        <v/>
      </c>
      <c r="C142" s="507">
        <f>IF(D93="","-",+C141+1)</f>
        <v>2062</v>
      </c>
      <c r="D142" s="374">
        <f>IF(F141+SUM(E$99:E141)=D$92,F141,D$92-SUM(E$99:E141))</f>
        <v>87679.072787678873</v>
      </c>
      <c r="E142" s="522">
        <f>IF(+J96&lt;F141,J96,D142)</f>
        <v>68484.545454545456</v>
      </c>
      <c r="F142" s="523">
        <f t="shared" si="29"/>
        <v>19194.527333133417</v>
      </c>
      <c r="G142" s="523">
        <f t="shared" si="30"/>
        <v>53436.800060406145</v>
      </c>
      <c r="H142" s="526">
        <f t="shared" si="31"/>
        <v>75138.834582142794</v>
      </c>
      <c r="I142" s="577">
        <f t="shared" si="32"/>
        <v>75138.834582142794</v>
      </c>
      <c r="J142" s="514">
        <f t="shared" si="34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 ht="12.5">
      <c r="B143" s="195" t="str">
        <f t="shared" si="21"/>
        <v/>
      </c>
      <c r="C143" s="507">
        <f>IF(D93="","-",+C142+1)</f>
        <v>2063</v>
      </c>
      <c r="D143" s="374">
        <f>IF(F142+SUM(E$99:E142)=D$92,F142,D$92-SUM(E$99:E142))</f>
        <v>19194.527333133417</v>
      </c>
      <c r="E143" s="522">
        <f>IF(+J96&lt;F142,J96,D143)</f>
        <v>19194.527333133417</v>
      </c>
      <c r="F143" s="523">
        <f t="shared" si="29"/>
        <v>0</v>
      </c>
      <c r="G143" s="523">
        <f t="shared" si="30"/>
        <v>9597.2636665667087</v>
      </c>
      <c r="H143" s="526">
        <f t="shared" si="31"/>
        <v>20389.639450605417</v>
      </c>
      <c r="I143" s="577">
        <f t="shared" si="32"/>
        <v>20389.639450605417</v>
      </c>
      <c r="J143" s="514">
        <f t="shared" si="34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 ht="12.5">
      <c r="B144" s="195" t="str">
        <f t="shared" si="21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9"/>
        <v>0</v>
      </c>
      <c r="G144" s="523">
        <f t="shared" si="30"/>
        <v>0</v>
      </c>
      <c r="H144" s="526">
        <f t="shared" si="31"/>
        <v>0</v>
      </c>
      <c r="I144" s="577">
        <f t="shared" si="32"/>
        <v>0</v>
      </c>
      <c r="J144" s="514">
        <f t="shared" si="34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 ht="12.5">
      <c r="B145" s="195" t="str">
        <f t="shared" si="21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9"/>
        <v>0</v>
      </c>
      <c r="G145" s="523">
        <f t="shared" si="30"/>
        <v>0</v>
      </c>
      <c r="H145" s="526">
        <f t="shared" si="31"/>
        <v>0</v>
      </c>
      <c r="I145" s="577">
        <f t="shared" si="32"/>
        <v>0</v>
      </c>
      <c r="J145" s="514">
        <f t="shared" si="34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 ht="12.5">
      <c r="B146" s="195" t="str">
        <f t="shared" si="21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9"/>
        <v>0</v>
      </c>
      <c r="G146" s="523">
        <f t="shared" si="30"/>
        <v>0</v>
      </c>
      <c r="H146" s="526">
        <f t="shared" si="31"/>
        <v>0</v>
      </c>
      <c r="I146" s="577">
        <f t="shared" si="32"/>
        <v>0</v>
      </c>
      <c r="J146" s="514">
        <f t="shared" si="34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 ht="12.5">
      <c r="B147" s="195" t="str">
        <f t="shared" si="21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9"/>
        <v>0</v>
      </c>
      <c r="G147" s="523">
        <f t="shared" si="30"/>
        <v>0</v>
      </c>
      <c r="H147" s="526">
        <f t="shared" si="31"/>
        <v>0</v>
      </c>
      <c r="I147" s="577">
        <f t="shared" si="32"/>
        <v>0</v>
      </c>
      <c r="J147" s="514">
        <f t="shared" si="34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 ht="12.5">
      <c r="B148" s="195" t="str">
        <f t="shared" si="21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9"/>
        <v>0</v>
      </c>
      <c r="G148" s="523">
        <f t="shared" si="30"/>
        <v>0</v>
      </c>
      <c r="H148" s="526">
        <f t="shared" si="31"/>
        <v>0</v>
      </c>
      <c r="I148" s="577">
        <f t="shared" si="32"/>
        <v>0</v>
      </c>
      <c r="J148" s="514">
        <f t="shared" si="34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 ht="12.5">
      <c r="B149" s="195" t="str">
        <f t="shared" si="21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9"/>
        <v>0</v>
      </c>
      <c r="G149" s="523">
        <f t="shared" si="30"/>
        <v>0</v>
      </c>
      <c r="H149" s="526">
        <f t="shared" si="31"/>
        <v>0</v>
      </c>
      <c r="I149" s="577">
        <f t="shared" si="32"/>
        <v>0</v>
      </c>
      <c r="J149" s="514">
        <f t="shared" si="34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 ht="12.5">
      <c r="B150" s="195" t="str">
        <f t="shared" si="21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9"/>
        <v>0</v>
      </c>
      <c r="G150" s="523">
        <f t="shared" si="30"/>
        <v>0</v>
      </c>
      <c r="H150" s="526">
        <f t="shared" si="31"/>
        <v>0</v>
      </c>
      <c r="I150" s="577">
        <f t="shared" si="32"/>
        <v>0</v>
      </c>
      <c r="J150" s="514">
        <f t="shared" si="34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 ht="12.5">
      <c r="B151" s="195" t="str">
        <f t="shared" si="21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9"/>
        <v>0</v>
      </c>
      <c r="G151" s="523">
        <f t="shared" si="30"/>
        <v>0</v>
      </c>
      <c r="H151" s="526">
        <f t="shared" si="31"/>
        <v>0</v>
      </c>
      <c r="I151" s="577">
        <f t="shared" si="32"/>
        <v>0</v>
      </c>
      <c r="J151" s="514">
        <f t="shared" si="34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 ht="12.5">
      <c r="B152" s="195" t="str">
        <f t="shared" si="21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9"/>
        <v>0</v>
      </c>
      <c r="G152" s="523">
        <f t="shared" si="30"/>
        <v>0</v>
      </c>
      <c r="H152" s="526">
        <f t="shared" si="31"/>
        <v>0</v>
      </c>
      <c r="I152" s="577">
        <f t="shared" si="32"/>
        <v>0</v>
      </c>
      <c r="J152" s="514">
        <f t="shared" si="34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 ht="12.5">
      <c r="B153" s="195" t="str">
        <f t="shared" si="21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9"/>
        <v>0</v>
      </c>
      <c r="G153" s="523">
        <f t="shared" si="30"/>
        <v>0</v>
      </c>
      <c r="H153" s="526">
        <f t="shared" si="31"/>
        <v>0</v>
      </c>
      <c r="I153" s="577">
        <f t="shared" si="32"/>
        <v>0</v>
      </c>
      <c r="J153" s="514">
        <f t="shared" si="34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" thickBot="1">
      <c r="B154" s="195" t="str">
        <f t="shared" si="21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9"/>
        <v>0</v>
      </c>
      <c r="G154" s="528">
        <f t="shared" si="30"/>
        <v>0</v>
      </c>
      <c r="H154" s="530">
        <f t="shared" si="31"/>
        <v>0</v>
      </c>
      <c r="I154" s="579">
        <f t="shared" si="32"/>
        <v>0</v>
      </c>
      <c r="J154" s="533">
        <f t="shared" si="34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 ht="12.5">
      <c r="C155" s="374" t="s">
        <v>78</v>
      </c>
      <c r="D155" s="375"/>
      <c r="E155" s="375">
        <f>SUM(E99:E154)</f>
        <v>3013320</v>
      </c>
      <c r="F155" s="375"/>
      <c r="G155" s="375"/>
      <c r="H155" s="375">
        <f>SUM(H99:H154)</f>
        <v>11016867.298381597</v>
      </c>
      <c r="I155" s="375">
        <f>SUM(I99:I154)</f>
        <v>11016867.298381597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topLeftCell="A67" zoomScaleNormal="100" zoomScaleSheetLayoutView="80" workbookViewId="0">
      <selection activeCell="S90" sqref="S90:S94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"&amp;COUNT(S.001:S.077!$P$3)</f>
        <v>SWEPCO Project 75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17855.555183417164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17855.555183417164</v>
      </c>
      <c r="O6" s="1"/>
      <c r="P6" s="1"/>
    </row>
    <row r="7" spans="1:16" ht="13.5" thickBot="1">
      <c r="C7" s="32" t="s">
        <v>48</v>
      </c>
      <c r="D7" s="108" t="s">
        <v>484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485</v>
      </c>
      <c r="E9" s="673" t="s">
        <v>486</v>
      </c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298769.91000000003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2024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12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6790.2252272727283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391</v>
      </c>
      <c r="H15" s="181" t="s">
        <v>392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2024</v>
      </c>
      <c r="D17" s="65">
        <v>0</v>
      </c>
      <c r="E17" s="182">
        <f>IF(D10&gt;=100000,I$14/12*(12-D12),0)</f>
        <v>0</v>
      </c>
      <c r="F17" s="70">
        <f>IF(D11=C17,+D10-E17,+D17-E17)</f>
        <v>298769.91000000003</v>
      </c>
      <c r="G17" s="66">
        <f t="shared" ref="G17:G48" si="0">+I$12*((D17+F17)/2)+E17</f>
        <v>17855.555183417164</v>
      </c>
      <c r="H17" s="53">
        <f t="shared" ref="H17:H48" si="1">+I$13*((D17+F17)/2)+E17</f>
        <v>17855.555183417164</v>
      </c>
      <c r="I17" s="67">
        <f t="shared" ref="I17:I48" si="2">H17-G17</f>
        <v>0</v>
      </c>
      <c r="J17" s="67"/>
      <c r="K17" s="131">
        <f>G17</f>
        <v>17855.555183417164</v>
      </c>
      <c r="L17" s="513">
        <f t="shared" ref="L17" si="3">IF(K17&lt;&gt;0,+G17-K17,0)</f>
        <v>0</v>
      </c>
      <c r="M17" s="512">
        <f t="shared" ref="M17" si="4">+H17</f>
        <v>17855.555183417164</v>
      </c>
      <c r="N17" s="513">
        <f t="shared" ref="N17" si="5">IF(M17&lt;&gt;0,+H17-M17,0)</f>
        <v>0</v>
      </c>
      <c r="O17" s="514">
        <f t="shared" ref="O17" si="6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2025</v>
      </c>
      <c r="D18" s="70">
        <f>IF(F17+SUM(E$17:E17)=D$10,F17,D$10-SUM(E$17:E17))</f>
        <v>298769.91000000003</v>
      </c>
      <c r="E18" s="71">
        <f>IF(+I14&lt;F17,I14,D18)</f>
        <v>6790.2252272727283</v>
      </c>
      <c r="F18" s="70">
        <f t="shared" ref="F18:F48" si="7">+D18-E18</f>
        <v>291979.68477272731</v>
      </c>
      <c r="G18" s="72">
        <f t="shared" si="0"/>
        <v>42095.52752175666</v>
      </c>
      <c r="H18" s="53">
        <f t="shared" si="1"/>
        <v>42095.52752175666</v>
      </c>
      <c r="I18" s="67">
        <f t="shared" si="2"/>
        <v>0</v>
      </c>
      <c r="J18" s="67"/>
      <c r="K18" s="150"/>
      <c r="L18" s="69">
        <f t="shared" ref="L18:L48" si="8">IF(K18&lt;&gt;0,+G18-K18,0)</f>
        <v>0</v>
      </c>
      <c r="M18" s="150"/>
      <c r="N18" s="69">
        <f t="shared" ref="N18:N48" si="9">IF(M18&lt;&gt;0,+H18-M18,0)</f>
        <v>0</v>
      </c>
      <c r="O18" s="69">
        <f t="shared" ref="O18:O48" si="10">+N18-L18</f>
        <v>0</v>
      </c>
      <c r="P18" s="4"/>
    </row>
    <row r="19" spans="2:16" ht="12.5">
      <c r="B19" s="9" t="str">
        <f>IF(D19=F18,"","IU")</f>
        <v/>
      </c>
      <c r="C19" s="64">
        <f>IF(D11="","-",+C18+1)</f>
        <v>2026</v>
      </c>
      <c r="D19" s="70">
        <f>IF(F18+SUM(E$17:E18)=D$10,F18,D$10-SUM(E$17:E18))</f>
        <v>291979.68477272731</v>
      </c>
      <c r="E19" s="71">
        <f>IF(+I14&lt;F18,I14,D19)</f>
        <v>6790.2252272727283</v>
      </c>
      <c r="F19" s="70">
        <f t="shared" si="7"/>
        <v>285189.45954545459</v>
      </c>
      <c r="G19" s="72">
        <f t="shared" si="0"/>
        <v>41283.911377055883</v>
      </c>
      <c r="H19" s="53">
        <f t="shared" si="1"/>
        <v>41283.911377055883</v>
      </c>
      <c r="I19" s="67">
        <f t="shared" si="2"/>
        <v>0</v>
      </c>
      <c r="J19" s="67"/>
      <c r="K19" s="150"/>
      <c r="L19" s="69">
        <f t="shared" si="8"/>
        <v>0</v>
      </c>
      <c r="M19" s="150"/>
      <c r="N19" s="69">
        <f t="shared" si="9"/>
        <v>0</v>
      </c>
      <c r="O19" s="69">
        <f t="shared" si="10"/>
        <v>0</v>
      </c>
      <c r="P19" s="4"/>
    </row>
    <row r="20" spans="2:16" ht="12.5">
      <c r="B20" s="9" t="str">
        <f t="shared" ref="B20:B72" si="11">IF(D20=F19,"","IU")</f>
        <v/>
      </c>
      <c r="C20" s="64">
        <f>IF(D11="","-",+C19+1)</f>
        <v>2027</v>
      </c>
      <c r="D20" s="70">
        <f>IF(F19+SUM(E$17:E19)=D$10,F19,D$10-SUM(E$17:E19))</f>
        <v>285189.45954545459</v>
      </c>
      <c r="E20" s="71">
        <f>IF(+I14&lt;F19,I14,D20)</f>
        <v>6790.2252272727283</v>
      </c>
      <c r="F20" s="70">
        <f t="shared" si="7"/>
        <v>278399.23431818187</v>
      </c>
      <c r="G20" s="72">
        <f t="shared" si="0"/>
        <v>40472.295232355107</v>
      </c>
      <c r="H20" s="53">
        <f t="shared" si="1"/>
        <v>40472.295232355107</v>
      </c>
      <c r="I20" s="67">
        <f t="shared" si="2"/>
        <v>0</v>
      </c>
      <c r="J20" s="67"/>
      <c r="K20" s="150"/>
      <c r="L20" s="69">
        <f t="shared" si="8"/>
        <v>0</v>
      </c>
      <c r="M20" s="150"/>
      <c r="N20" s="69">
        <f t="shared" si="9"/>
        <v>0</v>
      </c>
      <c r="O20" s="69">
        <f t="shared" si="10"/>
        <v>0</v>
      </c>
      <c r="P20" s="4"/>
    </row>
    <row r="21" spans="2:16" ht="12.5">
      <c r="B21" s="9" t="str">
        <f t="shared" si="11"/>
        <v/>
      </c>
      <c r="C21" s="64">
        <f>IF(D11="","-",+C20+1)</f>
        <v>2028</v>
      </c>
      <c r="D21" s="70">
        <f>IF(F20+SUM(E$17:E20)=D$10,F20,D$10-SUM(E$17:E20))</f>
        <v>278399.23431818187</v>
      </c>
      <c r="E21" s="71">
        <f>IF(+I14&lt;F20,I14,D21)</f>
        <v>6790.2252272727283</v>
      </c>
      <c r="F21" s="70">
        <f t="shared" si="7"/>
        <v>271609.00909090915</v>
      </c>
      <c r="G21" s="72">
        <f t="shared" si="0"/>
        <v>39660.679087654324</v>
      </c>
      <c r="H21" s="53">
        <f t="shared" si="1"/>
        <v>39660.679087654324</v>
      </c>
      <c r="I21" s="67">
        <f t="shared" si="2"/>
        <v>0</v>
      </c>
      <c r="J21" s="67"/>
      <c r="K21" s="150"/>
      <c r="L21" s="69">
        <f t="shared" si="8"/>
        <v>0</v>
      </c>
      <c r="M21" s="150"/>
      <c r="N21" s="69">
        <f t="shared" si="9"/>
        <v>0</v>
      </c>
      <c r="O21" s="69">
        <f t="shared" si="10"/>
        <v>0</v>
      </c>
      <c r="P21" s="4"/>
    </row>
    <row r="22" spans="2:16" ht="12.5">
      <c r="B22" s="9" t="str">
        <f t="shared" si="11"/>
        <v/>
      </c>
      <c r="C22" s="64">
        <f>IF(D11="","-",+C21+1)</f>
        <v>2029</v>
      </c>
      <c r="D22" s="70">
        <f>IF(F21+SUM(E$17:E21)=D$10,F21,D$10-SUM(E$17:E21))</f>
        <v>271609.00909090915</v>
      </c>
      <c r="E22" s="71">
        <f>IF(+I14&lt;F21,I14,D22)</f>
        <v>6790.2252272727283</v>
      </c>
      <c r="F22" s="70">
        <f t="shared" si="7"/>
        <v>264818.78386363643</v>
      </c>
      <c r="G22" s="72">
        <f t="shared" si="0"/>
        <v>38849.062942953547</v>
      </c>
      <c r="H22" s="53">
        <f t="shared" si="1"/>
        <v>38849.062942953547</v>
      </c>
      <c r="I22" s="67">
        <f t="shared" si="2"/>
        <v>0</v>
      </c>
      <c r="J22" s="67"/>
      <c r="K22" s="150"/>
      <c r="L22" s="69">
        <f t="shared" si="8"/>
        <v>0</v>
      </c>
      <c r="M22" s="150"/>
      <c r="N22" s="69">
        <f t="shared" si="9"/>
        <v>0</v>
      </c>
      <c r="O22" s="69">
        <f t="shared" si="10"/>
        <v>0</v>
      </c>
      <c r="P22" s="4"/>
    </row>
    <row r="23" spans="2:16" ht="12.5">
      <c r="B23" s="9" t="str">
        <f t="shared" si="11"/>
        <v/>
      </c>
      <c r="C23" s="64">
        <f>IF(D11="","-",+C22+1)</f>
        <v>2030</v>
      </c>
      <c r="D23" s="70">
        <f>IF(F22+SUM(E$17:E22)=D$10,F22,D$10-SUM(E$17:E22))</f>
        <v>264818.78386363643</v>
      </c>
      <c r="E23" s="71">
        <f>IF(+I14&lt;F22,I14,D23)</f>
        <v>6790.2252272727283</v>
      </c>
      <c r="F23" s="70">
        <f t="shared" si="7"/>
        <v>258028.55863636371</v>
      </c>
      <c r="G23" s="72">
        <f t="shared" si="0"/>
        <v>38037.446798252771</v>
      </c>
      <c r="H23" s="53">
        <f t="shared" si="1"/>
        <v>38037.446798252771</v>
      </c>
      <c r="I23" s="67">
        <f t="shared" si="2"/>
        <v>0</v>
      </c>
      <c r="J23" s="67"/>
      <c r="K23" s="150"/>
      <c r="L23" s="69">
        <f t="shared" si="8"/>
        <v>0</v>
      </c>
      <c r="M23" s="150"/>
      <c r="N23" s="69">
        <f t="shared" si="9"/>
        <v>0</v>
      </c>
      <c r="O23" s="69">
        <f t="shared" si="10"/>
        <v>0</v>
      </c>
      <c r="P23" s="4"/>
    </row>
    <row r="24" spans="2:16" ht="12.5">
      <c r="B24" s="9" t="str">
        <f t="shared" si="11"/>
        <v/>
      </c>
      <c r="C24" s="64">
        <f>IF(D11="","-",+C23+1)</f>
        <v>2031</v>
      </c>
      <c r="D24" s="70">
        <f>IF(F23+SUM(E$17:E23)=D$10,F23,D$10-SUM(E$17:E23))</f>
        <v>258028.55863636371</v>
      </c>
      <c r="E24" s="71">
        <f>IF(+I14&lt;F23,I14,D24)</f>
        <v>6790.2252272727283</v>
      </c>
      <c r="F24" s="70">
        <f t="shared" si="7"/>
        <v>251238.33340909099</v>
      </c>
      <c r="G24" s="72">
        <f t="shared" si="0"/>
        <v>37225.830653551988</v>
      </c>
      <c r="H24" s="53">
        <f t="shared" si="1"/>
        <v>37225.830653551988</v>
      </c>
      <c r="I24" s="67">
        <f t="shared" si="2"/>
        <v>0</v>
      </c>
      <c r="J24" s="67"/>
      <c r="K24" s="150"/>
      <c r="L24" s="69">
        <f t="shared" si="8"/>
        <v>0</v>
      </c>
      <c r="M24" s="150"/>
      <c r="N24" s="69">
        <f t="shared" si="9"/>
        <v>0</v>
      </c>
      <c r="O24" s="69">
        <f t="shared" si="10"/>
        <v>0</v>
      </c>
      <c r="P24" s="4"/>
    </row>
    <row r="25" spans="2:16" ht="12.5">
      <c r="B25" s="9" t="str">
        <f t="shared" si="11"/>
        <v/>
      </c>
      <c r="C25" s="64">
        <f>IF(D11="","-",+C24+1)</f>
        <v>2032</v>
      </c>
      <c r="D25" s="70">
        <f>IF(F24+SUM(E$17:E24)=D$10,F24,D$10-SUM(E$17:E24))</f>
        <v>251238.33340909099</v>
      </c>
      <c r="E25" s="71">
        <f>IF(+I14&lt;F24,I14,D25)</f>
        <v>6790.2252272727283</v>
      </c>
      <c r="F25" s="70">
        <f t="shared" si="7"/>
        <v>244448.10818181827</v>
      </c>
      <c r="G25" s="72">
        <f t="shared" si="0"/>
        <v>36414.214508851212</v>
      </c>
      <c r="H25" s="53">
        <f t="shared" si="1"/>
        <v>36414.214508851212</v>
      </c>
      <c r="I25" s="67">
        <f t="shared" si="2"/>
        <v>0</v>
      </c>
      <c r="J25" s="67"/>
      <c r="K25" s="150"/>
      <c r="L25" s="69">
        <f t="shared" si="8"/>
        <v>0</v>
      </c>
      <c r="M25" s="150"/>
      <c r="N25" s="69">
        <f t="shared" si="9"/>
        <v>0</v>
      </c>
      <c r="O25" s="69">
        <f t="shared" si="10"/>
        <v>0</v>
      </c>
      <c r="P25" s="4"/>
    </row>
    <row r="26" spans="2:16" ht="12.5">
      <c r="B26" s="9" t="str">
        <f t="shared" si="11"/>
        <v/>
      </c>
      <c r="C26" s="64">
        <f>IF(D11="","-",+C25+1)</f>
        <v>2033</v>
      </c>
      <c r="D26" s="70">
        <f>IF(F25+SUM(E$17:E25)=D$10,F25,D$10-SUM(E$17:E25))</f>
        <v>244448.10818181827</v>
      </c>
      <c r="E26" s="71">
        <f>IF(+I14&lt;F25,I14,D26)</f>
        <v>6790.2252272727283</v>
      </c>
      <c r="F26" s="70">
        <f t="shared" si="7"/>
        <v>237657.88295454555</v>
      </c>
      <c r="G26" s="72">
        <f t="shared" si="0"/>
        <v>35602.598364150428</v>
      </c>
      <c r="H26" s="53">
        <f t="shared" si="1"/>
        <v>35602.598364150428</v>
      </c>
      <c r="I26" s="67">
        <f t="shared" si="2"/>
        <v>0</v>
      </c>
      <c r="J26" s="67"/>
      <c r="K26" s="150"/>
      <c r="L26" s="69">
        <f t="shared" si="8"/>
        <v>0</v>
      </c>
      <c r="M26" s="150"/>
      <c r="N26" s="69">
        <f t="shared" si="9"/>
        <v>0</v>
      </c>
      <c r="O26" s="69">
        <f t="shared" si="10"/>
        <v>0</v>
      </c>
      <c r="P26" s="4"/>
    </row>
    <row r="27" spans="2:16" ht="12.5">
      <c r="B27" s="9" t="str">
        <f t="shared" si="11"/>
        <v/>
      </c>
      <c r="C27" s="64">
        <f>IF(D11="","-",+C26+1)</f>
        <v>2034</v>
      </c>
      <c r="D27" s="70">
        <f>IF(F26+SUM(E$17:E26)=D$10,F26,D$10-SUM(E$17:E26))</f>
        <v>237657.88295454555</v>
      </c>
      <c r="E27" s="71">
        <f>IF(+I14&lt;F26,I14,D27)</f>
        <v>6790.2252272727283</v>
      </c>
      <c r="F27" s="70">
        <f t="shared" si="7"/>
        <v>230867.65772727283</v>
      </c>
      <c r="G27" s="72">
        <f t="shared" si="0"/>
        <v>34790.982219449652</v>
      </c>
      <c r="H27" s="53">
        <f t="shared" si="1"/>
        <v>34790.982219449652</v>
      </c>
      <c r="I27" s="67">
        <f t="shared" si="2"/>
        <v>0</v>
      </c>
      <c r="J27" s="67"/>
      <c r="K27" s="150"/>
      <c r="L27" s="69">
        <f t="shared" si="8"/>
        <v>0</v>
      </c>
      <c r="M27" s="150"/>
      <c r="N27" s="69">
        <f t="shared" si="9"/>
        <v>0</v>
      </c>
      <c r="O27" s="69">
        <f t="shared" si="10"/>
        <v>0</v>
      </c>
      <c r="P27" s="4"/>
    </row>
    <row r="28" spans="2:16" ht="12.5">
      <c r="B28" s="9" t="str">
        <f t="shared" si="11"/>
        <v/>
      </c>
      <c r="C28" s="64">
        <f>IF(D11="","-",+C27+1)</f>
        <v>2035</v>
      </c>
      <c r="D28" s="70">
        <f>IF(F27+SUM(E$17:E27)=D$10,F27,D$10-SUM(E$17:E27))</f>
        <v>230867.65772727283</v>
      </c>
      <c r="E28" s="71">
        <f>IF(+I14&lt;F27,I14,D28)</f>
        <v>6790.2252272727283</v>
      </c>
      <c r="F28" s="70">
        <f t="shared" si="7"/>
        <v>224077.43250000011</v>
      </c>
      <c r="G28" s="72">
        <f t="shared" si="0"/>
        <v>33979.366074748876</v>
      </c>
      <c r="H28" s="53">
        <f t="shared" si="1"/>
        <v>33979.366074748876</v>
      </c>
      <c r="I28" s="67">
        <f t="shared" si="2"/>
        <v>0</v>
      </c>
      <c r="J28" s="67"/>
      <c r="K28" s="150"/>
      <c r="L28" s="69">
        <f t="shared" si="8"/>
        <v>0</v>
      </c>
      <c r="M28" s="150"/>
      <c r="N28" s="69">
        <f t="shared" si="9"/>
        <v>0</v>
      </c>
      <c r="O28" s="69">
        <f t="shared" si="10"/>
        <v>0</v>
      </c>
      <c r="P28" s="4"/>
    </row>
    <row r="29" spans="2:16" ht="12.5">
      <c r="B29" s="9" t="str">
        <f t="shared" si="11"/>
        <v/>
      </c>
      <c r="C29" s="64">
        <f>IF(D11="","-",+C28+1)</f>
        <v>2036</v>
      </c>
      <c r="D29" s="70">
        <f>IF(F28+SUM(E$17:E28)=D$10,F28,D$10-SUM(E$17:E28))</f>
        <v>224077.43250000011</v>
      </c>
      <c r="E29" s="71">
        <f>IF(+I14&lt;F28,I14,D29)</f>
        <v>6790.2252272727283</v>
      </c>
      <c r="F29" s="70">
        <f t="shared" si="7"/>
        <v>217287.20727272739</v>
      </c>
      <c r="G29" s="72">
        <f t="shared" si="0"/>
        <v>33167.749930048092</v>
      </c>
      <c r="H29" s="53">
        <f t="shared" si="1"/>
        <v>33167.749930048092</v>
      </c>
      <c r="I29" s="67">
        <f t="shared" si="2"/>
        <v>0</v>
      </c>
      <c r="J29" s="67"/>
      <c r="K29" s="150"/>
      <c r="L29" s="69">
        <f t="shared" si="8"/>
        <v>0</v>
      </c>
      <c r="M29" s="150"/>
      <c r="N29" s="69">
        <f t="shared" si="9"/>
        <v>0</v>
      </c>
      <c r="O29" s="69">
        <f t="shared" si="10"/>
        <v>0</v>
      </c>
      <c r="P29" s="4"/>
    </row>
    <row r="30" spans="2:16" ht="12.5">
      <c r="B30" s="9" t="str">
        <f t="shared" si="11"/>
        <v/>
      </c>
      <c r="C30" s="64">
        <f>IF(D11="","-",+C29+1)</f>
        <v>2037</v>
      </c>
      <c r="D30" s="70">
        <f>IF(F29+SUM(E$17:E29)=D$10,F29,D$10-SUM(E$17:E29))</f>
        <v>217287.20727272739</v>
      </c>
      <c r="E30" s="71">
        <f>IF(+I14&lt;F29,I14,D30)</f>
        <v>6790.2252272727283</v>
      </c>
      <c r="F30" s="70">
        <f t="shared" si="7"/>
        <v>210496.98204545467</v>
      </c>
      <c r="G30" s="72">
        <f t="shared" si="0"/>
        <v>32356.133785347312</v>
      </c>
      <c r="H30" s="53">
        <f t="shared" si="1"/>
        <v>32356.133785347312</v>
      </c>
      <c r="I30" s="67">
        <f t="shared" si="2"/>
        <v>0</v>
      </c>
      <c r="J30" s="67"/>
      <c r="K30" s="150"/>
      <c r="L30" s="69">
        <f t="shared" si="8"/>
        <v>0</v>
      </c>
      <c r="M30" s="150"/>
      <c r="N30" s="69">
        <f t="shared" si="9"/>
        <v>0</v>
      </c>
      <c r="O30" s="69">
        <f t="shared" si="10"/>
        <v>0</v>
      </c>
      <c r="P30" s="4"/>
    </row>
    <row r="31" spans="2:16" ht="12.5">
      <c r="B31" s="9" t="str">
        <f t="shared" si="11"/>
        <v/>
      </c>
      <c r="C31" s="64">
        <f>IF(D11="","-",+C30+1)</f>
        <v>2038</v>
      </c>
      <c r="D31" s="70">
        <f>IF(F30+SUM(E$17:E30)=D$10,F30,D$10-SUM(E$17:E30))</f>
        <v>210496.98204545467</v>
      </c>
      <c r="E31" s="71">
        <f>IF(+I14&lt;F30,I14,D31)</f>
        <v>6790.2252272727283</v>
      </c>
      <c r="F31" s="70">
        <f t="shared" si="7"/>
        <v>203706.75681818195</v>
      </c>
      <c r="G31" s="72">
        <f t="shared" si="0"/>
        <v>31544.517640646533</v>
      </c>
      <c r="H31" s="53">
        <f t="shared" si="1"/>
        <v>31544.517640646533</v>
      </c>
      <c r="I31" s="67">
        <f t="shared" si="2"/>
        <v>0</v>
      </c>
      <c r="J31" s="67"/>
      <c r="K31" s="150"/>
      <c r="L31" s="69">
        <f t="shared" si="8"/>
        <v>0</v>
      </c>
      <c r="M31" s="150"/>
      <c r="N31" s="69">
        <f t="shared" si="9"/>
        <v>0</v>
      </c>
      <c r="O31" s="69">
        <f t="shared" si="10"/>
        <v>0</v>
      </c>
      <c r="P31" s="4"/>
    </row>
    <row r="32" spans="2:16" ht="12.5">
      <c r="B32" s="9" t="str">
        <f t="shared" si="11"/>
        <v/>
      </c>
      <c r="C32" s="64">
        <f>IF(D11="","-",+C31+1)</f>
        <v>2039</v>
      </c>
      <c r="D32" s="70">
        <f>IF(F31+SUM(E$17:E31)=D$10,F31,D$10-SUM(E$17:E31))</f>
        <v>203706.75681818195</v>
      </c>
      <c r="E32" s="71">
        <f>IF(+I14&lt;F31,I14,D32)</f>
        <v>6790.2252272727283</v>
      </c>
      <c r="F32" s="70">
        <f t="shared" si="7"/>
        <v>196916.53159090923</v>
      </c>
      <c r="G32" s="72">
        <f t="shared" si="0"/>
        <v>30732.901495945756</v>
      </c>
      <c r="H32" s="53">
        <f t="shared" si="1"/>
        <v>30732.901495945756</v>
      </c>
      <c r="I32" s="67">
        <f t="shared" si="2"/>
        <v>0</v>
      </c>
      <c r="J32" s="67"/>
      <c r="K32" s="150"/>
      <c r="L32" s="69">
        <f t="shared" si="8"/>
        <v>0</v>
      </c>
      <c r="M32" s="150"/>
      <c r="N32" s="69">
        <f t="shared" si="9"/>
        <v>0</v>
      </c>
      <c r="O32" s="69">
        <f t="shared" si="10"/>
        <v>0</v>
      </c>
      <c r="P32" s="4"/>
    </row>
    <row r="33" spans="2:16" ht="12.5">
      <c r="B33" s="9" t="str">
        <f t="shared" si="11"/>
        <v/>
      </c>
      <c r="C33" s="64">
        <f>IF(D11="","-",+C32+1)</f>
        <v>2040</v>
      </c>
      <c r="D33" s="70">
        <f>IF(F32+SUM(E$17:E32)=D$10,F32,D$10-SUM(E$17:E32))</f>
        <v>196916.53159090923</v>
      </c>
      <c r="E33" s="71">
        <f>IF(+I14&lt;F32,I14,D33)</f>
        <v>6790.2252272727283</v>
      </c>
      <c r="F33" s="70">
        <f t="shared" si="7"/>
        <v>190126.30636363651</v>
      </c>
      <c r="G33" s="72">
        <f t="shared" si="0"/>
        <v>29921.285351244976</v>
      </c>
      <c r="H33" s="53">
        <f t="shared" si="1"/>
        <v>29921.285351244976</v>
      </c>
      <c r="I33" s="67">
        <f t="shared" si="2"/>
        <v>0</v>
      </c>
      <c r="J33" s="67"/>
      <c r="K33" s="150"/>
      <c r="L33" s="69">
        <f t="shared" si="8"/>
        <v>0</v>
      </c>
      <c r="M33" s="150"/>
      <c r="N33" s="69">
        <f t="shared" si="9"/>
        <v>0</v>
      </c>
      <c r="O33" s="69">
        <f t="shared" si="10"/>
        <v>0</v>
      </c>
      <c r="P33" s="4"/>
    </row>
    <row r="34" spans="2:16" ht="12.5">
      <c r="B34" s="9" t="str">
        <f t="shared" si="11"/>
        <v/>
      </c>
      <c r="C34" s="64">
        <f>IF(D11="","-",+C33+1)</f>
        <v>2041</v>
      </c>
      <c r="D34" s="70">
        <f>IF(F33+SUM(E$17:E33)=D$10,F33,D$10-SUM(E$17:E33))</f>
        <v>190126.30636363651</v>
      </c>
      <c r="E34" s="71">
        <f>IF(+I14&lt;F33,I14,D34)</f>
        <v>6790.2252272727283</v>
      </c>
      <c r="F34" s="70">
        <f t="shared" si="7"/>
        <v>183336.08113636379</v>
      </c>
      <c r="G34" s="72">
        <f t="shared" si="0"/>
        <v>29109.669206544197</v>
      </c>
      <c r="H34" s="53">
        <f t="shared" si="1"/>
        <v>29109.669206544197</v>
      </c>
      <c r="I34" s="67">
        <f t="shared" si="2"/>
        <v>0</v>
      </c>
      <c r="J34" s="67"/>
      <c r="K34" s="150"/>
      <c r="L34" s="69">
        <f t="shared" si="8"/>
        <v>0</v>
      </c>
      <c r="M34" s="150"/>
      <c r="N34" s="69">
        <f t="shared" si="9"/>
        <v>0</v>
      </c>
      <c r="O34" s="69">
        <f t="shared" si="10"/>
        <v>0</v>
      </c>
      <c r="P34" s="4"/>
    </row>
    <row r="35" spans="2:16" ht="12.5">
      <c r="B35" s="9" t="str">
        <f t="shared" si="11"/>
        <v/>
      </c>
      <c r="C35" s="64">
        <f>IF(D11="","-",+C34+1)</f>
        <v>2042</v>
      </c>
      <c r="D35" s="70">
        <f>IF(F34+SUM(E$17:E34)=D$10,F34,D$10-SUM(E$17:E34))</f>
        <v>183336.08113636379</v>
      </c>
      <c r="E35" s="71">
        <f>IF(+I14&lt;F34,I14,D35)</f>
        <v>6790.2252272727283</v>
      </c>
      <c r="F35" s="70">
        <f t="shared" si="7"/>
        <v>176545.85590909107</v>
      </c>
      <c r="G35" s="72">
        <f t="shared" si="0"/>
        <v>28298.053061843417</v>
      </c>
      <c r="H35" s="53">
        <f t="shared" si="1"/>
        <v>28298.053061843417</v>
      </c>
      <c r="I35" s="67">
        <f t="shared" si="2"/>
        <v>0</v>
      </c>
      <c r="J35" s="67"/>
      <c r="K35" s="150"/>
      <c r="L35" s="69">
        <f t="shared" si="8"/>
        <v>0</v>
      </c>
      <c r="M35" s="150"/>
      <c r="N35" s="69">
        <f t="shared" si="9"/>
        <v>0</v>
      </c>
      <c r="O35" s="69">
        <f t="shared" si="10"/>
        <v>0</v>
      </c>
      <c r="P35" s="4"/>
    </row>
    <row r="36" spans="2:16" ht="12.5">
      <c r="B36" s="9" t="str">
        <f t="shared" si="11"/>
        <v/>
      </c>
      <c r="C36" s="64">
        <f>IF(D11="","-",+C35+1)</f>
        <v>2043</v>
      </c>
      <c r="D36" s="70">
        <f>IF(F35+SUM(E$17:E35)=D$10,F35,D$10-SUM(E$17:E35))</f>
        <v>176545.85590909107</v>
      </c>
      <c r="E36" s="71">
        <f>IF(+I14&lt;F35,I14,D36)</f>
        <v>6790.2252272727283</v>
      </c>
      <c r="F36" s="70">
        <f t="shared" si="7"/>
        <v>169755.63068181835</v>
      </c>
      <c r="G36" s="72">
        <f t="shared" si="0"/>
        <v>27486.436917142637</v>
      </c>
      <c r="H36" s="53">
        <f t="shared" si="1"/>
        <v>27486.436917142637</v>
      </c>
      <c r="I36" s="67">
        <f t="shared" si="2"/>
        <v>0</v>
      </c>
      <c r="J36" s="67"/>
      <c r="K36" s="150"/>
      <c r="L36" s="69">
        <f t="shared" si="8"/>
        <v>0</v>
      </c>
      <c r="M36" s="150"/>
      <c r="N36" s="69">
        <f t="shared" si="9"/>
        <v>0</v>
      </c>
      <c r="O36" s="69">
        <f t="shared" si="10"/>
        <v>0</v>
      </c>
      <c r="P36" s="4"/>
    </row>
    <row r="37" spans="2:16" ht="12.5">
      <c r="B37" s="9" t="str">
        <f t="shared" si="11"/>
        <v/>
      </c>
      <c r="C37" s="64">
        <f>IF(D11="","-",+C36+1)</f>
        <v>2044</v>
      </c>
      <c r="D37" s="70">
        <f>IF(F36+SUM(E$17:E36)=D$10,F36,D$10-SUM(E$17:E36))</f>
        <v>169755.63068181835</v>
      </c>
      <c r="E37" s="71">
        <f>IF(+I14&lt;F36,I14,D37)</f>
        <v>6790.2252272727283</v>
      </c>
      <c r="F37" s="70">
        <f t="shared" si="7"/>
        <v>162965.40545454563</v>
      </c>
      <c r="G37" s="72">
        <f t="shared" si="0"/>
        <v>26674.820772441857</v>
      </c>
      <c r="H37" s="53">
        <f t="shared" si="1"/>
        <v>26674.820772441857</v>
      </c>
      <c r="I37" s="67">
        <f t="shared" si="2"/>
        <v>0</v>
      </c>
      <c r="J37" s="67"/>
      <c r="K37" s="150"/>
      <c r="L37" s="69">
        <f t="shared" si="8"/>
        <v>0</v>
      </c>
      <c r="M37" s="150"/>
      <c r="N37" s="69">
        <f t="shared" si="9"/>
        <v>0</v>
      </c>
      <c r="O37" s="69">
        <f t="shared" si="10"/>
        <v>0</v>
      </c>
      <c r="P37" s="4"/>
    </row>
    <row r="38" spans="2:16" ht="12.5">
      <c r="B38" s="9" t="str">
        <f t="shared" si="11"/>
        <v/>
      </c>
      <c r="C38" s="64">
        <f>IF(D11="","-",+C37+1)</f>
        <v>2045</v>
      </c>
      <c r="D38" s="70">
        <f>IF(F37+SUM(E$17:E37)=D$10,F37,D$10-SUM(E$17:E37))</f>
        <v>162965.40545454563</v>
      </c>
      <c r="E38" s="71">
        <f>IF(+I14&lt;F37,I14,D38)</f>
        <v>6790.2252272727283</v>
      </c>
      <c r="F38" s="70">
        <f t="shared" si="7"/>
        <v>156175.18022727291</v>
      </c>
      <c r="G38" s="72">
        <f t="shared" si="0"/>
        <v>25863.204627741081</v>
      </c>
      <c r="H38" s="53">
        <f t="shared" si="1"/>
        <v>25863.204627741081</v>
      </c>
      <c r="I38" s="67">
        <f t="shared" si="2"/>
        <v>0</v>
      </c>
      <c r="J38" s="67"/>
      <c r="K38" s="150"/>
      <c r="L38" s="69">
        <f t="shared" si="8"/>
        <v>0</v>
      </c>
      <c r="M38" s="150"/>
      <c r="N38" s="69">
        <f t="shared" si="9"/>
        <v>0</v>
      </c>
      <c r="O38" s="69">
        <f t="shared" si="10"/>
        <v>0</v>
      </c>
      <c r="P38" s="4"/>
    </row>
    <row r="39" spans="2:16" ht="12.5">
      <c r="B39" s="9" t="str">
        <f t="shared" si="11"/>
        <v/>
      </c>
      <c r="C39" s="64">
        <f>IF(D11="","-",+C38+1)</f>
        <v>2046</v>
      </c>
      <c r="D39" s="70">
        <f>IF(F38+SUM(E$17:E38)=D$10,F38,D$10-SUM(E$17:E38))</f>
        <v>156175.18022727291</v>
      </c>
      <c r="E39" s="71">
        <f>IF(+I14&lt;F38,I14,D39)</f>
        <v>6790.2252272727283</v>
      </c>
      <c r="F39" s="70">
        <f t="shared" si="7"/>
        <v>149384.95500000019</v>
      </c>
      <c r="G39" s="72">
        <f t="shared" si="0"/>
        <v>25051.588483040301</v>
      </c>
      <c r="H39" s="53">
        <f t="shared" si="1"/>
        <v>25051.588483040301</v>
      </c>
      <c r="I39" s="67">
        <f t="shared" si="2"/>
        <v>0</v>
      </c>
      <c r="J39" s="67"/>
      <c r="K39" s="150"/>
      <c r="L39" s="69">
        <f t="shared" si="8"/>
        <v>0</v>
      </c>
      <c r="M39" s="150"/>
      <c r="N39" s="69">
        <f t="shared" si="9"/>
        <v>0</v>
      </c>
      <c r="O39" s="69">
        <f t="shared" si="10"/>
        <v>0</v>
      </c>
      <c r="P39" s="4"/>
    </row>
    <row r="40" spans="2:16" ht="12.5">
      <c r="B40" s="9" t="str">
        <f t="shared" si="11"/>
        <v/>
      </c>
      <c r="C40" s="64">
        <f>IF(D11="","-",+C39+1)</f>
        <v>2047</v>
      </c>
      <c r="D40" s="70">
        <f>IF(F39+SUM(E$17:E39)=D$10,F39,D$10-SUM(E$17:E39))</f>
        <v>149384.95500000019</v>
      </c>
      <c r="E40" s="71">
        <f>IF(+I14&lt;F39,I14,D40)</f>
        <v>6790.2252272727283</v>
      </c>
      <c r="F40" s="70">
        <f t="shared" si="7"/>
        <v>142594.72977272747</v>
      </c>
      <c r="G40" s="72">
        <f t="shared" si="0"/>
        <v>24239.972338339521</v>
      </c>
      <c r="H40" s="53">
        <f t="shared" si="1"/>
        <v>24239.972338339521</v>
      </c>
      <c r="I40" s="67">
        <f t="shared" si="2"/>
        <v>0</v>
      </c>
      <c r="J40" s="67"/>
      <c r="K40" s="150"/>
      <c r="L40" s="69">
        <f t="shared" si="8"/>
        <v>0</v>
      </c>
      <c r="M40" s="150"/>
      <c r="N40" s="69">
        <f t="shared" si="9"/>
        <v>0</v>
      </c>
      <c r="O40" s="69">
        <f t="shared" si="10"/>
        <v>0</v>
      </c>
      <c r="P40" s="4"/>
    </row>
    <row r="41" spans="2:16" ht="12.5">
      <c r="B41" s="9" t="str">
        <f t="shared" si="11"/>
        <v/>
      </c>
      <c r="C41" s="64">
        <f>IF(D11="","-",+C40+1)</f>
        <v>2048</v>
      </c>
      <c r="D41" s="70">
        <f>IF(F40+SUM(E$17:E40)=D$10,F40,D$10-SUM(E$17:E40))</f>
        <v>142594.72977272747</v>
      </c>
      <c r="E41" s="71">
        <f>IF(+I14&lt;F40,I14,D41)</f>
        <v>6790.2252272727283</v>
      </c>
      <c r="F41" s="70">
        <f t="shared" si="7"/>
        <v>135804.50454545475</v>
      </c>
      <c r="G41" s="72">
        <f t="shared" si="0"/>
        <v>23428.356193638741</v>
      </c>
      <c r="H41" s="53">
        <f t="shared" si="1"/>
        <v>23428.356193638741</v>
      </c>
      <c r="I41" s="67">
        <f t="shared" si="2"/>
        <v>0</v>
      </c>
      <c r="J41" s="67"/>
      <c r="K41" s="150"/>
      <c r="L41" s="69">
        <f t="shared" si="8"/>
        <v>0</v>
      </c>
      <c r="M41" s="150"/>
      <c r="N41" s="69">
        <f t="shared" si="9"/>
        <v>0</v>
      </c>
      <c r="O41" s="69">
        <f t="shared" si="10"/>
        <v>0</v>
      </c>
      <c r="P41" s="4"/>
    </row>
    <row r="42" spans="2:16" ht="12.5">
      <c r="B42" s="9" t="str">
        <f t="shared" si="11"/>
        <v/>
      </c>
      <c r="C42" s="64">
        <f>IF(D11="","-",+C41+1)</f>
        <v>2049</v>
      </c>
      <c r="D42" s="70">
        <f>IF(F41+SUM(E$17:E41)=D$10,F41,D$10-SUM(E$17:E41))</f>
        <v>135804.50454545475</v>
      </c>
      <c r="E42" s="71">
        <f>IF(+I14&lt;F41,I14,D42)</f>
        <v>6790.2252272727283</v>
      </c>
      <c r="F42" s="70">
        <f t="shared" si="7"/>
        <v>129014.27931818202</v>
      </c>
      <c r="G42" s="72">
        <f t="shared" si="0"/>
        <v>22616.740048937965</v>
      </c>
      <c r="H42" s="53">
        <f t="shared" si="1"/>
        <v>22616.740048937965</v>
      </c>
      <c r="I42" s="67">
        <f t="shared" si="2"/>
        <v>0</v>
      </c>
      <c r="J42" s="67"/>
      <c r="K42" s="150"/>
      <c r="L42" s="69">
        <f t="shared" si="8"/>
        <v>0</v>
      </c>
      <c r="M42" s="150"/>
      <c r="N42" s="69">
        <f t="shared" si="9"/>
        <v>0</v>
      </c>
      <c r="O42" s="69">
        <f t="shared" si="10"/>
        <v>0</v>
      </c>
      <c r="P42" s="4"/>
    </row>
    <row r="43" spans="2:16" ht="12.5">
      <c r="B43" s="9" t="str">
        <f t="shared" si="11"/>
        <v/>
      </c>
      <c r="C43" s="64">
        <f>IF(D11="","-",+C42+1)</f>
        <v>2050</v>
      </c>
      <c r="D43" s="70">
        <f>IF(F42+SUM(E$17:E42)=D$10,F42,D$10-SUM(E$17:E42))</f>
        <v>129014.27931818202</v>
      </c>
      <c r="E43" s="71">
        <f>IF(+I14&lt;F42,I14,D43)</f>
        <v>6790.2252272727283</v>
      </c>
      <c r="F43" s="70">
        <f t="shared" si="7"/>
        <v>122224.05409090928</v>
      </c>
      <c r="G43" s="72">
        <f t="shared" si="0"/>
        <v>21805.123904237182</v>
      </c>
      <c r="H43" s="53">
        <f t="shared" si="1"/>
        <v>21805.123904237182</v>
      </c>
      <c r="I43" s="67">
        <f t="shared" si="2"/>
        <v>0</v>
      </c>
      <c r="J43" s="67"/>
      <c r="K43" s="150"/>
      <c r="L43" s="69">
        <f t="shared" si="8"/>
        <v>0</v>
      </c>
      <c r="M43" s="150"/>
      <c r="N43" s="69">
        <f t="shared" si="9"/>
        <v>0</v>
      </c>
      <c r="O43" s="69">
        <f t="shared" si="10"/>
        <v>0</v>
      </c>
      <c r="P43" s="4"/>
    </row>
    <row r="44" spans="2:16" ht="12.5">
      <c r="B44" s="9" t="str">
        <f t="shared" si="11"/>
        <v/>
      </c>
      <c r="C44" s="64">
        <f>IF(D11="","-",+C43+1)</f>
        <v>2051</v>
      </c>
      <c r="D44" s="70">
        <f>IF(F43+SUM(E$17:E43)=D$10,F43,D$10-SUM(E$17:E43))</f>
        <v>122224.05409090928</v>
      </c>
      <c r="E44" s="71">
        <f>IF(+I14&lt;F43,I14,D44)</f>
        <v>6790.2252272727283</v>
      </c>
      <c r="F44" s="70">
        <f t="shared" si="7"/>
        <v>115433.82886363655</v>
      </c>
      <c r="G44" s="72">
        <f t="shared" si="0"/>
        <v>20993.507759536402</v>
      </c>
      <c r="H44" s="53">
        <f t="shared" si="1"/>
        <v>20993.507759536402</v>
      </c>
      <c r="I44" s="67">
        <f t="shared" si="2"/>
        <v>0</v>
      </c>
      <c r="J44" s="67"/>
      <c r="K44" s="150"/>
      <c r="L44" s="69">
        <f t="shared" si="8"/>
        <v>0</v>
      </c>
      <c r="M44" s="150"/>
      <c r="N44" s="69">
        <f t="shared" si="9"/>
        <v>0</v>
      </c>
      <c r="O44" s="69">
        <f t="shared" si="10"/>
        <v>0</v>
      </c>
      <c r="P44" s="4"/>
    </row>
    <row r="45" spans="2:16" ht="12.5">
      <c r="B45" s="9" t="str">
        <f t="shared" si="11"/>
        <v/>
      </c>
      <c r="C45" s="64">
        <f>IF(D11="","-",+C44+1)</f>
        <v>2052</v>
      </c>
      <c r="D45" s="70">
        <f>IF(F44+SUM(E$17:E44)=D$10,F44,D$10-SUM(E$17:E44))</f>
        <v>115433.82886363655</v>
      </c>
      <c r="E45" s="71">
        <f>IF(+I14&lt;F44,I14,D45)</f>
        <v>6790.2252272727283</v>
      </c>
      <c r="F45" s="70">
        <f t="shared" si="7"/>
        <v>108643.60363636381</v>
      </c>
      <c r="G45" s="72">
        <f t="shared" si="0"/>
        <v>20181.891614835618</v>
      </c>
      <c r="H45" s="53">
        <f t="shared" si="1"/>
        <v>20181.891614835618</v>
      </c>
      <c r="I45" s="67">
        <f t="shared" si="2"/>
        <v>0</v>
      </c>
      <c r="J45" s="67"/>
      <c r="K45" s="150"/>
      <c r="L45" s="69">
        <f t="shared" si="8"/>
        <v>0</v>
      </c>
      <c r="M45" s="150"/>
      <c r="N45" s="69">
        <f t="shared" si="9"/>
        <v>0</v>
      </c>
      <c r="O45" s="69">
        <f t="shared" si="10"/>
        <v>0</v>
      </c>
      <c r="P45" s="4"/>
    </row>
    <row r="46" spans="2:16" ht="12.5">
      <c r="B46" s="9" t="str">
        <f t="shared" si="11"/>
        <v/>
      </c>
      <c r="C46" s="64">
        <f>IF(D11="","-",+C45+1)</f>
        <v>2053</v>
      </c>
      <c r="D46" s="70">
        <f>IF(F45+SUM(E$17:E45)=D$10,F45,D$10-SUM(E$17:E45))</f>
        <v>108643.60363636381</v>
      </c>
      <c r="E46" s="71">
        <f>IF(+I14&lt;F45,I14,D46)</f>
        <v>6790.2252272727283</v>
      </c>
      <c r="F46" s="70">
        <f t="shared" si="7"/>
        <v>101853.37840909108</v>
      </c>
      <c r="G46" s="72">
        <f t="shared" si="0"/>
        <v>19370.275470134839</v>
      </c>
      <c r="H46" s="53">
        <f t="shared" si="1"/>
        <v>19370.275470134839</v>
      </c>
      <c r="I46" s="67">
        <f t="shared" si="2"/>
        <v>0</v>
      </c>
      <c r="J46" s="67"/>
      <c r="K46" s="150"/>
      <c r="L46" s="69">
        <f t="shared" si="8"/>
        <v>0</v>
      </c>
      <c r="M46" s="150"/>
      <c r="N46" s="69">
        <f t="shared" si="9"/>
        <v>0</v>
      </c>
      <c r="O46" s="69">
        <f t="shared" si="10"/>
        <v>0</v>
      </c>
      <c r="P46" s="4"/>
    </row>
    <row r="47" spans="2:16" ht="12.5">
      <c r="B47" s="9" t="str">
        <f t="shared" si="11"/>
        <v/>
      </c>
      <c r="C47" s="64">
        <f>IF(D11="","-",+C46+1)</f>
        <v>2054</v>
      </c>
      <c r="D47" s="70">
        <f>IF(F46+SUM(E$17:E46)=D$10,F46,D$10-SUM(E$17:E46))</f>
        <v>101853.37840909108</v>
      </c>
      <c r="E47" s="71">
        <f>IF(+I14&lt;F46,I14,D47)</f>
        <v>6790.2252272727283</v>
      </c>
      <c r="F47" s="70">
        <f t="shared" si="7"/>
        <v>95063.153181818343</v>
      </c>
      <c r="G47" s="72">
        <f t="shared" si="0"/>
        <v>18558.659325434059</v>
      </c>
      <c r="H47" s="53">
        <f t="shared" si="1"/>
        <v>18558.659325434059</v>
      </c>
      <c r="I47" s="67">
        <f t="shared" si="2"/>
        <v>0</v>
      </c>
      <c r="J47" s="67"/>
      <c r="K47" s="150"/>
      <c r="L47" s="69">
        <f t="shared" si="8"/>
        <v>0</v>
      </c>
      <c r="M47" s="150"/>
      <c r="N47" s="69">
        <f t="shared" si="9"/>
        <v>0</v>
      </c>
      <c r="O47" s="69">
        <f t="shared" si="10"/>
        <v>0</v>
      </c>
      <c r="P47" s="4"/>
    </row>
    <row r="48" spans="2:16" ht="12.5">
      <c r="B48" s="9" t="str">
        <f t="shared" si="11"/>
        <v/>
      </c>
      <c r="C48" s="64">
        <f>IF(D11="","-",+C47+1)</f>
        <v>2055</v>
      </c>
      <c r="D48" s="70">
        <f>IF(F47+SUM(E$17:E47)=D$10,F47,D$10-SUM(E$17:E47))</f>
        <v>95063.153181818343</v>
      </c>
      <c r="E48" s="71">
        <f>IF(+I14&lt;F47,I14,D48)</f>
        <v>6790.2252272727283</v>
      </c>
      <c r="F48" s="70">
        <f t="shared" si="7"/>
        <v>88272.927954545608</v>
      </c>
      <c r="G48" s="72">
        <f t="shared" si="0"/>
        <v>17747.043180733279</v>
      </c>
      <c r="H48" s="53">
        <f t="shared" si="1"/>
        <v>17747.043180733279</v>
      </c>
      <c r="I48" s="67">
        <f t="shared" si="2"/>
        <v>0</v>
      </c>
      <c r="J48" s="67"/>
      <c r="K48" s="150"/>
      <c r="L48" s="69">
        <f t="shared" si="8"/>
        <v>0</v>
      </c>
      <c r="M48" s="150"/>
      <c r="N48" s="69">
        <f t="shared" si="9"/>
        <v>0</v>
      </c>
      <c r="O48" s="69">
        <f t="shared" si="10"/>
        <v>0</v>
      </c>
      <c r="P48" s="4"/>
    </row>
    <row r="49" spans="2:16" ht="12.5">
      <c r="B49" s="9" t="str">
        <f t="shared" si="11"/>
        <v/>
      </c>
      <c r="C49" s="64">
        <f>IF(D11="","-",+C48+1)</f>
        <v>2056</v>
      </c>
      <c r="D49" s="70">
        <f>IF(F48+SUM(E$17:E48)=D$10,F48,D$10-SUM(E$17:E48))</f>
        <v>88272.927954545608</v>
      </c>
      <c r="E49" s="71">
        <f>IF(+I14&lt;F48,I14,D49)</f>
        <v>6790.2252272727283</v>
      </c>
      <c r="F49" s="70">
        <f t="shared" ref="F49:F72" si="12">+D49-E49</f>
        <v>81482.702727272874</v>
      </c>
      <c r="G49" s="72">
        <f t="shared" ref="G49:G72" si="13">+I$12*((D49+F49)/2)+E49</f>
        <v>16935.427036032495</v>
      </c>
      <c r="H49" s="53">
        <f t="shared" ref="H49:H72" si="14">+I$13*((D49+F49)/2)+E49</f>
        <v>16935.427036032495</v>
      </c>
      <c r="I49" s="67">
        <f t="shared" ref="I49:I72" si="15">H49-G49</f>
        <v>0</v>
      </c>
      <c r="J49" s="67"/>
      <c r="K49" s="150"/>
      <c r="L49" s="69">
        <f t="shared" ref="L49:L72" si="16">IF(K49&lt;&gt;0,+G49-K49,0)</f>
        <v>0</v>
      </c>
      <c r="M49" s="150"/>
      <c r="N49" s="69">
        <f t="shared" ref="N49:N72" si="17">IF(M49&lt;&gt;0,+H49-M49,0)</f>
        <v>0</v>
      </c>
      <c r="O49" s="69">
        <f t="shared" ref="O49:O72" si="18">+N49-L49</f>
        <v>0</v>
      </c>
      <c r="P49" s="4"/>
    </row>
    <row r="50" spans="2:16" ht="12.5">
      <c r="B50" s="9" t="str">
        <f t="shared" si="11"/>
        <v/>
      </c>
      <c r="C50" s="64">
        <f>IF(D11="","-",+C49+1)</f>
        <v>2057</v>
      </c>
      <c r="D50" s="70">
        <f>IF(F49+SUM(E$17:E49)=D$10,F49,D$10-SUM(E$17:E49))</f>
        <v>81482.702727272874</v>
      </c>
      <c r="E50" s="71">
        <f>IF(+I14&lt;F49,I14,D50)</f>
        <v>6790.2252272727283</v>
      </c>
      <c r="F50" s="70">
        <f t="shared" si="12"/>
        <v>74692.477500000139</v>
      </c>
      <c r="G50" s="72">
        <f t="shared" si="13"/>
        <v>16123.810891331716</v>
      </c>
      <c r="H50" s="53">
        <f t="shared" si="14"/>
        <v>16123.810891331716</v>
      </c>
      <c r="I50" s="67">
        <f t="shared" si="15"/>
        <v>0</v>
      </c>
      <c r="J50" s="67"/>
      <c r="K50" s="150"/>
      <c r="L50" s="69">
        <f t="shared" si="16"/>
        <v>0</v>
      </c>
      <c r="M50" s="150"/>
      <c r="N50" s="69">
        <f t="shared" si="17"/>
        <v>0</v>
      </c>
      <c r="O50" s="69">
        <f t="shared" si="18"/>
        <v>0</v>
      </c>
      <c r="P50" s="4"/>
    </row>
    <row r="51" spans="2:16" ht="12.5">
      <c r="B51" s="9" t="str">
        <f t="shared" si="11"/>
        <v/>
      </c>
      <c r="C51" s="64">
        <f>IF(D11="","-",+C50+1)</f>
        <v>2058</v>
      </c>
      <c r="D51" s="70">
        <f>IF(F50+SUM(E$17:E50)=D$10,F50,D$10-SUM(E$17:E50))</f>
        <v>74692.477500000139</v>
      </c>
      <c r="E51" s="71">
        <f>IF(+I14&lt;F50,I14,D51)</f>
        <v>6790.2252272727283</v>
      </c>
      <c r="F51" s="70">
        <f t="shared" si="12"/>
        <v>67902.252272727404</v>
      </c>
      <c r="G51" s="72">
        <f t="shared" si="13"/>
        <v>15312.194746630932</v>
      </c>
      <c r="H51" s="53">
        <f t="shared" si="14"/>
        <v>15312.194746630932</v>
      </c>
      <c r="I51" s="67">
        <f t="shared" si="15"/>
        <v>0</v>
      </c>
      <c r="J51" s="67"/>
      <c r="K51" s="150"/>
      <c r="L51" s="69">
        <f t="shared" si="16"/>
        <v>0</v>
      </c>
      <c r="M51" s="150"/>
      <c r="N51" s="69">
        <f t="shared" si="17"/>
        <v>0</v>
      </c>
      <c r="O51" s="69">
        <f t="shared" si="18"/>
        <v>0</v>
      </c>
      <c r="P51" s="4"/>
    </row>
    <row r="52" spans="2:16" ht="12.5">
      <c r="B52" s="9" t="str">
        <f t="shared" si="11"/>
        <v/>
      </c>
      <c r="C52" s="64">
        <f>IF(D11="","-",+C51+1)</f>
        <v>2059</v>
      </c>
      <c r="D52" s="70">
        <f>IF(F51+SUM(E$17:E51)=D$10,F51,D$10-SUM(E$17:E51))</f>
        <v>67902.252272727404</v>
      </c>
      <c r="E52" s="71">
        <f>IF(+I14&lt;F51,I14,D52)</f>
        <v>6790.2252272727283</v>
      </c>
      <c r="F52" s="70">
        <f t="shared" si="12"/>
        <v>61112.027045454677</v>
      </c>
      <c r="G52" s="72">
        <f t="shared" si="13"/>
        <v>14500.578601930156</v>
      </c>
      <c r="H52" s="53">
        <f t="shared" si="14"/>
        <v>14500.578601930156</v>
      </c>
      <c r="I52" s="67">
        <f t="shared" si="15"/>
        <v>0</v>
      </c>
      <c r="J52" s="67"/>
      <c r="K52" s="150"/>
      <c r="L52" s="69">
        <f t="shared" si="16"/>
        <v>0</v>
      </c>
      <c r="M52" s="150"/>
      <c r="N52" s="69">
        <f t="shared" si="17"/>
        <v>0</v>
      </c>
      <c r="O52" s="69">
        <f t="shared" si="18"/>
        <v>0</v>
      </c>
      <c r="P52" s="4"/>
    </row>
    <row r="53" spans="2:16" ht="12.5">
      <c r="B53" s="9" t="str">
        <f t="shared" si="11"/>
        <v/>
      </c>
      <c r="C53" s="64">
        <f>IF(D11="","-",+C52+1)</f>
        <v>2060</v>
      </c>
      <c r="D53" s="70">
        <f>IF(F52+SUM(E$17:E52)=D$10,F52,D$10-SUM(E$17:E52))</f>
        <v>61112.027045454677</v>
      </c>
      <c r="E53" s="71">
        <f>IF(+I14&lt;F52,I14,D53)</f>
        <v>6790.2252272727283</v>
      </c>
      <c r="F53" s="70">
        <f t="shared" si="12"/>
        <v>54321.80181818195</v>
      </c>
      <c r="G53" s="72">
        <f t="shared" si="13"/>
        <v>13688.962457229374</v>
      </c>
      <c r="H53" s="53">
        <f t="shared" si="14"/>
        <v>13688.962457229374</v>
      </c>
      <c r="I53" s="67">
        <f t="shared" si="15"/>
        <v>0</v>
      </c>
      <c r="J53" s="67"/>
      <c r="K53" s="150"/>
      <c r="L53" s="69">
        <f t="shared" si="16"/>
        <v>0</v>
      </c>
      <c r="M53" s="150"/>
      <c r="N53" s="69">
        <f t="shared" si="17"/>
        <v>0</v>
      </c>
      <c r="O53" s="69">
        <f t="shared" si="18"/>
        <v>0</v>
      </c>
      <c r="P53" s="4"/>
    </row>
    <row r="54" spans="2:16" ht="12.5">
      <c r="B54" s="9" t="str">
        <f t="shared" si="11"/>
        <v/>
      </c>
      <c r="C54" s="64">
        <f>IF(D11="","-",+C53+1)</f>
        <v>2061</v>
      </c>
      <c r="D54" s="70">
        <f>IF(F53+SUM(E$17:E53)=D$10,F53,D$10-SUM(E$17:E53))</f>
        <v>54321.80181818195</v>
      </c>
      <c r="E54" s="71">
        <f>IF(+I14&lt;F53,I14,D54)</f>
        <v>6790.2252272727283</v>
      </c>
      <c r="F54" s="70">
        <f t="shared" si="12"/>
        <v>47531.576590909222</v>
      </c>
      <c r="G54" s="72">
        <f t="shared" si="13"/>
        <v>12877.346312528594</v>
      </c>
      <c r="H54" s="53">
        <f t="shared" si="14"/>
        <v>12877.346312528594</v>
      </c>
      <c r="I54" s="67">
        <f t="shared" si="15"/>
        <v>0</v>
      </c>
      <c r="J54" s="67"/>
      <c r="K54" s="150"/>
      <c r="L54" s="69">
        <f t="shared" si="16"/>
        <v>0</v>
      </c>
      <c r="M54" s="150"/>
      <c r="N54" s="69">
        <f t="shared" si="17"/>
        <v>0</v>
      </c>
      <c r="O54" s="69">
        <f t="shared" si="18"/>
        <v>0</v>
      </c>
      <c r="P54" s="4"/>
    </row>
    <row r="55" spans="2:16" ht="12.5">
      <c r="B55" s="9" t="str">
        <f t="shared" si="11"/>
        <v/>
      </c>
      <c r="C55" s="64">
        <f>IF(D11="","-",+C54+1)</f>
        <v>2062</v>
      </c>
      <c r="D55" s="70">
        <f>IF(F54+SUM(E$17:E54)=D$10,F54,D$10-SUM(E$17:E54))</f>
        <v>47531.576590909222</v>
      </c>
      <c r="E55" s="71">
        <f>IF(+I14&lt;F54,I14,D55)</f>
        <v>6790.2252272727283</v>
      </c>
      <c r="F55" s="70">
        <f t="shared" si="12"/>
        <v>40741.351363636495</v>
      </c>
      <c r="G55" s="72">
        <f t="shared" si="13"/>
        <v>12065.730167827813</v>
      </c>
      <c r="H55" s="53">
        <f t="shared" si="14"/>
        <v>12065.730167827813</v>
      </c>
      <c r="I55" s="67">
        <f t="shared" si="15"/>
        <v>0</v>
      </c>
      <c r="J55" s="67"/>
      <c r="K55" s="150"/>
      <c r="L55" s="69">
        <f t="shared" si="16"/>
        <v>0</v>
      </c>
      <c r="M55" s="150"/>
      <c r="N55" s="69">
        <f t="shared" si="17"/>
        <v>0</v>
      </c>
      <c r="O55" s="69">
        <f t="shared" si="18"/>
        <v>0</v>
      </c>
      <c r="P55" s="4"/>
    </row>
    <row r="56" spans="2:16" ht="12.5">
      <c r="B56" s="9" t="str">
        <f t="shared" si="11"/>
        <v/>
      </c>
      <c r="C56" s="64">
        <f>IF(D11="","-",+C55+1)</f>
        <v>2063</v>
      </c>
      <c r="D56" s="70">
        <f>IF(F55+SUM(E$17:E55)=D$10,F55,D$10-SUM(E$17:E55))</f>
        <v>40741.351363636495</v>
      </c>
      <c r="E56" s="71">
        <f>IF(+I14&lt;F55,I14,D56)</f>
        <v>6790.2252272727283</v>
      </c>
      <c r="F56" s="70">
        <f t="shared" si="12"/>
        <v>33951.126136363768</v>
      </c>
      <c r="G56" s="72">
        <f t="shared" si="13"/>
        <v>11254.114023127035</v>
      </c>
      <c r="H56" s="53">
        <f t="shared" si="14"/>
        <v>11254.114023127035</v>
      </c>
      <c r="I56" s="67">
        <f t="shared" si="15"/>
        <v>0</v>
      </c>
      <c r="J56" s="67"/>
      <c r="K56" s="150"/>
      <c r="L56" s="69">
        <f t="shared" si="16"/>
        <v>0</v>
      </c>
      <c r="M56" s="150"/>
      <c r="N56" s="69">
        <f t="shared" si="17"/>
        <v>0</v>
      </c>
      <c r="O56" s="69">
        <f t="shared" si="18"/>
        <v>0</v>
      </c>
      <c r="P56" s="4"/>
    </row>
    <row r="57" spans="2:16" ht="12.5">
      <c r="B57" s="9" t="str">
        <f t="shared" si="11"/>
        <v/>
      </c>
      <c r="C57" s="64">
        <f>IF(D11="","-",+C56+1)</f>
        <v>2064</v>
      </c>
      <c r="D57" s="70">
        <f>IF(F56+SUM(E$17:E56)=D$10,F56,D$10-SUM(E$17:E56))</f>
        <v>33951.126136363768</v>
      </c>
      <c r="E57" s="71">
        <f>IF(+I14&lt;F56,I14,D57)</f>
        <v>6790.2252272727283</v>
      </c>
      <c r="F57" s="70">
        <f t="shared" si="12"/>
        <v>27160.90090909104</v>
      </c>
      <c r="G57" s="72">
        <f t="shared" si="13"/>
        <v>10442.497878426253</v>
      </c>
      <c r="H57" s="53">
        <f t="shared" si="14"/>
        <v>10442.497878426253</v>
      </c>
      <c r="I57" s="67">
        <f t="shared" si="15"/>
        <v>0</v>
      </c>
      <c r="J57" s="67"/>
      <c r="K57" s="150"/>
      <c r="L57" s="69">
        <f t="shared" si="16"/>
        <v>0</v>
      </c>
      <c r="M57" s="150"/>
      <c r="N57" s="69">
        <f t="shared" si="17"/>
        <v>0</v>
      </c>
      <c r="O57" s="69">
        <f t="shared" si="18"/>
        <v>0</v>
      </c>
      <c r="P57" s="4"/>
    </row>
    <row r="58" spans="2:16" ht="12.5">
      <c r="B58" s="9" t="str">
        <f t="shared" si="11"/>
        <v/>
      </c>
      <c r="C58" s="64">
        <f>IF(D11="","-",+C57+1)</f>
        <v>2065</v>
      </c>
      <c r="D58" s="70">
        <f>IF(F57+SUM(E$17:E57)=D$10,F57,D$10-SUM(E$17:E57))</f>
        <v>27160.90090909104</v>
      </c>
      <c r="E58" s="71">
        <f>IF(+I14&lt;F57,I14,D58)</f>
        <v>6790.2252272727283</v>
      </c>
      <c r="F58" s="70">
        <f t="shared" si="12"/>
        <v>20370.675681818313</v>
      </c>
      <c r="G58" s="72">
        <f t="shared" si="13"/>
        <v>9630.8817337254732</v>
      </c>
      <c r="H58" s="53">
        <f t="shared" si="14"/>
        <v>9630.8817337254732</v>
      </c>
      <c r="I58" s="67">
        <f t="shared" si="15"/>
        <v>0</v>
      </c>
      <c r="J58" s="67"/>
      <c r="K58" s="150"/>
      <c r="L58" s="69">
        <f t="shared" si="16"/>
        <v>0</v>
      </c>
      <c r="M58" s="150"/>
      <c r="N58" s="69">
        <f t="shared" si="17"/>
        <v>0</v>
      </c>
      <c r="O58" s="69">
        <f t="shared" si="18"/>
        <v>0</v>
      </c>
      <c r="P58" s="4"/>
    </row>
    <row r="59" spans="2:16" ht="12.5">
      <c r="B59" s="9" t="str">
        <f t="shared" si="11"/>
        <v/>
      </c>
      <c r="C59" s="64">
        <f>IF(D11="","-",+C58+1)</f>
        <v>2066</v>
      </c>
      <c r="D59" s="70">
        <f>IF(F58+SUM(E$17:E58)=D$10,F58,D$10-SUM(E$17:E58))</f>
        <v>20370.675681818313</v>
      </c>
      <c r="E59" s="71">
        <f>IF(+I14&lt;F58,I14,D59)</f>
        <v>6790.2252272727283</v>
      </c>
      <c r="F59" s="70">
        <f t="shared" si="12"/>
        <v>13580.450454545586</v>
      </c>
      <c r="G59" s="72">
        <f t="shared" si="13"/>
        <v>8819.2655890246933</v>
      </c>
      <c r="H59" s="53">
        <f t="shared" si="14"/>
        <v>8819.2655890246933</v>
      </c>
      <c r="I59" s="67">
        <f t="shared" si="15"/>
        <v>0</v>
      </c>
      <c r="J59" s="67"/>
      <c r="K59" s="150"/>
      <c r="L59" s="69">
        <f t="shared" si="16"/>
        <v>0</v>
      </c>
      <c r="M59" s="150"/>
      <c r="N59" s="69">
        <f t="shared" si="17"/>
        <v>0</v>
      </c>
      <c r="O59" s="69">
        <f t="shared" si="18"/>
        <v>0</v>
      </c>
      <c r="P59" s="4"/>
    </row>
    <row r="60" spans="2:16" ht="12.5">
      <c r="B60" s="9" t="str">
        <f t="shared" si="11"/>
        <v/>
      </c>
      <c r="C60" s="64">
        <f>IF(D11="","-",+C59+1)</f>
        <v>2067</v>
      </c>
      <c r="D60" s="70">
        <f>IF(F59+SUM(E$17:E59)=D$10,F59,D$10-SUM(E$17:E59))</f>
        <v>13580.450454545586</v>
      </c>
      <c r="E60" s="71">
        <f>IF(+I14&lt;F59,I14,D60)</f>
        <v>6790.2252272727283</v>
      </c>
      <c r="F60" s="70">
        <f t="shared" si="12"/>
        <v>6790.2252272728574</v>
      </c>
      <c r="G60" s="72">
        <f t="shared" si="13"/>
        <v>8007.6494443239135</v>
      </c>
      <c r="H60" s="53">
        <f t="shared" si="14"/>
        <v>8007.6494443239135</v>
      </c>
      <c r="I60" s="67">
        <f t="shared" si="15"/>
        <v>0</v>
      </c>
      <c r="J60" s="67"/>
      <c r="K60" s="150"/>
      <c r="L60" s="69">
        <f t="shared" si="16"/>
        <v>0</v>
      </c>
      <c r="M60" s="150"/>
      <c r="N60" s="69">
        <f t="shared" si="17"/>
        <v>0</v>
      </c>
      <c r="O60" s="69">
        <f t="shared" si="18"/>
        <v>0</v>
      </c>
      <c r="P60" s="4"/>
    </row>
    <row r="61" spans="2:16" ht="12.5">
      <c r="B61" s="9" t="str">
        <f t="shared" si="11"/>
        <v/>
      </c>
      <c r="C61" s="64">
        <f>IF(D11="","-",+C60+1)</f>
        <v>2068</v>
      </c>
      <c r="D61" s="70">
        <f>IF(F60+SUM(E$17:E60)=D$10,F60,D$10-SUM(E$17:E60))</f>
        <v>6790.2252272728574</v>
      </c>
      <c r="E61" s="71">
        <f>IF(+I14&lt;F60,I14,D61)</f>
        <v>6790.2252272727283</v>
      </c>
      <c r="F61" s="70">
        <f t="shared" si="12"/>
        <v>1.2914824765175581E-10</v>
      </c>
      <c r="G61" s="73">
        <f t="shared" si="13"/>
        <v>7196.0332996231336</v>
      </c>
      <c r="H61" s="53">
        <f t="shared" si="14"/>
        <v>7196.0332996231336</v>
      </c>
      <c r="I61" s="67">
        <f t="shared" si="15"/>
        <v>0</v>
      </c>
      <c r="J61" s="67"/>
      <c r="K61" s="150"/>
      <c r="L61" s="69">
        <f t="shared" si="16"/>
        <v>0</v>
      </c>
      <c r="M61" s="150"/>
      <c r="N61" s="69">
        <f t="shared" si="17"/>
        <v>0</v>
      </c>
      <c r="O61" s="69">
        <f t="shared" si="18"/>
        <v>0</v>
      </c>
      <c r="P61" s="4"/>
    </row>
    <row r="62" spans="2:16" ht="12.5">
      <c r="B62" s="9" t="str">
        <f t="shared" si="11"/>
        <v/>
      </c>
      <c r="C62" s="64">
        <f>IF(D11="","-",+C61+1)</f>
        <v>2069</v>
      </c>
      <c r="D62" s="70">
        <f>IF(F61+SUM(E$17:E61)=D$10,F61,D$10-SUM(E$17:E61))</f>
        <v>1.2914824765175581E-10</v>
      </c>
      <c r="E62" s="71">
        <f>IF(+I14&lt;F61,I14,D62)</f>
        <v>1.2914824765175581E-10</v>
      </c>
      <c r="F62" s="70">
        <f t="shared" si="12"/>
        <v>0</v>
      </c>
      <c r="G62" s="73">
        <f t="shared" si="13"/>
        <v>1.3686660745173551E-10</v>
      </c>
      <c r="H62" s="53">
        <f t="shared" si="14"/>
        <v>1.3686660745173551E-10</v>
      </c>
      <c r="I62" s="67">
        <f t="shared" si="15"/>
        <v>0</v>
      </c>
      <c r="J62" s="67"/>
      <c r="K62" s="150"/>
      <c r="L62" s="69">
        <f t="shared" si="16"/>
        <v>0</v>
      </c>
      <c r="M62" s="150"/>
      <c r="N62" s="69">
        <f t="shared" si="17"/>
        <v>0</v>
      </c>
      <c r="O62" s="69">
        <f t="shared" si="18"/>
        <v>0</v>
      </c>
      <c r="P62" s="4"/>
    </row>
    <row r="63" spans="2:16" ht="12.5">
      <c r="B63" s="9" t="str">
        <f t="shared" si="11"/>
        <v/>
      </c>
      <c r="C63" s="64">
        <f>IF(D11="","-",+C62+1)</f>
        <v>2070</v>
      </c>
      <c r="D63" s="70">
        <f>IF(F62+SUM(E$17:E62)=D$10,F62,D$10-SUM(E$17:E62))</f>
        <v>0</v>
      </c>
      <c r="E63" s="71">
        <f>IF(+I14&lt;F62,I14,D63)</f>
        <v>0</v>
      </c>
      <c r="F63" s="70">
        <f t="shared" si="12"/>
        <v>0</v>
      </c>
      <c r="G63" s="73">
        <f t="shared" si="13"/>
        <v>0</v>
      </c>
      <c r="H63" s="53">
        <f t="shared" si="14"/>
        <v>0</v>
      </c>
      <c r="I63" s="67">
        <f t="shared" si="15"/>
        <v>0</v>
      </c>
      <c r="J63" s="67"/>
      <c r="K63" s="150"/>
      <c r="L63" s="69">
        <f t="shared" si="16"/>
        <v>0</v>
      </c>
      <c r="M63" s="150"/>
      <c r="N63" s="69">
        <f t="shared" si="17"/>
        <v>0</v>
      </c>
      <c r="O63" s="69">
        <f t="shared" si="18"/>
        <v>0</v>
      </c>
      <c r="P63" s="4"/>
    </row>
    <row r="64" spans="2:16" ht="12.5">
      <c r="B64" s="9" t="str">
        <f t="shared" si="11"/>
        <v/>
      </c>
      <c r="C64" s="64">
        <f>IF(D11="","-",+C63+1)</f>
        <v>2071</v>
      </c>
      <c r="D64" s="70">
        <f>IF(F63+SUM(E$17:E63)=D$10,F63,D$10-SUM(E$17:E63))</f>
        <v>0</v>
      </c>
      <c r="E64" s="71">
        <f>IF(+I14&lt;F63,I14,D64)</f>
        <v>0</v>
      </c>
      <c r="F64" s="70">
        <f t="shared" si="12"/>
        <v>0</v>
      </c>
      <c r="G64" s="73">
        <f t="shared" si="13"/>
        <v>0</v>
      </c>
      <c r="H64" s="53">
        <f t="shared" si="14"/>
        <v>0</v>
      </c>
      <c r="I64" s="67">
        <f t="shared" si="15"/>
        <v>0</v>
      </c>
      <c r="J64" s="67"/>
      <c r="K64" s="150"/>
      <c r="L64" s="69">
        <f t="shared" si="16"/>
        <v>0</v>
      </c>
      <c r="M64" s="150"/>
      <c r="N64" s="69">
        <f t="shared" si="17"/>
        <v>0</v>
      </c>
      <c r="O64" s="69">
        <f t="shared" si="18"/>
        <v>0</v>
      </c>
      <c r="P64" s="4"/>
    </row>
    <row r="65" spans="2:16" ht="12.5">
      <c r="B65" s="9" t="str">
        <f t="shared" si="11"/>
        <v/>
      </c>
      <c r="C65" s="64">
        <f>IF(D11="","-",+C64+1)</f>
        <v>2072</v>
      </c>
      <c r="D65" s="70">
        <f>IF(F64+SUM(E$17:E64)=D$10,F64,D$10-SUM(E$17:E64))</f>
        <v>0</v>
      </c>
      <c r="E65" s="71">
        <f>IF(+I14&lt;F64,I14,D65)</f>
        <v>0</v>
      </c>
      <c r="F65" s="70">
        <f t="shared" si="12"/>
        <v>0</v>
      </c>
      <c r="G65" s="73">
        <f t="shared" si="13"/>
        <v>0</v>
      </c>
      <c r="H65" s="53">
        <f t="shared" si="14"/>
        <v>0</v>
      </c>
      <c r="I65" s="67">
        <f t="shared" si="15"/>
        <v>0</v>
      </c>
      <c r="J65" s="67"/>
      <c r="K65" s="150"/>
      <c r="L65" s="69">
        <f t="shared" si="16"/>
        <v>0</v>
      </c>
      <c r="M65" s="150"/>
      <c r="N65" s="69">
        <f t="shared" si="17"/>
        <v>0</v>
      </c>
      <c r="O65" s="69">
        <f t="shared" si="18"/>
        <v>0</v>
      </c>
      <c r="P65" s="4"/>
    </row>
    <row r="66" spans="2:16" ht="12.5">
      <c r="B66" s="9" t="str">
        <f t="shared" si="11"/>
        <v/>
      </c>
      <c r="C66" s="64">
        <f>IF(D11="","-",+C65+1)</f>
        <v>2073</v>
      </c>
      <c r="D66" s="70">
        <f>IF(F65+SUM(E$17:E65)=D$10,F65,D$10-SUM(E$17:E65))</f>
        <v>0</v>
      </c>
      <c r="E66" s="71">
        <f>IF(+I14&lt;F65,I14,D66)</f>
        <v>0</v>
      </c>
      <c r="F66" s="70">
        <f t="shared" si="12"/>
        <v>0</v>
      </c>
      <c r="G66" s="73">
        <f t="shared" si="13"/>
        <v>0</v>
      </c>
      <c r="H66" s="53">
        <f t="shared" si="14"/>
        <v>0</v>
      </c>
      <c r="I66" s="67">
        <f t="shared" si="15"/>
        <v>0</v>
      </c>
      <c r="J66" s="67"/>
      <c r="K66" s="150"/>
      <c r="L66" s="69">
        <f t="shared" si="16"/>
        <v>0</v>
      </c>
      <c r="M66" s="150"/>
      <c r="N66" s="69">
        <f t="shared" si="17"/>
        <v>0</v>
      </c>
      <c r="O66" s="69">
        <f t="shared" si="18"/>
        <v>0</v>
      </c>
      <c r="P66" s="4"/>
    </row>
    <row r="67" spans="2:16" ht="12.5">
      <c r="B67" s="9" t="str">
        <f t="shared" si="11"/>
        <v/>
      </c>
      <c r="C67" s="64">
        <f>IF(D11="","-",+C66+1)</f>
        <v>2074</v>
      </c>
      <c r="D67" s="70">
        <f>IF(F66+SUM(E$17:E66)=D$10,F66,D$10-SUM(E$17:E66))</f>
        <v>0</v>
      </c>
      <c r="E67" s="71">
        <f>IF(+I14&lt;F66,I14,D67)</f>
        <v>0</v>
      </c>
      <c r="F67" s="70">
        <f t="shared" si="12"/>
        <v>0</v>
      </c>
      <c r="G67" s="73">
        <f t="shared" si="13"/>
        <v>0</v>
      </c>
      <c r="H67" s="53">
        <f t="shared" si="14"/>
        <v>0</v>
      </c>
      <c r="I67" s="67">
        <f t="shared" si="15"/>
        <v>0</v>
      </c>
      <c r="J67" s="67"/>
      <c r="K67" s="150"/>
      <c r="L67" s="69">
        <f t="shared" si="16"/>
        <v>0</v>
      </c>
      <c r="M67" s="150"/>
      <c r="N67" s="69">
        <f t="shared" si="17"/>
        <v>0</v>
      </c>
      <c r="O67" s="69">
        <f t="shared" si="18"/>
        <v>0</v>
      </c>
      <c r="P67" s="4"/>
    </row>
    <row r="68" spans="2:16" ht="12.5">
      <c r="B68" s="9" t="str">
        <f t="shared" si="11"/>
        <v/>
      </c>
      <c r="C68" s="64">
        <f>IF(D11="","-",+C67+1)</f>
        <v>2075</v>
      </c>
      <c r="D68" s="70">
        <f>IF(F67+SUM(E$17:E67)=D$10,F67,D$10-SUM(E$17:E67))</f>
        <v>0</v>
      </c>
      <c r="E68" s="71">
        <f>IF(+I14&lt;F67,I14,D68)</f>
        <v>0</v>
      </c>
      <c r="F68" s="70">
        <f t="shared" si="12"/>
        <v>0</v>
      </c>
      <c r="G68" s="73">
        <f t="shared" si="13"/>
        <v>0</v>
      </c>
      <c r="H68" s="53">
        <f t="shared" si="14"/>
        <v>0</v>
      </c>
      <c r="I68" s="67">
        <f t="shared" si="15"/>
        <v>0</v>
      </c>
      <c r="J68" s="67"/>
      <c r="K68" s="150"/>
      <c r="L68" s="69">
        <f t="shared" si="16"/>
        <v>0</v>
      </c>
      <c r="M68" s="150"/>
      <c r="N68" s="69">
        <f t="shared" si="17"/>
        <v>0</v>
      </c>
      <c r="O68" s="69">
        <f t="shared" si="18"/>
        <v>0</v>
      </c>
      <c r="P68" s="4"/>
    </row>
    <row r="69" spans="2:16" ht="12.5">
      <c r="B69" s="9" t="str">
        <f t="shared" si="11"/>
        <v/>
      </c>
      <c r="C69" s="64">
        <f>IF(D11="","-",+C68+1)</f>
        <v>2076</v>
      </c>
      <c r="D69" s="70">
        <f>IF(F68+SUM(E$17:E68)=D$10,F68,D$10-SUM(E$17:E68))</f>
        <v>0</v>
      </c>
      <c r="E69" s="71">
        <f>IF(+I14&lt;F68,I14,D69)</f>
        <v>0</v>
      </c>
      <c r="F69" s="70">
        <f t="shared" si="12"/>
        <v>0</v>
      </c>
      <c r="G69" s="73">
        <f t="shared" si="13"/>
        <v>0</v>
      </c>
      <c r="H69" s="53">
        <f t="shared" si="14"/>
        <v>0</v>
      </c>
      <c r="I69" s="67">
        <f t="shared" si="15"/>
        <v>0</v>
      </c>
      <c r="J69" s="67"/>
      <c r="K69" s="150"/>
      <c r="L69" s="69">
        <f t="shared" si="16"/>
        <v>0</v>
      </c>
      <c r="M69" s="150"/>
      <c r="N69" s="69">
        <f t="shared" si="17"/>
        <v>0</v>
      </c>
      <c r="O69" s="69">
        <f t="shared" si="18"/>
        <v>0</v>
      </c>
      <c r="P69" s="4"/>
    </row>
    <row r="70" spans="2:16" ht="12.5">
      <c r="B70" s="9" t="str">
        <f t="shared" si="11"/>
        <v/>
      </c>
      <c r="C70" s="64">
        <f>IF(D11="","-",+C69+1)</f>
        <v>2077</v>
      </c>
      <c r="D70" s="70">
        <f>IF(F69+SUM(E$17:E69)=D$10,F69,D$10-SUM(E$17:E69))</f>
        <v>0</v>
      </c>
      <c r="E70" s="71">
        <f>IF(+I14&lt;F69,I14,D70)</f>
        <v>0</v>
      </c>
      <c r="F70" s="70">
        <f t="shared" si="12"/>
        <v>0</v>
      </c>
      <c r="G70" s="73">
        <f t="shared" si="13"/>
        <v>0</v>
      </c>
      <c r="H70" s="53">
        <f t="shared" si="14"/>
        <v>0</v>
      </c>
      <c r="I70" s="67">
        <f t="shared" si="15"/>
        <v>0</v>
      </c>
      <c r="J70" s="67"/>
      <c r="K70" s="150"/>
      <c r="L70" s="69">
        <f t="shared" si="16"/>
        <v>0</v>
      </c>
      <c r="M70" s="150"/>
      <c r="N70" s="69">
        <f t="shared" si="17"/>
        <v>0</v>
      </c>
      <c r="O70" s="69">
        <f t="shared" si="18"/>
        <v>0</v>
      </c>
      <c r="P70" s="4"/>
    </row>
    <row r="71" spans="2:16" ht="12.5">
      <c r="B71" s="9" t="str">
        <f t="shared" si="11"/>
        <v/>
      </c>
      <c r="C71" s="64">
        <f>IF(D11="","-",+C70+1)</f>
        <v>2078</v>
      </c>
      <c r="D71" s="70">
        <f>IF(F70+SUM(E$17:E70)=D$10,F70,D$10-SUM(E$17:E70))</f>
        <v>0</v>
      </c>
      <c r="E71" s="71">
        <f>IF(+I14&lt;F70,I14,D71)</f>
        <v>0</v>
      </c>
      <c r="F71" s="70">
        <f t="shared" si="12"/>
        <v>0</v>
      </c>
      <c r="G71" s="73">
        <f t="shared" si="13"/>
        <v>0</v>
      </c>
      <c r="H71" s="53">
        <f t="shared" si="14"/>
        <v>0</v>
      </c>
      <c r="I71" s="67">
        <f t="shared" si="15"/>
        <v>0</v>
      </c>
      <c r="J71" s="67"/>
      <c r="K71" s="150"/>
      <c r="L71" s="69">
        <f t="shared" si="16"/>
        <v>0</v>
      </c>
      <c r="M71" s="150"/>
      <c r="N71" s="69">
        <f t="shared" si="17"/>
        <v>0</v>
      </c>
      <c r="O71" s="69">
        <f t="shared" si="18"/>
        <v>0</v>
      </c>
      <c r="P71" s="4"/>
    </row>
    <row r="72" spans="2:16" ht="13" thickBot="1">
      <c r="B72" s="9" t="str">
        <f t="shared" si="11"/>
        <v/>
      </c>
      <c r="C72" s="74">
        <f>IF(D11="","-",+C71+1)</f>
        <v>2079</v>
      </c>
      <c r="D72" s="75">
        <f>IF(F71+SUM(E$17:E71)=D$10,F71,D$10-SUM(E$17:E71))</f>
        <v>0</v>
      </c>
      <c r="E72" s="76">
        <f>IF(+I14&lt;F71,I14,D72)</f>
        <v>0</v>
      </c>
      <c r="F72" s="75">
        <f t="shared" si="12"/>
        <v>0</v>
      </c>
      <c r="G72" s="77">
        <f t="shared" si="13"/>
        <v>0</v>
      </c>
      <c r="H72" s="35">
        <f t="shared" si="14"/>
        <v>0</v>
      </c>
      <c r="I72" s="78">
        <f t="shared" si="15"/>
        <v>0</v>
      </c>
      <c r="J72" s="67"/>
      <c r="K72" s="151"/>
      <c r="L72" s="79">
        <f t="shared" si="16"/>
        <v>0</v>
      </c>
      <c r="M72" s="151"/>
      <c r="N72" s="79">
        <f t="shared" si="17"/>
        <v>0</v>
      </c>
      <c r="O72" s="79">
        <f t="shared" si="18"/>
        <v>0</v>
      </c>
      <c r="P72" s="4"/>
    </row>
    <row r="73" spans="2:16" ht="12.5">
      <c r="C73" s="65" t="s">
        <v>78</v>
      </c>
      <c r="D73" s="22"/>
      <c r="E73" s="22">
        <f>SUM(E17:E72)</f>
        <v>298769.91000000003</v>
      </c>
      <c r="F73" s="22"/>
      <c r="G73" s="22">
        <f>SUM(G17:G72)</f>
        <v>1102269.893253773</v>
      </c>
      <c r="H73" s="22">
        <f>SUM(H17:H72)</f>
        <v>1102269.893253773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75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2024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394</v>
      </c>
      <c r="M87" s="85">
        <f>IF(J92&lt;D11,0,VLOOKUP(J92,C17:O72,9))</f>
        <v>17855.555183417164</v>
      </c>
      <c r="N87" s="85">
        <f>IF(J92&lt;D11,0,VLOOKUP(J92,C17:O72,11))</f>
        <v>17855.555183417164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395</v>
      </c>
      <c r="M88" s="87">
        <f>IF(J92&lt;D11,0,VLOOKUP(J92,C99:P154,6))</f>
        <v>18602.36168257493</v>
      </c>
      <c r="N88" s="87">
        <f>IF(J92&lt;D11,0,VLOOKUP(J92,C99:P154,7))</f>
        <v>18602.36168257493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Siloam Springs 161 kV Rebuild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746.80649915776667</v>
      </c>
      <c r="N89" s="90">
        <f>+N88-N87</f>
        <v>746.80649915776667</v>
      </c>
      <c r="O89" s="91">
        <f>+O88-O87</f>
        <v>0</v>
      </c>
      <c r="P89" s="1"/>
    </row>
    <row r="90" spans="1:16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TP2022737_____</v>
      </c>
      <c r="E91" s="93" t="str">
        <f>E9</f>
        <v>SPP Project ID = 92393</v>
      </c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D10</f>
        <v>298769.91000000003</v>
      </c>
      <c r="E92" s="10" t="s">
        <v>86</v>
      </c>
      <c r="H92" s="45"/>
      <c r="I92" s="45"/>
      <c r="J92" s="46">
        <f>+'SWE.WS.G.BPU.ATRR.True-up'!M16</f>
        <v>2024</v>
      </c>
      <c r="K92" s="41"/>
      <c r="L92" s="22" t="s">
        <v>87</v>
      </c>
      <c r="P92" s="4"/>
    </row>
    <row r="93" spans="1:16" ht="12.5">
      <c r="C93" s="47" t="s">
        <v>54</v>
      </c>
      <c r="D93" s="106">
        <f>D11</f>
        <v>2024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D12</f>
        <v>12</v>
      </c>
      <c r="E94" s="47" t="s">
        <v>57</v>
      </c>
      <c r="F94" s="45"/>
      <c r="G94" s="45"/>
      <c r="J94" s="51">
        <f>'SWE.WS.G.BPU.ATRR.True-up'!$F$81</f>
        <v>0.1245263399019997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0.1245263399019997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6790.2252272727283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391</v>
      </c>
      <c r="I97" s="181" t="s">
        <v>392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2024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298769.91000000003</v>
      </c>
      <c r="G99" s="101">
        <f t="shared" ref="G99:G130" si="19">+(F99+D99)/2</f>
        <v>149384.95500000002</v>
      </c>
      <c r="H99" s="125">
        <f>+J94*G99+E99</f>
        <v>18602.36168257493</v>
      </c>
      <c r="I99" s="126">
        <f>+J95*G99+E99</f>
        <v>18602.36168257493</v>
      </c>
      <c r="J99" s="69">
        <f t="shared" ref="J99:J130" si="20">+I99-H99</f>
        <v>0</v>
      </c>
      <c r="K99" s="69"/>
      <c r="L99" s="149"/>
      <c r="M99" s="68">
        <f t="shared" ref="M99:M130" si="21">IF(L99&lt;&gt;0,+H99-L99,0)</f>
        <v>0</v>
      </c>
      <c r="N99" s="149"/>
      <c r="O99" s="68">
        <f t="shared" ref="O99:O130" si="22">IF(N99&lt;&gt;0,+I99-N99,0)</f>
        <v>0</v>
      </c>
      <c r="P99" s="68">
        <f t="shared" ref="P99:P130" si="23">+O99-M99</f>
        <v>0</v>
      </c>
    </row>
    <row r="100" spans="1:16" ht="12.5">
      <c r="B100" s="9" t="str">
        <f>IF(D100=F99,"","IU")</f>
        <v/>
      </c>
      <c r="C100" s="64">
        <f>IF(D93="","-",+C99+1)</f>
        <v>2025</v>
      </c>
      <c r="D100" s="65">
        <f>IF(F99+SUM(E$99:E99)=D$92,F99,D$92-SUM(E$99:E99))</f>
        <v>298769.91000000003</v>
      </c>
      <c r="E100" s="71">
        <f>IF(+J96&lt;F99,J96,D100)</f>
        <v>6790.2252272727283</v>
      </c>
      <c r="F100" s="70">
        <f t="shared" ref="F100:F130" si="24">+D100-E100</f>
        <v>291979.68477272731</v>
      </c>
      <c r="G100" s="70">
        <f t="shared" si="19"/>
        <v>295374.79738636367</v>
      </c>
      <c r="H100" s="73">
        <f t="shared" ref="H100:H112" si="25">+J$94*G100+E100</f>
        <v>43572.167645091344</v>
      </c>
      <c r="I100" s="127">
        <f t="shared" ref="I100:I112" si="26">+J$95*G100+E100</f>
        <v>43572.167645091344</v>
      </c>
      <c r="J100" s="69">
        <f t="shared" si="20"/>
        <v>0</v>
      </c>
      <c r="K100" s="69"/>
      <c r="L100" s="150"/>
      <c r="M100" s="69">
        <f t="shared" si="21"/>
        <v>0</v>
      </c>
      <c r="N100" s="150"/>
      <c r="O100" s="69">
        <f t="shared" si="22"/>
        <v>0</v>
      </c>
      <c r="P100" s="69">
        <f t="shared" si="23"/>
        <v>0</v>
      </c>
    </row>
    <row r="101" spans="1:16" ht="12.5">
      <c r="B101" s="9" t="str">
        <f t="shared" ref="B101:B154" si="27">IF(D101=F100,"","IU")</f>
        <v/>
      </c>
      <c r="C101" s="64">
        <f>IF(D93="","-",+C100+1)</f>
        <v>2026</v>
      </c>
      <c r="D101" s="65">
        <f>IF(F100+SUM(E$99:E100)=D$92,F100,D$92-SUM(E$99:E100))</f>
        <v>291979.68477272731</v>
      </c>
      <c r="E101" s="71">
        <f>IF(+J96&lt;F100,J96,D101)</f>
        <v>6790.2252272727283</v>
      </c>
      <c r="F101" s="70">
        <f t="shared" si="24"/>
        <v>285189.45954545459</v>
      </c>
      <c r="G101" s="70">
        <f t="shared" si="19"/>
        <v>288584.57215909095</v>
      </c>
      <c r="H101" s="73">
        <f t="shared" si="25"/>
        <v>42726.605750428847</v>
      </c>
      <c r="I101" s="127">
        <f t="shared" si="26"/>
        <v>42726.605750428847</v>
      </c>
      <c r="J101" s="69">
        <f t="shared" si="20"/>
        <v>0</v>
      </c>
      <c r="K101" s="69"/>
      <c r="L101" s="150"/>
      <c r="M101" s="69">
        <f t="shared" si="21"/>
        <v>0</v>
      </c>
      <c r="N101" s="150"/>
      <c r="O101" s="69">
        <f t="shared" si="22"/>
        <v>0</v>
      </c>
      <c r="P101" s="69">
        <f t="shared" si="23"/>
        <v>0</v>
      </c>
    </row>
    <row r="102" spans="1:16" ht="12.5">
      <c r="B102" s="9" t="str">
        <f t="shared" si="27"/>
        <v/>
      </c>
      <c r="C102" s="64">
        <f>IF(D93="","-",+C101+1)</f>
        <v>2027</v>
      </c>
      <c r="D102" s="65">
        <f>IF(F101+SUM(E$99:E101)=D$92,F101,D$92-SUM(E$99:E101))</f>
        <v>285189.45954545459</v>
      </c>
      <c r="E102" s="71">
        <f>IF(+J96&lt;F101,J96,D102)</f>
        <v>6790.2252272727283</v>
      </c>
      <c r="F102" s="70">
        <f t="shared" si="24"/>
        <v>278399.23431818187</v>
      </c>
      <c r="G102" s="70">
        <f t="shared" si="19"/>
        <v>281794.34693181823</v>
      </c>
      <c r="H102" s="73">
        <f t="shared" si="25"/>
        <v>41881.043855766351</v>
      </c>
      <c r="I102" s="127">
        <f t="shared" si="26"/>
        <v>41881.043855766351</v>
      </c>
      <c r="J102" s="69">
        <f t="shared" si="20"/>
        <v>0</v>
      </c>
      <c r="K102" s="69"/>
      <c r="L102" s="150"/>
      <c r="M102" s="69">
        <f t="shared" si="21"/>
        <v>0</v>
      </c>
      <c r="N102" s="150"/>
      <c r="O102" s="69">
        <f t="shared" si="22"/>
        <v>0</v>
      </c>
      <c r="P102" s="69">
        <f t="shared" si="23"/>
        <v>0</v>
      </c>
    </row>
    <row r="103" spans="1:16" ht="12.5">
      <c r="B103" s="9" t="str">
        <f t="shared" si="27"/>
        <v/>
      </c>
      <c r="C103" s="64">
        <f>IF(D93="","-",+C102+1)</f>
        <v>2028</v>
      </c>
      <c r="D103" s="65">
        <f>IF(F102+SUM(E$99:E102)=D$92,F102,D$92-SUM(E$99:E102))</f>
        <v>278399.23431818187</v>
      </c>
      <c r="E103" s="71">
        <f>IF(+J96&lt;F102,J96,D103)</f>
        <v>6790.2252272727283</v>
      </c>
      <c r="F103" s="70">
        <f t="shared" si="24"/>
        <v>271609.00909090915</v>
      </c>
      <c r="G103" s="70">
        <f t="shared" si="19"/>
        <v>275004.12170454551</v>
      </c>
      <c r="H103" s="73">
        <f t="shared" si="25"/>
        <v>41035.481961103855</v>
      </c>
      <c r="I103" s="127">
        <f t="shared" si="26"/>
        <v>41035.481961103855</v>
      </c>
      <c r="J103" s="69">
        <f t="shared" si="20"/>
        <v>0</v>
      </c>
      <c r="K103" s="69"/>
      <c r="L103" s="150"/>
      <c r="M103" s="69">
        <f t="shared" si="21"/>
        <v>0</v>
      </c>
      <c r="N103" s="150"/>
      <c r="O103" s="69">
        <f t="shared" si="22"/>
        <v>0</v>
      </c>
      <c r="P103" s="69">
        <f t="shared" si="23"/>
        <v>0</v>
      </c>
    </row>
    <row r="104" spans="1:16" ht="12.5">
      <c r="B104" s="9" t="str">
        <f t="shared" si="27"/>
        <v/>
      </c>
      <c r="C104" s="64">
        <f>IF(D93="","-",+C103+1)</f>
        <v>2029</v>
      </c>
      <c r="D104" s="65">
        <f>IF(F103+SUM(E$99:E103)=D$92,F103,D$92-SUM(E$99:E103))</f>
        <v>271609.00909090915</v>
      </c>
      <c r="E104" s="71">
        <f>IF(+J96&lt;F103,J96,D104)</f>
        <v>6790.2252272727283</v>
      </c>
      <c r="F104" s="70">
        <f t="shared" si="24"/>
        <v>264818.78386363643</v>
      </c>
      <c r="G104" s="70">
        <f t="shared" si="19"/>
        <v>268213.89647727279</v>
      </c>
      <c r="H104" s="73">
        <f t="shared" si="25"/>
        <v>40189.920066441358</v>
      </c>
      <c r="I104" s="127">
        <f t="shared" si="26"/>
        <v>40189.920066441358</v>
      </c>
      <c r="J104" s="69">
        <f t="shared" si="20"/>
        <v>0</v>
      </c>
      <c r="K104" s="69"/>
      <c r="L104" s="150"/>
      <c r="M104" s="69">
        <f t="shared" si="21"/>
        <v>0</v>
      </c>
      <c r="N104" s="150"/>
      <c r="O104" s="69">
        <f t="shared" si="22"/>
        <v>0</v>
      </c>
      <c r="P104" s="69">
        <f t="shared" si="23"/>
        <v>0</v>
      </c>
    </row>
    <row r="105" spans="1:16" ht="12.5">
      <c r="B105" s="9" t="str">
        <f t="shared" si="27"/>
        <v/>
      </c>
      <c r="C105" s="64">
        <f>IF(D93="","-",+C104+1)</f>
        <v>2030</v>
      </c>
      <c r="D105" s="65">
        <f>IF(F104+SUM(E$99:E104)=D$92,F104,D$92-SUM(E$99:E104))</f>
        <v>264818.78386363643</v>
      </c>
      <c r="E105" s="71">
        <f>IF(+J96&lt;F104,J96,D105)</f>
        <v>6790.2252272727283</v>
      </c>
      <c r="F105" s="70">
        <f t="shared" si="24"/>
        <v>258028.55863636371</v>
      </c>
      <c r="G105" s="70">
        <f t="shared" si="19"/>
        <v>261423.67125000007</v>
      </c>
      <c r="H105" s="73">
        <f t="shared" si="25"/>
        <v>39344.358171778862</v>
      </c>
      <c r="I105" s="127">
        <f t="shared" si="26"/>
        <v>39344.358171778862</v>
      </c>
      <c r="J105" s="69">
        <f t="shared" si="20"/>
        <v>0</v>
      </c>
      <c r="K105" s="69"/>
      <c r="L105" s="150"/>
      <c r="M105" s="69">
        <f t="shared" si="21"/>
        <v>0</v>
      </c>
      <c r="N105" s="150"/>
      <c r="O105" s="69">
        <f t="shared" si="22"/>
        <v>0</v>
      </c>
      <c r="P105" s="69">
        <f t="shared" si="23"/>
        <v>0</v>
      </c>
    </row>
    <row r="106" spans="1:16" ht="12.5">
      <c r="B106" s="9" t="str">
        <f t="shared" si="27"/>
        <v/>
      </c>
      <c r="C106" s="64">
        <f>IF(D93="","-",+C105+1)</f>
        <v>2031</v>
      </c>
      <c r="D106" s="65">
        <f>IF(F105+SUM(E$99:E105)=D$92,F105,D$92-SUM(E$99:E105))</f>
        <v>258028.55863636371</v>
      </c>
      <c r="E106" s="71">
        <f>IF(+J96&lt;F105,J96,D106)</f>
        <v>6790.2252272727283</v>
      </c>
      <c r="F106" s="70">
        <f t="shared" si="24"/>
        <v>251238.33340909099</v>
      </c>
      <c r="G106" s="70">
        <f t="shared" si="19"/>
        <v>254633.44602272735</v>
      </c>
      <c r="H106" s="73">
        <f t="shared" si="25"/>
        <v>38498.796277116366</v>
      </c>
      <c r="I106" s="127">
        <f t="shared" si="26"/>
        <v>38498.796277116366</v>
      </c>
      <c r="J106" s="69">
        <f t="shared" si="20"/>
        <v>0</v>
      </c>
      <c r="K106" s="69"/>
      <c r="L106" s="150"/>
      <c r="M106" s="69">
        <f t="shared" si="21"/>
        <v>0</v>
      </c>
      <c r="N106" s="150"/>
      <c r="O106" s="69">
        <f t="shared" si="22"/>
        <v>0</v>
      </c>
      <c r="P106" s="69">
        <f t="shared" si="23"/>
        <v>0</v>
      </c>
    </row>
    <row r="107" spans="1:16" ht="12.5">
      <c r="B107" s="9" t="str">
        <f t="shared" si="27"/>
        <v/>
      </c>
      <c r="C107" s="64">
        <f>IF(D93="","-",+C106+1)</f>
        <v>2032</v>
      </c>
      <c r="D107" s="65">
        <f>IF(F106+SUM(E$99:E106)=D$92,F106,D$92-SUM(E$99:E106))</f>
        <v>251238.33340909099</v>
      </c>
      <c r="E107" s="71">
        <f>IF(+J96&lt;F106,J96,D107)</f>
        <v>6790.2252272727283</v>
      </c>
      <c r="F107" s="70">
        <f t="shared" si="24"/>
        <v>244448.10818181827</v>
      </c>
      <c r="G107" s="70">
        <f t="shared" si="19"/>
        <v>247843.22079545463</v>
      </c>
      <c r="H107" s="73">
        <f t="shared" si="25"/>
        <v>37653.234382453869</v>
      </c>
      <c r="I107" s="127">
        <f t="shared" si="26"/>
        <v>37653.234382453869</v>
      </c>
      <c r="J107" s="69">
        <f t="shared" si="20"/>
        <v>0</v>
      </c>
      <c r="K107" s="69"/>
      <c r="L107" s="150"/>
      <c r="M107" s="69">
        <f t="shared" si="21"/>
        <v>0</v>
      </c>
      <c r="N107" s="150"/>
      <c r="O107" s="69">
        <f t="shared" si="22"/>
        <v>0</v>
      </c>
      <c r="P107" s="69">
        <f t="shared" si="23"/>
        <v>0</v>
      </c>
    </row>
    <row r="108" spans="1:16" ht="12.5">
      <c r="B108" s="9" t="str">
        <f t="shared" si="27"/>
        <v/>
      </c>
      <c r="C108" s="64">
        <f>IF(D93="","-",+C107+1)</f>
        <v>2033</v>
      </c>
      <c r="D108" s="65">
        <f>IF(F107+SUM(E$99:E107)=D$92,F107,D$92-SUM(E$99:E107))</f>
        <v>244448.10818181827</v>
      </c>
      <c r="E108" s="71">
        <f>IF(+J96&lt;F107,J96,D108)</f>
        <v>6790.2252272727283</v>
      </c>
      <c r="F108" s="70">
        <f t="shared" si="24"/>
        <v>237657.88295454555</v>
      </c>
      <c r="G108" s="70">
        <f t="shared" si="19"/>
        <v>241052.99556818191</v>
      </c>
      <c r="H108" s="73">
        <f t="shared" si="25"/>
        <v>36807.672487791373</v>
      </c>
      <c r="I108" s="127">
        <f t="shared" si="26"/>
        <v>36807.672487791373</v>
      </c>
      <c r="J108" s="69">
        <f t="shared" si="20"/>
        <v>0</v>
      </c>
      <c r="K108" s="69"/>
      <c r="L108" s="150"/>
      <c r="M108" s="69">
        <f t="shared" si="21"/>
        <v>0</v>
      </c>
      <c r="N108" s="150"/>
      <c r="O108" s="69">
        <f t="shared" si="22"/>
        <v>0</v>
      </c>
      <c r="P108" s="69">
        <f t="shared" si="23"/>
        <v>0</v>
      </c>
    </row>
    <row r="109" spans="1:16" ht="12.5">
      <c r="B109" s="9" t="str">
        <f t="shared" si="27"/>
        <v/>
      </c>
      <c r="C109" s="64">
        <f>IF(D93="","-",+C108+1)</f>
        <v>2034</v>
      </c>
      <c r="D109" s="65">
        <f>IF(F108+SUM(E$99:E108)=D$92,F108,D$92-SUM(E$99:E108))</f>
        <v>237657.88295454555</v>
      </c>
      <c r="E109" s="71">
        <f>IF(+J96&lt;F108,J96,D109)</f>
        <v>6790.2252272727283</v>
      </c>
      <c r="F109" s="70">
        <f t="shared" si="24"/>
        <v>230867.65772727283</v>
      </c>
      <c r="G109" s="70">
        <f t="shared" si="19"/>
        <v>234262.77034090919</v>
      </c>
      <c r="H109" s="73">
        <f t="shared" si="25"/>
        <v>35962.110593128884</v>
      </c>
      <c r="I109" s="127">
        <f t="shared" si="26"/>
        <v>35962.110593128884</v>
      </c>
      <c r="J109" s="69">
        <f t="shared" si="20"/>
        <v>0</v>
      </c>
      <c r="K109" s="69"/>
      <c r="L109" s="150"/>
      <c r="M109" s="69">
        <f t="shared" si="21"/>
        <v>0</v>
      </c>
      <c r="N109" s="150"/>
      <c r="O109" s="69">
        <f t="shared" si="22"/>
        <v>0</v>
      </c>
      <c r="P109" s="69">
        <f t="shared" si="23"/>
        <v>0</v>
      </c>
    </row>
    <row r="110" spans="1:16" ht="12.5">
      <c r="B110" s="9" t="str">
        <f t="shared" si="27"/>
        <v/>
      </c>
      <c r="C110" s="64">
        <f>IF(D93="","-",+C109+1)</f>
        <v>2035</v>
      </c>
      <c r="D110" s="65">
        <f>IF(F109+SUM(E$99:E109)=D$92,F109,D$92-SUM(E$99:E109))</f>
        <v>230867.65772727283</v>
      </c>
      <c r="E110" s="71">
        <f>IF(+J96&lt;F109,J96,D110)</f>
        <v>6790.2252272727283</v>
      </c>
      <c r="F110" s="70">
        <f t="shared" si="24"/>
        <v>224077.43250000011</v>
      </c>
      <c r="G110" s="70">
        <f t="shared" si="19"/>
        <v>227472.54511363647</v>
      </c>
      <c r="H110" s="73">
        <f t="shared" si="25"/>
        <v>35116.548698466388</v>
      </c>
      <c r="I110" s="127">
        <f t="shared" si="26"/>
        <v>35116.548698466388</v>
      </c>
      <c r="J110" s="69">
        <f t="shared" si="20"/>
        <v>0</v>
      </c>
      <c r="K110" s="69"/>
      <c r="L110" s="150"/>
      <c r="M110" s="69">
        <f t="shared" si="21"/>
        <v>0</v>
      </c>
      <c r="N110" s="150"/>
      <c r="O110" s="69">
        <f t="shared" si="22"/>
        <v>0</v>
      </c>
      <c r="P110" s="69">
        <f t="shared" si="23"/>
        <v>0</v>
      </c>
    </row>
    <row r="111" spans="1:16" ht="12.5">
      <c r="B111" s="9" t="str">
        <f t="shared" si="27"/>
        <v/>
      </c>
      <c r="C111" s="64">
        <f>IF(D93="","-",+C110+1)</f>
        <v>2036</v>
      </c>
      <c r="D111" s="65">
        <f>IF(F110+SUM(E$99:E110)=D$92,F110,D$92-SUM(E$99:E110))</f>
        <v>224077.43250000011</v>
      </c>
      <c r="E111" s="71">
        <f>IF(+J96&lt;F110,J96,D111)</f>
        <v>6790.2252272727283</v>
      </c>
      <c r="F111" s="70">
        <f t="shared" si="24"/>
        <v>217287.20727272739</v>
      </c>
      <c r="G111" s="70">
        <f t="shared" si="19"/>
        <v>220682.31988636375</v>
      </c>
      <c r="H111" s="73">
        <f t="shared" si="25"/>
        <v>34270.986803803891</v>
      </c>
      <c r="I111" s="127">
        <f t="shared" si="26"/>
        <v>34270.986803803891</v>
      </c>
      <c r="J111" s="69">
        <f t="shared" si="20"/>
        <v>0</v>
      </c>
      <c r="K111" s="69"/>
      <c r="L111" s="150"/>
      <c r="M111" s="69">
        <f t="shared" si="21"/>
        <v>0</v>
      </c>
      <c r="N111" s="150"/>
      <c r="O111" s="69">
        <f t="shared" si="22"/>
        <v>0</v>
      </c>
      <c r="P111" s="69">
        <f t="shared" si="23"/>
        <v>0</v>
      </c>
    </row>
    <row r="112" spans="1:16" ht="12.5">
      <c r="B112" s="9" t="str">
        <f t="shared" si="27"/>
        <v/>
      </c>
      <c r="C112" s="64">
        <f>IF(D93="","-",+C111+1)</f>
        <v>2037</v>
      </c>
      <c r="D112" s="65">
        <f>IF(F111+SUM(E$99:E111)=D$92,F111,D$92-SUM(E$99:E111))</f>
        <v>217287.20727272739</v>
      </c>
      <c r="E112" s="71">
        <f>IF(+J96&lt;F111,J96,D112)</f>
        <v>6790.2252272727283</v>
      </c>
      <c r="F112" s="70">
        <f t="shared" si="24"/>
        <v>210496.98204545467</v>
      </c>
      <c r="G112" s="70">
        <f t="shared" si="19"/>
        <v>213892.09465909103</v>
      </c>
      <c r="H112" s="73">
        <f t="shared" si="25"/>
        <v>33425.424909141395</v>
      </c>
      <c r="I112" s="127">
        <f t="shared" si="26"/>
        <v>33425.424909141395</v>
      </c>
      <c r="J112" s="69">
        <f t="shared" si="20"/>
        <v>0</v>
      </c>
      <c r="K112" s="69"/>
      <c r="L112" s="150"/>
      <c r="M112" s="69">
        <f t="shared" si="21"/>
        <v>0</v>
      </c>
      <c r="N112" s="150"/>
      <c r="O112" s="69">
        <f t="shared" si="22"/>
        <v>0</v>
      </c>
      <c r="P112" s="69">
        <f t="shared" si="23"/>
        <v>0</v>
      </c>
    </row>
    <row r="113" spans="2:16" ht="12.5">
      <c r="B113" s="9" t="str">
        <f t="shared" si="27"/>
        <v/>
      </c>
      <c r="C113" s="64">
        <f>IF(D93="","-",+C112+1)</f>
        <v>2038</v>
      </c>
      <c r="D113" s="65">
        <f>IF(F112+SUM(E$99:E112)=D$92,F112,D$92-SUM(E$99:E112))</f>
        <v>210496.98204545467</v>
      </c>
      <c r="E113" s="71">
        <f>IF(+J96&lt;F112,J96,D113)</f>
        <v>6790.2252272727283</v>
      </c>
      <c r="F113" s="70">
        <f t="shared" si="24"/>
        <v>203706.75681818195</v>
      </c>
      <c r="G113" s="70">
        <f t="shared" si="19"/>
        <v>207101.86943181831</v>
      </c>
      <c r="H113" s="73">
        <f t="shared" ref="H113:H154" si="28">+J$94*G113+E113</f>
        <v>32579.863014478895</v>
      </c>
      <c r="I113" s="127">
        <f t="shared" ref="I113:I154" si="29">+J$95*G113+E113</f>
        <v>32579.863014478895</v>
      </c>
      <c r="J113" s="69">
        <f t="shared" si="20"/>
        <v>0</v>
      </c>
      <c r="K113" s="69"/>
      <c r="L113" s="150"/>
      <c r="M113" s="69">
        <f t="shared" si="21"/>
        <v>0</v>
      </c>
      <c r="N113" s="150"/>
      <c r="O113" s="69">
        <f t="shared" si="22"/>
        <v>0</v>
      </c>
      <c r="P113" s="69">
        <f t="shared" si="23"/>
        <v>0</v>
      </c>
    </row>
    <row r="114" spans="2:16" ht="12.5">
      <c r="B114" s="9" t="str">
        <f t="shared" si="27"/>
        <v/>
      </c>
      <c r="C114" s="64">
        <f>IF(D93="","-",+C113+1)</f>
        <v>2039</v>
      </c>
      <c r="D114" s="65">
        <f>IF(F113+SUM(E$99:E113)=D$92,F113,D$92-SUM(E$99:E113))</f>
        <v>203706.75681818195</v>
      </c>
      <c r="E114" s="71">
        <f>IF(+J96&lt;F113,J96,D114)</f>
        <v>6790.2252272727283</v>
      </c>
      <c r="F114" s="70">
        <f t="shared" si="24"/>
        <v>196916.53159090923</v>
      </c>
      <c r="G114" s="70">
        <f t="shared" si="19"/>
        <v>200311.64420454559</v>
      </c>
      <c r="H114" s="73">
        <f t="shared" si="28"/>
        <v>31734.301119816399</v>
      </c>
      <c r="I114" s="127">
        <f t="shared" si="29"/>
        <v>31734.301119816399</v>
      </c>
      <c r="J114" s="69">
        <f t="shared" si="20"/>
        <v>0</v>
      </c>
      <c r="K114" s="69"/>
      <c r="L114" s="150"/>
      <c r="M114" s="69">
        <f t="shared" si="21"/>
        <v>0</v>
      </c>
      <c r="N114" s="150"/>
      <c r="O114" s="69">
        <f t="shared" si="22"/>
        <v>0</v>
      </c>
      <c r="P114" s="69">
        <f t="shared" si="23"/>
        <v>0</v>
      </c>
    </row>
    <row r="115" spans="2:16" ht="12.5">
      <c r="B115" s="9" t="str">
        <f t="shared" si="27"/>
        <v/>
      </c>
      <c r="C115" s="64">
        <f>IF(D93="","-",+C114+1)</f>
        <v>2040</v>
      </c>
      <c r="D115" s="65">
        <f>IF(F114+SUM(E$99:E114)=D$92,F114,D$92-SUM(E$99:E114))</f>
        <v>196916.53159090923</v>
      </c>
      <c r="E115" s="71">
        <f>IF(+J96&lt;F114,J96,D115)</f>
        <v>6790.2252272727283</v>
      </c>
      <c r="F115" s="70">
        <f t="shared" si="24"/>
        <v>190126.30636363651</v>
      </c>
      <c r="G115" s="70">
        <f t="shared" si="19"/>
        <v>193521.41897727287</v>
      </c>
      <c r="H115" s="73">
        <f t="shared" si="28"/>
        <v>30888.739225153902</v>
      </c>
      <c r="I115" s="127">
        <f t="shared" si="29"/>
        <v>30888.739225153902</v>
      </c>
      <c r="J115" s="69">
        <f t="shared" si="20"/>
        <v>0</v>
      </c>
      <c r="K115" s="69"/>
      <c r="L115" s="150"/>
      <c r="M115" s="69">
        <f t="shared" si="21"/>
        <v>0</v>
      </c>
      <c r="N115" s="150"/>
      <c r="O115" s="69">
        <f t="shared" si="22"/>
        <v>0</v>
      </c>
      <c r="P115" s="69">
        <f t="shared" si="23"/>
        <v>0</v>
      </c>
    </row>
    <row r="116" spans="2:16" ht="12.5">
      <c r="B116" s="9" t="str">
        <f t="shared" si="27"/>
        <v/>
      </c>
      <c r="C116" s="64">
        <f>IF(D93="","-",+C115+1)</f>
        <v>2041</v>
      </c>
      <c r="D116" s="65">
        <f>IF(F115+SUM(E$99:E115)=D$92,F115,D$92-SUM(E$99:E115))</f>
        <v>190126.30636363651</v>
      </c>
      <c r="E116" s="71">
        <f>IF(+J96&lt;F115,J96,D116)</f>
        <v>6790.2252272727283</v>
      </c>
      <c r="F116" s="70">
        <f t="shared" si="24"/>
        <v>183336.08113636379</v>
      </c>
      <c r="G116" s="70">
        <f t="shared" si="19"/>
        <v>186731.19375000015</v>
      </c>
      <c r="H116" s="73">
        <f t="shared" si="28"/>
        <v>30043.177330491406</v>
      </c>
      <c r="I116" s="127">
        <f t="shared" si="29"/>
        <v>30043.177330491406</v>
      </c>
      <c r="J116" s="69">
        <f t="shared" si="20"/>
        <v>0</v>
      </c>
      <c r="K116" s="69"/>
      <c r="L116" s="150"/>
      <c r="M116" s="69">
        <f t="shared" si="21"/>
        <v>0</v>
      </c>
      <c r="N116" s="150"/>
      <c r="O116" s="69">
        <f t="shared" si="22"/>
        <v>0</v>
      </c>
      <c r="P116" s="69">
        <f t="shared" si="23"/>
        <v>0</v>
      </c>
    </row>
    <row r="117" spans="2:16" ht="12.5">
      <c r="B117" s="9" t="str">
        <f t="shared" si="27"/>
        <v/>
      </c>
      <c r="C117" s="64">
        <f>IF(D93="","-",+C116+1)</f>
        <v>2042</v>
      </c>
      <c r="D117" s="65">
        <f>IF(F116+SUM(E$99:E116)=D$92,F116,D$92-SUM(E$99:E116))</f>
        <v>183336.08113636379</v>
      </c>
      <c r="E117" s="71">
        <f>IF(+J96&lt;F116,J96,D117)</f>
        <v>6790.2252272727283</v>
      </c>
      <c r="F117" s="70">
        <f t="shared" si="24"/>
        <v>176545.85590909107</v>
      </c>
      <c r="G117" s="70">
        <f t="shared" si="19"/>
        <v>179940.96852272743</v>
      </c>
      <c r="H117" s="73">
        <f t="shared" si="28"/>
        <v>29197.615435828913</v>
      </c>
      <c r="I117" s="127">
        <f t="shared" si="29"/>
        <v>29197.615435828913</v>
      </c>
      <c r="J117" s="69">
        <f t="shared" si="20"/>
        <v>0</v>
      </c>
      <c r="K117" s="69"/>
      <c r="L117" s="150"/>
      <c r="M117" s="69">
        <f t="shared" si="21"/>
        <v>0</v>
      </c>
      <c r="N117" s="150"/>
      <c r="O117" s="69">
        <f t="shared" si="22"/>
        <v>0</v>
      </c>
      <c r="P117" s="69">
        <f t="shared" si="23"/>
        <v>0</v>
      </c>
    </row>
    <row r="118" spans="2:16" ht="12.5">
      <c r="B118" s="9" t="str">
        <f t="shared" si="27"/>
        <v/>
      </c>
      <c r="C118" s="64">
        <f>IF(D93="","-",+C117+1)</f>
        <v>2043</v>
      </c>
      <c r="D118" s="65">
        <f>IF(F117+SUM(E$99:E117)=D$92,F117,D$92-SUM(E$99:E117))</f>
        <v>176545.85590909107</v>
      </c>
      <c r="E118" s="71">
        <f>IF(+J96&lt;F117,J96,D118)</f>
        <v>6790.2252272727283</v>
      </c>
      <c r="F118" s="70">
        <f t="shared" si="24"/>
        <v>169755.63068181835</v>
      </c>
      <c r="G118" s="70">
        <f t="shared" si="19"/>
        <v>173150.74329545471</v>
      </c>
      <c r="H118" s="73">
        <f t="shared" si="28"/>
        <v>28352.053541166417</v>
      </c>
      <c r="I118" s="127">
        <f t="shared" si="29"/>
        <v>28352.053541166417</v>
      </c>
      <c r="J118" s="69">
        <f t="shared" si="20"/>
        <v>0</v>
      </c>
      <c r="K118" s="69"/>
      <c r="L118" s="150"/>
      <c r="M118" s="69">
        <f t="shared" si="21"/>
        <v>0</v>
      </c>
      <c r="N118" s="150"/>
      <c r="O118" s="69">
        <f t="shared" si="22"/>
        <v>0</v>
      </c>
      <c r="P118" s="69">
        <f t="shared" si="23"/>
        <v>0</v>
      </c>
    </row>
    <row r="119" spans="2:16" ht="12.5">
      <c r="B119" s="9" t="str">
        <f t="shared" si="27"/>
        <v/>
      </c>
      <c r="C119" s="64">
        <f>IF(D93="","-",+C118+1)</f>
        <v>2044</v>
      </c>
      <c r="D119" s="65">
        <f>IF(F118+SUM(E$99:E118)=D$92,F118,D$92-SUM(E$99:E118))</f>
        <v>169755.63068181835</v>
      </c>
      <c r="E119" s="71">
        <f>IF(+J96&lt;F118,J96,D119)</f>
        <v>6790.2252272727283</v>
      </c>
      <c r="F119" s="70">
        <f t="shared" si="24"/>
        <v>162965.40545454563</v>
      </c>
      <c r="G119" s="70">
        <f t="shared" si="19"/>
        <v>166360.51806818199</v>
      </c>
      <c r="H119" s="73">
        <f t="shared" si="28"/>
        <v>27506.49164650392</v>
      </c>
      <c r="I119" s="127">
        <f t="shared" si="29"/>
        <v>27506.49164650392</v>
      </c>
      <c r="J119" s="69">
        <f t="shared" si="20"/>
        <v>0</v>
      </c>
      <c r="K119" s="69"/>
      <c r="L119" s="150"/>
      <c r="M119" s="69">
        <f t="shared" si="21"/>
        <v>0</v>
      </c>
      <c r="N119" s="150"/>
      <c r="O119" s="69">
        <f t="shared" si="22"/>
        <v>0</v>
      </c>
      <c r="P119" s="69">
        <f t="shared" si="23"/>
        <v>0</v>
      </c>
    </row>
    <row r="120" spans="2:16" ht="12.5">
      <c r="B120" s="9" t="str">
        <f t="shared" si="27"/>
        <v/>
      </c>
      <c r="C120" s="64">
        <f>IF(D93="","-",+C119+1)</f>
        <v>2045</v>
      </c>
      <c r="D120" s="65">
        <f>IF(F119+SUM(E$99:E119)=D$92,F119,D$92-SUM(E$99:E119))</f>
        <v>162965.40545454563</v>
      </c>
      <c r="E120" s="71">
        <f>IF(+J96&lt;F119,J96,D120)</f>
        <v>6790.2252272727283</v>
      </c>
      <c r="F120" s="70">
        <f t="shared" si="24"/>
        <v>156175.18022727291</v>
      </c>
      <c r="G120" s="70">
        <f t="shared" si="19"/>
        <v>159570.29284090927</v>
      </c>
      <c r="H120" s="73">
        <f t="shared" si="28"/>
        <v>26660.929751841424</v>
      </c>
      <c r="I120" s="127">
        <f t="shared" si="29"/>
        <v>26660.929751841424</v>
      </c>
      <c r="J120" s="69">
        <f t="shared" si="20"/>
        <v>0</v>
      </c>
      <c r="K120" s="69"/>
      <c r="L120" s="150"/>
      <c r="M120" s="69">
        <f t="shared" si="21"/>
        <v>0</v>
      </c>
      <c r="N120" s="150"/>
      <c r="O120" s="69">
        <f t="shared" si="22"/>
        <v>0</v>
      </c>
      <c r="P120" s="69">
        <f t="shared" si="23"/>
        <v>0</v>
      </c>
    </row>
    <row r="121" spans="2:16" ht="12.5">
      <c r="B121" s="9" t="str">
        <f t="shared" si="27"/>
        <v/>
      </c>
      <c r="C121" s="64">
        <f>IF(D93="","-",+C120+1)</f>
        <v>2046</v>
      </c>
      <c r="D121" s="65">
        <f>IF(F120+SUM(E$99:E120)=D$92,F120,D$92-SUM(E$99:E120))</f>
        <v>156175.18022727291</v>
      </c>
      <c r="E121" s="71">
        <f>IF(+J96&lt;F120,J96,D121)</f>
        <v>6790.2252272727283</v>
      </c>
      <c r="F121" s="70">
        <f t="shared" si="24"/>
        <v>149384.95500000019</v>
      </c>
      <c r="G121" s="70">
        <f t="shared" si="19"/>
        <v>152780.06761363655</v>
      </c>
      <c r="H121" s="73">
        <f t="shared" si="28"/>
        <v>25815.367857178928</v>
      </c>
      <c r="I121" s="127">
        <f t="shared" si="29"/>
        <v>25815.367857178928</v>
      </c>
      <c r="J121" s="69">
        <f t="shared" si="20"/>
        <v>0</v>
      </c>
      <c r="K121" s="69"/>
      <c r="L121" s="150"/>
      <c r="M121" s="69">
        <f t="shared" si="21"/>
        <v>0</v>
      </c>
      <c r="N121" s="150"/>
      <c r="O121" s="69">
        <f t="shared" si="22"/>
        <v>0</v>
      </c>
      <c r="P121" s="69">
        <f t="shared" si="23"/>
        <v>0</v>
      </c>
    </row>
    <row r="122" spans="2:16" ht="12.5">
      <c r="B122" s="9" t="str">
        <f t="shared" si="27"/>
        <v/>
      </c>
      <c r="C122" s="64">
        <f>IF(D93="","-",+C121+1)</f>
        <v>2047</v>
      </c>
      <c r="D122" s="65">
        <f>IF(F121+SUM(E$99:E121)=D$92,F121,D$92-SUM(E$99:E121))</f>
        <v>149384.95500000019</v>
      </c>
      <c r="E122" s="71">
        <f>IF(+J96&lt;F121,J96,D122)</f>
        <v>6790.2252272727283</v>
      </c>
      <c r="F122" s="70">
        <f t="shared" si="24"/>
        <v>142594.72977272747</v>
      </c>
      <c r="G122" s="70">
        <f t="shared" si="19"/>
        <v>145989.84238636383</v>
      </c>
      <c r="H122" s="73">
        <f t="shared" si="28"/>
        <v>24969.805962516431</v>
      </c>
      <c r="I122" s="127">
        <f t="shared" si="29"/>
        <v>24969.805962516431</v>
      </c>
      <c r="J122" s="69">
        <f t="shared" si="20"/>
        <v>0</v>
      </c>
      <c r="K122" s="69"/>
      <c r="L122" s="150"/>
      <c r="M122" s="69">
        <f t="shared" si="21"/>
        <v>0</v>
      </c>
      <c r="N122" s="150"/>
      <c r="O122" s="69">
        <f t="shared" si="22"/>
        <v>0</v>
      </c>
      <c r="P122" s="69">
        <f t="shared" si="23"/>
        <v>0</v>
      </c>
    </row>
    <row r="123" spans="2:16" ht="12.5">
      <c r="B123" s="9" t="str">
        <f t="shared" si="27"/>
        <v/>
      </c>
      <c r="C123" s="64">
        <f>IF(D93="","-",+C122+1)</f>
        <v>2048</v>
      </c>
      <c r="D123" s="65">
        <f>IF(F122+SUM(E$99:E122)=D$92,F122,D$92-SUM(E$99:E122))</f>
        <v>142594.72977272747</v>
      </c>
      <c r="E123" s="71">
        <f>IF(+J96&lt;F122,J96,D123)</f>
        <v>6790.2252272727283</v>
      </c>
      <c r="F123" s="70">
        <f t="shared" si="24"/>
        <v>135804.50454545475</v>
      </c>
      <c r="G123" s="70">
        <f t="shared" si="19"/>
        <v>139199.61715909111</v>
      </c>
      <c r="H123" s="73">
        <f t="shared" si="28"/>
        <v>24124.244067853935</v>
      </c>
      <c r="I123" s="127">
        <f t="shared" si="29"/>
        <v>24124.244067853935</v>
      </c>
      <c r="J123" s="69">
        <f t="shared" si="20"/>
        <v>0</v>
      </c>
      <c r="K123" s="69"/>
      <c r="L123" s="150"/>
      <c r="M123" s="69">
        <f t="shared" si="21"/>
        <v>0</v>
      </c>
      <c r="N123" s="150"/>
      <c r="O123" s="69">
        <f t="shared" si="22"/>
        <v>0</v>
      </c>
      <c r="P123" s="69">
        <f t="shared" si="23"/>
        <v>0</v>
      </c>
    </row>
    <row r="124" spans="2:16" ht="12.5">
      <c r="B124" s="9" t="str">
        <f t="shared" si="27"/>
        <v/>
      </c>
      <c r="C124" s="64">
        <f>IF(D93="","-",+C123+1)</f>
        <v>2049</v>
      </c>
      <c r="D124" s="65">
        <f>IF(F123+SUM(E$99:E123)=D$92,F123,D$92-SUM(E$99:E123))</f>
        <v>135804.50454545475</v>
      </c>
      <c r="E124" s="71">
        <f>IF(+J96&lt;F123,J96,D124)</f>
        <v>6790.2252272727283</v>
      </c>
      <c r="F124" s="70">
        <f t="shared" si="24"/>
        <v>129014.27931818202</v>
      </c>
      <c r="G124" s="70">
        <f t="shared" si="19"/>
        <v>132409.39193181839</v>
      </c>
      <c r="H124" s="73">
        <f t="shared" si="28"/>
        <v>23278.682173191439</v>
      </c>
      <c r="I124" s="127">
        <f t="shared" si="29"/>
        <v>23278.682173191439</v>
      </c>
      <c r="J124" s="69">
        <f t="shared" si="20"/>
        <v>0</v>
      </c>
      <c r="K124" s="69"/>
      <c r="L124" s="150"/>
      <c r="M124" s="69">
        <f t="shared" si="21"/>
        <v>0</v>
      </c>
      <c r="N124" s="150"/>
      <c r="O124" s="69">
        <f t="shared" si="22"/>
        <v>0</v>
      </c>
      <c r="P124" s="69">
        <f t="shared" si="23"/>
        <v>0</v>
      </c>
    </row>
    <row r="125" spans="2:16" ht="12.5">
      <c r="B125" s="9" t="str">
        <f t="shared" si="27"/>
        <v/>
      </c>
      <c r="C125" s="64">
        <f>IF(D93="","-",+C124+1)</f>
        <v>2050</v>
      </c>
      <c r="D125" s="65">
        <f>IF(F124+SUM(E$99:E124)=D$92,F124,D$92-SUM(E$99:E124))</f>
        <v>129014.27931818202</v>
      </c>
      <c r="E125" s="71">
        <f>IF(+J96&lt;F124,J96,D125)</f>
        <v>6790.2252272727283</v>
      </c>
      <c r="F125" s="70">
        <f t="shared" si="24"/>
        <v>122224.05409090928</v>
      </c>
      <c r="G125" s="70">
        <f t="shared" si="19"/>
        <v>125619.16670454564</v>
      </c>
      <c r="H125" s="73">
        <f t="shared" si="28"/>
        <v>22433.120278528942</v>
      </c>
      <c r="I125" s="127">
        <f t="shared" si="29"/>
        <v>22433.120278528942</v>
      </c>
      <c r="J125" s="69">
        <f t="shared" si="20"/>
        <v>0</v>
      </c>
      <c r="K125" s="69"/>
      <c r="L125" s="150"/>
      <c r="M125" s="69">
        <f t="shared" si="21"/>
        <v>0</v>
      </c>
      <c r="N125" s="150"/>
      <c r="O125" s="69">
        <f t="shared" si="22"/>
        <v>0</v>
      </c>
      <c r="P125" s="69">
        <f t="shared" si="23"/>
        <v>0</v>
      </c>
    </row>
    <row r="126" spans="2:16" ht="12.5">
      <c r="B126" s="9" t="str">
        <f t="shared" si="27"/>
        <v/>
      </c>
      <c r="C126" s="64">
        <f>IF(D93="","-",+C125+1)</f>
        <v>2051</v>
      </c>
      <c r="D126" s="65">
        <f>IF(F125+SUM(E$99:E125)=D$92,F125,D$92-SUM(E$99:E125))</f>
        <v>122224.05409090928</v>
      </c>
      <c r="E126" s="71">
        <f>IF(+J96&lt;F125,J96,D126)</f>
        <v>6790.2252272727283</v>
      </c>
      <c r="F126" s="70">
        <f t="shared" si="24"/>
        <v>115433.82886363655</v>
      </c>
      <c r="G126" s="70">
        <f t="shared" si="19"/>
        <v>118828.94147727292</v>
      </c>
      <c r="H126" s="73">
        <f t="shared" si="28"/>
        <v>21587.558383866446</v>
      </c>
      <c r="I126" s="127">
        <f t="shared" si="29"/>
        <v>21587.558383866446</v>
      </c>
      <c r="J126" s="69">
        <f t="shared" si="20"/>
        <v>0</v>
      </c>
      <c r="K126" s="69"/>
      <c r="L126" s="150"/>
      <c r="M126" s="69">
        <f t="shared" si="21"/>
        <v>0</v>
      </c>
      <c r="N126" s="150"/>
      <c r="O126" s="69">
        <f t="shared" si="22"/>
        <v>0</v>
      </c>
      <c r="P126" s="69">
        <f t="shared" si="23"/>
        <v>0</v>
      </c>
    </row>
    <row r="127" spans="2:16" ht="12.5">
      <c r="B127" s="9" t="str">
        <f t="shared" si="27"/>
        <v/>
      </c>
      <c r="C127" s="64">
        <f>IF(D93="","-",+C126+1)</f>
        <v>2052</v>
      </c>
      <c r="D127" s="65">
        <f>IF(F126+SUM(E$99:E126)=D$92,F126,D$92-SUM(E$99:E126))</f>
        <v>115433.82886363655</v>
      </c>
      <c r="E127" s="71">
        <f>IF(+J96&lt;F126,J96,D127)</f>
        <v>6790.2252272727283</v>
      </c>
      <c r="F127" s="70">
        <f t="shared" si="24"/>
        <v>108643.60363636381</v>
      </c>
      <c r="G127" s="70">
        <f t="shared" si="19"/>
        <v>112038.71625000017</v>
      </c>
      <c r="H127" s="73">
        <f t="shared" si="28"/>
        <v>20741.996489203946</v>
      </c>
      <c r="I127" s="127">
        <f t="shared" si="29"/>
        <v>20741.996489203946</v>
      </c>
      <c r="J127" s="69">
        <f t="shared" si="20"/>
        <v>0</v>
      </c>
      <c r="K127" s="69"/>
      <c r="L127" s="150"/>
      <c r="M127" s="69">
        <f t="shared" si="21"/>
        <v>0</v>
      </c>
      <c r="N127" s="150"/>
      <c r="O127" s="69">
        <f t="shared" si="22"/>
        <v>0</v>
      </c>
      <c r="P127" s="69">
        <f t="shared" si="23"/>
        <v>0</v>
      </c>
    </row>
    <row r="128" spans="2:16" ht="12.5">
      <c r="B128" s="9" t="str">
        <f t="shared" si="27"/>
        <v/>
      </c>
      <c r="C128" s="64">
        <f>IF(D93="","-",+C127+1)</f>
        <v>2053</v>
      </c>
      <c r="D128" s="65">
        <f>IF(F127+SUM(E$99:E127)=D$92,F127,D$92-SUM(E$99:E127))</f>
        <v>108643.60363636381</v>
      </c>
      <c r="E128" s="71">
        <f>IF(+J96&lt;F127,J96,D128)</f>
        <v>6790.2252272727283</v>
      </c>
      <c r="F128" s="70">
        <f t="shared" si="24"/>
        <v>101853.37840909108</v>
      </c>
      <c r="G128" s="70">
        <f t="shared" si="19"/>
        <v>105248.49102272745</v>
      </c>
      <c r="H128" s="73">
        <f t="shared" si="28"/>
        <v>19896.43459454145</v>
      </c>
      <c r="I128" s="127">
        <f t="shared" si="29"/>
        <v>19896.43459454145</v>
      </c>
      <c r="J128" s="69">
        <f t="shared" si="20"/>
        <v>0</v>
      </c>
      <c r="K128" s="69"/>
      <c r="L128" s="150"/>
      <c r="M128" s="69">
        <f t="shared" si="21"/>
        <v>0</v>
      </c>
      <c r="N128" s="150"/>
      <c r="O128" s="69">
        <f t="shared" si="22"/>
        <v>0</v>
      </c>
      <c r="P128" s="69">
        <f t="shared" si="23"/>
        <v>0</v>
      </c>
    </row>
    <row r="129" spans="2:16" ht="12.5">
      <c r="B129" s="9" t="str">
        <f t="shared" si="27"/>
        <v/>
      </c>
      <c r="C129" s="64">
        <f>IF(D93="","-",+C128+1)</f>
        <v>2054</v>
      </c>
      <c r="D129" s="65">
        <f>IF(F128+SUM(E$99:E128)=D$92,F128,D$92-SUM(E$99:E128))</f>
        <v>101853.37840909108</v>
      </c>
      <c r="E129" s="71">
        <f>IF(+J96&lt;F128,J96,D129)</f>
        <v>6790.2252272727283</v>
      </c>
      <c r="F129" s="70">
        <f t="shared" si="24"/>
        <v>95063.153181818343</v>
      </c>
      <c r="G129" s="70">
        <f t="shared" si="19"/>
        <v>98458.265795454703</v>
      </c>
      <c r="H129" s="73">
        <f t="shared" si="28"/>
        <v>19050.87269987895</v>
      </c>
      <c r="I129" s="127">
        <f t="shared" si="29"/>
        <v>19050.87269987895</v>
      </c>
      <c r="J129" s="69">
        <f t="shared" si="20"/>
        <v>0</v>
      </c>
      <c r="K129" s="69"/>
      <c r="L129" s="150"/>
      <c r="M129" s="69">
        <f t="shared" si="21"/>
        <v>0</v>
      </c>
      <c r="N129" s="150"/>
      <c r="O129" s="69">
        <f t="shared" si="22"/>
        <v>0</v>
      </c>
      <c r="P129" s="69">
        <f t="shared" si="23"/>
        <v>0</v>
      </c>
    </row>
    <row r="130" spans="2:16" ht="12.5">
      <c r="B130" s="9" t="str">
        <f t="shared" si="27"/>
        <v/>
      </c>
      <c r="C130" s="64">
        <f>IF(D93="","-",+C129+1)</f>
        <v>2055</v>
      </c>
      <c r="D130" s="65">
        <f>IF(F129+SUM(E$99:E129)=D$92,F129,D$92-SUM(E$99:E129))</f>
        <v>95063.153181818343</v>
      </c>
      <c r="E130" s="71">
        <f>IF(+J96&lt;F129,J96,D130)</f>
        <v>6790.2252272727283</v>
      </c>
      <c r="F130" s="70">
        <f t="shared" si="24"/>
        <v>88272.927954545608</v>
      </c>
      <c r="G130" s="70">
        <f t="shared" si="19"/>
        <v>91668.040568181983</v>
      </c>
      <c r="H130" s="73">
        <f t="shared" si="28"/>
        <v>18205.310805216457</v>
      </c>
      <c r="I130" s="127">
        <f t="shared" si="29"/>
        <v>18205.310805216457</v>
      </c>
      <c r="J130" s="69">
        <f t="shared" si="20"/>
        <v>0</v>
      </c>
      <c r="K130" s="69"/>
      <c r="L130" s="150"/>
      <c r="M130" s="69">
        <f t="shared" si="21"/>
        <v>0</v>
      </c>
      <c r="N130" s="150"/>
      <c r="O130" s="69">
        <f t="shared" si="22"/>
        <v>0</v>
      </c>
      <c r="P130" s="69">
        <f t="shared" si="23"/>
        <v>0</v>
      </c>
    </row>
    <row r="131" spans="2:16" ht="12.5">
      <c r="B131" s="9" t="str">
        <f t="shared" si="27"/>
        <v/>
      </c>
      <c r="C131" s="64">
        <f>IF(D93="","-",+C130+1)</f>
        <v>2056</v>
      </c>
      <c r="D131" s="65">
        <f>IF(F130+SUM(E$99:E130)=D$92,F130,D$92-SUM(E$99:E130))</f>
        <v>88272.927954545608</v>
      </c>
      <c r="E131" s="71">
        <f>IF(+J96&lt;F130,J96,D131)</f>
        <v>6790.2252272727283</v>
      </c>
      <c r="F131" s="70">
        <f t="shared" ref="F131:F154" si="30">+D131-E131</f>
        <v>81482.702727272874</v>
      </c>
      <c r="G131" s="70">
        <f t="shared" ref="G131:G154" si="31">+(F131+D131)/2</f>
        <v>84877.815340909234</v>
      </c>
      <c r="H131" s="73">
        <f t="shared" si="28"/>
        <v>17359.748910553957</v>
      </c>
      <c r="I131" s="127">
        <f t="shared" si="29"/>
        <v>17359.748910553957</v>
      </c>
      <c r="J131" s="69">
        <f t="shared" ref="J131:J154" si="32">+I541-H541</f>
        <v>0</v>
      </c>
      <c r="K131" s="69"/>
      <c r="L131" s="150"/>
      <c r="M131" s="69">
        <f t="shared" ref="M131:M154" si="33">IF(L541&lt;&gt;0,+H541-L541,0)</f>
        <v>0</v>
      </c>
      <c r="N131" s="150"/>
      <c r="O131" s="69">
        <f t="shared" ref="O131:O154" si="34">IF(N541&lt;&gt;0,+I541-N541,0)</f>
        <v>0</v>
      </c>
      <c r="P131" s="69">
        <f t="shared" ref="P131:P154" si="35">+O541-M541</f>
        <v>0</v>
      </c>
    </row>
    <row r="132" spans="2:16" ht="12.5">
      <c r="B132" s="9" t="str">
        <f t="shared" si="27"/>
        <v/>
      </c>
      <c r="C132" s="64">
        <f>IF(D93="","-",+C131+1)</f>
        <v>2057</v>
      </c>
      <c r="D132" s="65">
        <f>IF(F131+SUM(E$99:E131)=D$92,F131,D$92-SUM(E$99:E131))</f>
        <v>81482.702727272874</v>
      </c>
      <c r="E132" s="71">
        <f>IF(+J96&lt;F131,J96,D132)</f>
        <v>6790.2252272727283</v>
      </c>
      <c r="F132" s="70">
        <f t="shared" si="30"/>
        <v>74692.477500000139</v>
      </c>
      <c r="G132" s="70">
        <f t="shared" si="31"/>
        <v>78087.590113636514</v>
      </c>
      <c r="H132" s="73">
        <f t="shared" si="28"/>
        <v>16514.187015891461</v>
      </c>
      <c r="I132" s="127">
        <f t="shared" si="29"/>
        <v>16514.187015891461</v>
      </c>
      <c r="J132" s="69">
        <f t="shared" si="32"/>
        <v>0</v>
      </c>
      <c r="K132" s="69"/>
      <c r="L132" s="150"/>
      <c r="M132" s="69">
        <f t="shared" si="33"/>
        <v>0</v>
      </c>
      <c r="N132" s="150"/>
      <c r="O132" s="69">
        <f t="shared" si="34"/>
        <v>0</v>
      </c>
      <c r="P132" s="69">
        <f t="shared" si="35"/>
        <v>0</v>
      </c>
    </row>
    <row r="133" spans="2:16" ht="12.5">
      <c r="B133" s="9" t="str">
        <f t="shared" si="27"/>
        <v/>
      </c>
      <c r="C133" s="64">
        <f>IF(D93="","-",+C132+1)</f>
        <v>2058</v>
      </c>
      <c r="D133" s="65">
        <f>IF(F132+SUM(E$99:E132)=D$92,F132,D$92-SUM(E$99:E132))</f>
        <v>74692.477500000139</v>
      </c>
      <c r="E133" s="71">
        <f>IF(+J96&lt;F132,J96,D133)</f>
        <v>6790.2252272727283</v>
      </c>
      <c r="F133" s="70">
        <f t="shared" si="30"/>
        <v>67902.252272727404</v>
      </c>
      <c r="G133" s="70">
        <f t="shared" si="31"/>
        <v>71297.364886363765</v>
      </c>
      <c r="H133" s="73">
        <f t="shared" si="28"/>
        <v>15668.625121228961</v>
      </c>
      <c r="I133" s="127">
        <f t="shared" si="29"/>
        <v>15668.625121228961</v>
      </c>
      <c r="J133" s="69">
        <f t="shared" si="32"/>
        <v>0</v>
      </c>
      <c r="K133" s="69"/>
      <c r="L133" s="150"/>
      <c r="M133" s="69">
        <f t="shared" si="33"/>
        <v>0</v>
      </c>
      <c r="N133" s="150"/>
      <c r="O133" s="69">
        <f t="shared" si="34"/>
        <v>0</v>
      </c>
      <c r="P133" s="69">
        <f t="shared" si="35"/>
        <v>0</v>
      </c>
    </row>
    <row r="134" spans="2:16" ht="12.5">
      <c r="B134" s="9" t="str">
        <f t="shared" si="27"/>
        <v/>
      </c>
      <c r="C134" s="64">
        <f>IF(D93="","-",+C133+1)</f>
        <v>2059</v>
      </c>
      <c r="D134" s="65">
        <f>IF(F133+SUM(E$99:E133)=D$92,F133,D$92-SUM(E$99:E133))</f>
        <v>67902.252272727404</v>
      </c>
      <c r="E134" s="71">
        <f>IF(+J96&lt;F133,J96,D134)</f>
        <v>6790.2252272727283</v>
      </c>
      <c r="F134" s="70">
        <f t="shared" si="30"/>
        <v>61112.027045454677</v>
      </c>
      <c r="G134" s="70">
        <f t="shared" si="31"/>
        <v>64507.139659091044</v>
      </c>
      <c r="H134" s="73">
        <f t="shared" si="28"/>
        <v>14823.063226566464</v>
      </c>
      <c r="I134" s="127">
        <f t="shared" si="29"/>
        <v>14823.063226566464</v>
      </c>
      <c r="J134" s="69">
        <f t="shared" si="32"/>
        <v>0</v>
      </c>
      <c r="K134" s="69"/>
      <c r="L134" s="150"/>
      <c r="M134" s="69">
        <f t="shared" si="33"/>
        <v>0</v>
      </c>
      <c r="N134" s="150"/>
      <c r="O134" s="69">
        <f t="shared" si="34"/>
        <v>0</v>
      </c>
      <c r="P134" s="69">
        <f t="shared" si="35"/>
        <v>0</v>
      </c>
    </row>
    <row r="135" spans="2:16" ht="12.5">
      <c r="B135" s="9" t="str">
        <f t="shared" si="27"/>
        <v/>
      </c>
      <c r="C135" s="64">
        <f>IF(D93="","-",+C134+1)</f>
        <v>2060</v>
      </c>
      <c r="D135" s="65">
        <f>IF(F134+SUM(E$99:E134)=D$92,F134,D$92-SUM(E$99:E134))</f>
        <v>61112.027045454677</v>
      </c>
      <c r="E135" s="71">
        <f>IF(+J96&lt;F134,J96,D135)</f>
        <v>6790.2252272727283</v>
      </c>
      <c r="F135" s="70">
        <f t="shared" si="30"/>
        <v>54321.80181818195</v>
      </c>
      <c r="G135" s="70">
        <f t="shared" si="31"/>
        <v>57716.91443181831</v>
      </c>
      <c r="H135" s="73">
        <f t="shared" si="28"/>
        <v>13977.501331903968</v>
      </c>
      <c r="I135" s="127">
        <f t="shared" si="29"/>
        <v>13977.501331903968</v>
      </c>
      <c r="J135" s="69">
        <f t="shared" si="32"/>
        <v>0</v>
      </c>
      <c r="K135" s="69"/>
      <c r="L135" s="150"/>
      <c r="M135" s="69">
        <f t="shared" si="33"/>
        <v>0</v>
      </c>
      <c r="N135" s="150"/>
      <c r="O135" s="69">
        <f t="shared" si="34"/>
        <v>0</v>
      </c>
      <c r="P135" s="69">
        <f t="shared" si="35"/>
        <v>0</v>
      </c>
    </row>
    <row r="136" spans="2:16" ht="12.5">
      <c r="B136" s="9" t="str">
        <f t="shared" si="27"/>
        <v/>
      </c>
      <c r="C136" s="64">
        <f>IF(D93="","-",+C135+1)</f>
        <v>2061</v>
      </c>
      <c r="D136" s="65">
        <f>IF(F135+SUM(E$99:E135)=D$92,F135,D$92-SUM(E$99:E135))</f>
        <v>54321.80181818195</v>
      </c>
      <c r="E136" s="71">
        <f>IF(+J96&lt;F135,J96,D136)</f>
        <v>6790.2252272727283</v>
      </c>
      <c r="F136" s="70">
        <f t="shared" si="30"/>
        <v>47531.576590909222</v>
      </c>
      <c r="G136" s="70">
        <f t="shared" si="31"/>
        <v>50926.68920454559</v>
      </c>
      <c r="H136" s="73">
        <f t="shared" si="28"/>
        <v>13131.939437241472</v>
      </c>
      <c r="I136" s="127">
        <f t="shared" si="29"/>
        <v>13131.939437241472</v>
      </c>
      <c r="J136" s="69">
        <f t="shared" si="32"/>
        <v>0</v>
      </c>
      <c r="K136" s="69"/>
      <c r="L136" s="150"/>
      <c r="M136" s="69">
        <f t="shared" si="33"/>
        <v>0</v>
      </c>
      <c r="N136" s="150"/>
      <c r="O136" s="69">
        <f t="shared" si="34"/>
        <v>0</v>
      </c>
      <c r="P136" s="69">
        <f t="shared" si="35"/>
        <v>0</v>
      </c>
    </row>
    <row r="137" spans="2:16" ht="12.5">
      <c r="B137" s="9" t="str">
        <f t="shared" si="27"/>
        <v/>
      </c>
      <c r="C137" s="64">
        <f>IF(D93="","-",+C136+1)</f>
        <v>2062</v>
      </c>
      <c r="D137" s="65">
        <f>IF(F136+SUM(E$99:E136)=D$92,F136,D$92-SUM(E$99:E136))</f>
        <v>47531.576590909222</v>
      </c>
      <c r="E137" s="71">
        <f>IF(+J96&lt;F136,J96,D137)</f>
        <v>6790.2252272727283</v>
      </c>
      <c r="F137" s="70">
        <f t="shared" si="30"/>
        <v>40741.351363636495</v>
      </c>
      <c r="G137" s="70">
        <f t="shared" si="31"/>
        <v>44136.463977272855</v>
      </c>
      <c r="H137" s="73">
        <f t="shared" si="28"/>
        <v>12286.377542578974</v>
      </c>
      <c r="I137" s="127">
        <f t="shared" si="29"/>
        <v>12286.377542578974</v>
      </c>
      <c r="J137" s="69">
        <f t="shared" si="32"/>
        <v>0</v>
      </c>
      <c r="K137" s="69"/>
      <c r="L137" s="150"/>
      <c r="M137" s="69">
        <f t="shared" si="33"/>
        <v>0</v>
      </c>
      <c r="N137" s="150"/>
      <c r="O137" s="69">
        <f t="shared" si="34"/>
        <v>0</v>
      </c>
      <c r="P137" s="69">
        <f t="shared" si="35"/>
        <v>0</v>
      </c>
    </row>
    <row r="138" spans="2:16" ht="12.5">
      <c r="B138" s="9" t="str">
        <f t="shared" si="27"/>
        <v/>
      </c>
      <c r="C138" s="64">
        <f>IF(D93="","-",+C137+1)</f>
        <v>2063</v>
      </c>
      <c r="D138" s="65">
        <f>IF(F137+SUM(E$99:E137)=D$92,F137,D$92-SUM(E$99:E137))</f>
        <v>40741.351363636495</v>
      </c>
      <c r="E138" s="71">
        <f>IF(+J96&lt;F137,J96,D138)</f>
        <v>6790.2252272727283</v>
      </c>
      <c r="F138" s="70">
        <f t="shared" si="30"/>
        <v>33951.126136363768</v>
      </c>
      <c r="G138" s="70">
        <f t="shared" si="31"/>
        <v>37346.238750000135</v>
      </c>
      <c r="H138" s="73">
        <f t="shared" si="28"/>
        <v>11440.815647916477</v>
      </c>
      <c r="I138" s="127">
        <f t="shared" si="29"/>
        <v>11440.815647916477</v>
      </c>
      <c r="J138" s="69">
        <f t="shared" si="32"/>
        <v>0</v>
      </c>
      <c r="K138" s="69"/>
      <c r="L138" s="150"/>
      <c r="M138" s="69">
        <f t="shared" si="33"/>
        <v>0</v>
      </c>
      <c r="N138" s="150"/>
      <c r="O138" s="69">
        <f t="shared" si="34"/>
        <v>0</v>
      </c>
      <c r="P138" s="69">
        <f t="shared" si="35"/>
        <v>0</v>
      </c>
    </row>
    <row r="139" spans="2:16" ht="12.5">
      <c r="B139" s="9" t="str">
        <f t="shared" si="27"/>
        <v/>
      </c>
      <c r="C139" s="64">
        <f>IF(D93="","-",+C138+1)</f>
        <v>2064</v>
      </c>
      <c r="D139" s="65">
        <f>IF(F138+SUM(E$99:E138)=D$92,F138,D$92-SUM(E$99:E138))</f>
        <v>33951.126136363768</v>
      </c>
      <c r="E139" s="71">
        <f>IF(+J96&lt;F138,J96,D139)</f>
        <v>6790.2252272727283</v>
      </c>
      <c r="F139" s="70">
        <f t="shared" si="30"/>
        <v>27160.90090909104</v>
      </c>
      <c r="G139" s="70">
        <f t="shared" si="31"/>
        <v>30556.013522727404</v>
      </c>
      <c r="H139" s="73">
        <f t="shared" si="28"/>
        <v>10595.253753253979</v>
      </c>
      <c r="I139" s="127">
        <f t="shared" si="29"/>
        <v>10595.253753253979</v>
      </c>
      <c r="J139" s="69">
        <f t="shared" si="32"/>
        <v>0</v>
      </c>
      <c r="K139" s="69"/>
      <c r="L139" s="150"/>
      <c r="M139" s="69">
        <f t="shared" si="33"/>
        <v>0</v>
      </c>
      <c r="N139" s="150"/>
      <c r="O139" s="69">
        <f t="shared" si="34"/>
        <v>0</v>
      </c>
      <c r="P139" s="69">
        <f t="shared" si="35"/>
        <v>0</v>
      </c>
    </row>
    <row r="140" spans="2:16" ht="12.5">
      <c r="B140" s="9" t="str">
        <f t="shared" si="27"/>
        <v/>
      </c>
      <c r="C140" s="64">
        <f>IF(D93="","-",+C139+1)</f>
        <v>2065</v>
      </c>
      <c r="D140" s="65">
        <f>IF(F139+SUM(E$99:E139)=D$92,F139,D$92-SUM(E$99:E139))</f>
        <v>27160.90090909104</v>
      </c>
      <c r="E140" s="71">
        <f>IF(+J96&lt;F139,J96,D140)</f>
        <v>6790.2252272727283</v>
      </c>
      <c r="F140" s="70">
        <f t="shared" si="30"/>
        <v>20370.675681818313</v>
      </c>
      <c r="G140" s="70">
        <f t="shared" si="31"/>
        <v>23765.788295454677</v>
      </c>
      <c r="H140" s="73">
        <f t="shared" si="28"/>
        <v>9749.6918585914827</v>
      </c>
      <c r="I140" s="127">
        <f t="shared" si="29"/>
        <v>9749.6918585914827</v>
      </c>
      <c r="J140" s="69">
        <f t="shared" si="32"/>
        <v>0</v>
      </c>
      <c r="K140" s="69"/>
      <c r="L140" s="150"/>
      <c r="M140" s="69">
        <f t="shared" si="33"/>
        <v>0</v>
      </c>
      <c r="N140" s="150"/>
      <c r="O140" s="69">
        <f t="shared" si="34"/>
        <v>0</v>
      </c>
      <c r="P140" s="69">
        <f t="shared" si="35"/>
        <v>0</v>
      </c>
    </row>
    <row r="141" spans="2:16" ht="12.5">
      <c r="B141" s="9" t="str">
        <f t="shared" si="27"/>
        <v/>
      </c>
      <c r="C141" s="64">
        <f>IF(D93="","-",+C140+1)</f>
        <v>2066</v>
      </c>
      <c r="D141" s="65">
        <f>IF(F140+SUM(E$99:E140)=D$92,F140,D$92-SUM(E$99:E140))</f>
        <v>20370.675681818313</v>
      </c>
      <c r="E141" s="71">
        <f>IF(+J96&lt;F140,J96,D141)</f>
        <v>6790.2252272727283</v>
      </c>
      <c r="F141" s="70">
        <f t="shared" si="30"/>
        <v>13580.450454545586</v>
      </c>
      <c r="G141" s="70">
        <f t="shared" si="31"/>
        <v>16975.563068181949</v>
      </c>
      <c r="H141" s="73">
        <f t="shared" si="28"/>
        <v>8904.1299639289864</v>
      </c>
      <c r="I141" s="127">
        <f t="shared" si="29"/>
        <v>8904.1299639289864</v>
      </c>
      <c r="J141" s="69">
        <f t="shared" si="32"/>
        <v>0</v>
      </c>
      <c r="K141" s="69"/>
      <c r="L141" s="150"/>
      <c r="M141" s="69">
        <f t="shared" si="33"/>
        <v>0</v>
      </c>
      <c r="N141" s="150"/>
      <c r="O141" s="69">
        <f t="shared" si="34"/>
        <v>0</v>
      </c>
      <c r="P141" s="69">
        <f t="shared" si="35"/>
        <v>0</v>
      </c>
    </row>
    <row r="142" spans="2:16" ht="12.5">
      <c r="B142" s="9" t="str">
        <f t="shared" si="27"/>
        <v/>
      </c>
      <c r="C142" s="64">
        <f>IF(D93="","-",+C141+1)</f>
        <v>2067</v>
      </c>
      <c r="D142" s="65">
        <f>IF(F141+SUM(E$99:E141)=D$92,F141,D$92-SUM(E$99:E141))</f>
        <v>13580.450454545586</v>
      </c>
      <c r="E142" s="71">
        <f>IF(+J96&lt;F141,J96,D142)</f>
        <v>6790.2252272727283</v>
      </c>
      <c r="F142" s="70">
        <f t="shared" si="30"/>
        <v>6790.2252272728574</v>
      </c>
      <c r="G142" s="70">
        <f t="shared" si="31"/>
        <v>10185.337840909222</v>
      </c>
      <c r="H142" s="73">
        <f t="shared" si="28"/>
        <v>8058.5680692664901</v>
      </c>
      <c r="I142" s="127">
        <f t="shared" si="29"/>
        <v>8058.5680692664901</v>
      </c>
      <c r="J142" s="69">
        <f t="shared" si="32"/>
        <v>0</v>
      </c>
      <c r="K142" s="69"/>
      <c r="L142" s="150"/>
      <c r="M142" s="69">
        <f t="shared" si="33"/>
        <v>0</v>
      </c>
      <c r="N142" s="150"/>
      <c r="O142" s="69">
        <f t="shared" si="34"/>
        <v>0</v>
      </c>
      <c r="P142" s="69">
        <f t="shared" si="35"/>
        <v>0</v>
      </c>
    </row>
    <row r="143" spans="2:16" ht="12.5">
      <c r="B143" s="9" t="str">
        <f t="shared" si="27"/>
        <v/>
      </c>
      <c r="C143" s="64">
        <f>IF(D93="","-",+C142+1)</f>
        <v>2068</v>
      </c>
      <c r="D143" s="65">
        <f>IF(F142+SUM(E$99:E142)=D$92,F142,D$92-SUM(E$99:E142))</f>
        <v>6790.2252272728574</v>
      </c>
      <c r="E143" s="71">
        <f>IF(+J96&lt;F142,J96,D143)</f>
        <v>6790.2252272727283</v>
      </c>
      <c r="F143" s="70">
        <f t="shared" si="30"/>
        <v>1.2914824765175581E-10</v>
      </c>
      <c r="G143" s="70">
        <f t="shared" si="31"/>
        <v>3395.1126136364933</v>
      </c>
      <c r="H143" s="73">
        <f t="shared" si="28"/>
        <v>7213.0061746039928</v>
      </c>
      <c r="I143" s="127">
        <f t="shared" si="29"/>
        <v>7213.0061746039928</v>
      </c>
      <c r="J143" s="69">
        <f t="shared" si="32"/>
        <v>0</v>
      </c>
      <c r="K143" s="69"/>
      <c r="L143" s="150"/>
      <c r="M143" s="69">
        <f t="shared" si="33"/>
        <v>0</v>
      </c>
      <c r="N143" s="150"/>
      <c r="O143" s="69">
        <f t="shared" si="34"/>
        <v>0</v>
      </c>
      <c r="P143" s="69">
        <f t="shared" si="35"/>
        <v>0</v>
      </c>
    </row>
    <row r="144" spans="2:16" ht="12.5">
      <c r="B144" s="9" t="str">
        <f t="shared" si="27"/>
        <v/>
      </c>
      <c r="C144" s="64">
        <f>IF(D93="","-",+C143+1)</f>
        <v>2069</v>
      </c>
      <c r="D144" s="65">
        <f>IF(F143+SUM(E$99:E143)=D$92,F143,D$92-SUM(E$99:E143))</f>
        <v>1.2914824765175581E-10</v>
      </c>
      <c r="E144" s="71">
        <f>IF(+J96&lt;F143,J96,D144)</f>
        <v>1.2914824765175581E-10</v>
      </c>
      <c r="F144" s="70">
        <f t="shared" si="30"/>
        <v>0</v>
      </c>
      <c r="G144" s="70">
        <f t="shared" si="31"/>
        <v>6.4574123825877905E-11</v>
      </c>
      <c r="H144" s="73">
        <f t="shared" si="28"/>
        <v>1.371894269441709E-10</v>
      </c>
      <c r="I144" s="127">
        <f t="shared" si="29"/>
        <v>1.371894269441709E-10</v>
      </c>
      <c r="J144" s="69">
        <f t="shared" si="32"/>
        <v>0</v>
      </c>
      <c r="K144" s="69"/>
      <c r="L144" s="150"/>
      <c r="M144" s="69">
        <f t="shared" si="33"/>
        <v>0</v>
      </c>
      <c r="N144" s="150"/>
      <c r="O144" s="69">
        <f t="shared" si="34"/>
        <v>0</v>
      </c>
      <c r="P144" s="69">
        <f t="shared" si="35"/>
        <v>0</v>
      </c>
    </row>
    <row r="145" spans="2:16" ht="12.5">
      <c r="B145" s="9" t="str">
        <f t="shared" si="27"/>
        <v/>
      </c>
      <c r="C145" s="64">
        <f>IF(D93="","-",+C144+1)</f>
        <v>2070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30"/>
        <v>0</v>
      </c>
      <c r="G145" s="70">
        <f t="shared" si="31"/>
        <v>0</v>
      </c>
      <c r="H145" s="73">
        <f t="shared" si="28"/>
        <v>0</v>
      </c>
      <c r="I145" s="127">
        <f t="shared" si="29"/>
        <v>0</v>
      </c>
      <c r="J145" s="69">
        <f t="shared" si="32"/>
        <v>0</v>
      </c>
      <c r="K145" s="69"/>
      <c r="L145" s="150"/>
      <c r="M145" s="69">
        <f t="shared" si="33"/>
        <v>0</v>
      </c>
      <c r="N145" s="150"/>
      <c r="O145" s="69">
        <f t="shared" si="34"/>
        <v>0</v>
      </c>
      <c r="P145" s="69">
        <f t="shared" si="35"/>
        <v>0</v>
      </c>
    </row>
    <row r="146" spans="2:16" ht="12.5">
      <c r="B146" s="9" t="str">
        <f t="shared" si="27"/>
        <v/>
      </c>
      <c r="C146" s="64">
        <f>IF(D93="","-",+C145+1)</f>
        <v>2071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30"/>
        <v>0</v>
      </c>
      <c r="G146" s="70">
        <f t="shared" si="31"/>
        <v>0</v>
      </c>
      <c r="H146" s="73">
        <f t="shared" si="28"/>
        <v>0</v>
      </c>
      <c r="I146" s="127">
        <f t="shared" si="29"/>
        <v>0</v>
      </c>
      <c r="J146" s="69">
        <f t="shared" si="32"/>
        <v>0</v>
      </c>
      <c r="K146" s="69"/>
      <c r="L146" s="150"/>
      <c r="M146" s="69">
        <f t="shared" si="33"/>
        <v>0</v>
      </c>
      <c r="N146" s="150"/>
      <c r="O146" s="69">
        <f t="shared" si="34"/>
        <v>0</v>
      </c>
      <c r="P146" s="69">
        <f t="shared" si="35"/>
        <v>0</v>
      </c>
    </row>
    <row r="147" spans="2:16" ht="12.5">
      <c r="B147" s="9" t="str">
        <f t="shared" si="27"/>
        <v/>
      </c>
      <c r="C147" s="64">
        <f>IF(D93="","-",+C146+1)</f>
        <v>2072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30"/>
        <v>0</v>
      </c>
      <c r="G147" s="70">
        <f t="shared" si="31"/>
        <v>0</v>
      </c>
      <c r="H147" s="73">
        <f t="shared" si="28"/>
        <v>0</v>
      </c>
      <c r="I147" s="127">
        <f t="shared" si="29"/>
        <v>0</v>
      </c>
      <c r="J147" s="69">
        <f t="shared" si="32"/>
        <v>0</v>
      </c>
      <c r="K147" s="69"/>
      <c r="L147" s="150"/>
      <c r="M147" s="69">
        <f t="shared" si="33"/>
        <v>0</v>
      </c>
      <c r="N147" s="150"/>
      <c r="O147" s="69">
        <f t="shared" si="34"/>
        <v>0</v>
      </c>
      <c r="P147" s="69">
        <f t="shared" si="35"/>
        <v>0</v>
      </c>
    </row>
    <row r="148" spans="2:16" ht="12.5">
      <c r="B148" s="9" t="str">
        <f t="shared" si="27"/>
        <v/>
      </c>
      <c r="C148" s="64">
        <f>IF(D93="","-",+C147+1)</f>
        <v>2073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30"/>
        <v>0</v>
      </c>
      <c r="G148" s="70">
        <f t="shared" si="31"/>
        <v>0</v>
      </c>
      <c r="H148" s="73">
        <f t="shared" si="28"/>
        <v>0</v>
      </c>
      <c r="I148" s="127">
        <f t="shared" si="29"/>
        <v>0</v>
      </c>
      <c r="J148" s="69">
        <f t="shared" si="32"/>
        <v>0</v>
      </c>
      <c r="K148" s="69"/>
      <c r="L148" s="150"/>
      <c r="M148" s="69">
        <f t="shared" si="33"/>
        <v>0</v>
      </c>
      <c r="N148" s="150"/>
      <c r="O148" s="69">
        <f t="shared" si="34"/>
        <v>0</v>
      </c>
      <c r="P148" s="69">
        <f t="shared" si="35"/>
        <v>0</v>
      </c>
    </row>
    <row r="149" spans="2:16" ht="12.5">
      <c r="B149" s="9" t="str">
        <f t="shared" si="27"/>
        <v/>
      </c>
      <c r="C149" s="64">
        <f>IF(D93="","-",+C148+1)</f>
        <v>2074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30"/>
        <v>0</v>
      </c>
      <c r="G149" s="70">
        <f t="shared" si="31"/>
        <v>0</v>
      </c>
      <c r="H149" s="73">
        <f t="shared" si="28"/>
        <v>0</v>
      </c>
      <c r="I149" s="127">
        <f t="shared" si="29"/>
        <v>0</v>
      </c>
      <c r="J149" s="69">
        <f t="shared" si="32"/>
        <v>0</v>
      </c>
      <c r="K149" s="69"/>
      <c r="L149" s="150"/>
      <c r="M149" s="69">
        <f t="shared" si="33"/>
        <v>0</v>
      </c>
      <c r="N149" s="150"/>
      <c r="O149" s="69">
        <f t="shared" si="34"/>
        <v>0</v>
      </c>
      <c r="P149" s="69">
        <f t="shared" si="35"/>
        <v>0</v>
      </c>
    </row>
    <row r="150" spans="2:16" ht="12.5">
      <c r="B150" s="9" t="str">
        <f t="shared" si="27"/>
        <v/>
      </c>
      <c r="C150" s="64">
        <f>IF(D93="","-",+C149+1)</f>
        <v>2075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30"/>
        <v>0</v>
      </c>
      <c r="G150" s="70">
        <f t="shared" si="31"/>
        <v>0</v>
      </c>
      <c r="H150" s="73">
        <f t="shared" si="28"/>
        <v>0</v>
      </c>
      <c r="I150" s="127">
        <f t="shared" si="29"/>
        <v>0</v>
      </c>
      <c r="J150" s="69">
        <f t="shared" si="32"/>
        <v>0</v>
      </c>
      <c r="K150" s="69"/>
      <c r="L150" s="150"/>
      <c r="M150" s="69">
        <f t="shared" si="33"/>
        <v>0</v>
      </c>
      <c r="N150" s="150"/>
      <c r="O150" s="69">
        <f t="shared" si="34"/>
        <v>0</v>
      </c>
      <c r="P150" s="69">
        <f t="shared" si="35"/>
        <v>0</v>
      </c>
    </row>
    <row r="151" spans="2:16" ht="12.5">
      <c r="B151" s="9" t="str">
        <f t="shared" si="27"/>
        <v/>
      </c>
      <c r="C151" s="64">
        <f>IF(D93="","-",+C150+1)</f>
        <v>2076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30"/>
        <v>0</v>
      </c>
      <c r="G151" s="70">
        <f t="shared" si="31"/>
        <v>0</v>
      </c>
      <c r="H151" s="73">
        <f t="shared" si="28"/>
        <v>0</v>
      </c>
      <c r="I151" s="127">
        <f t="shared" si="29"/>
        <v>0</v>
      </c>
      <c r="J151" s="69">
        <f t="shared" si="32"/>
        <v>0</v>
      </c>
      <c r="K151" s="69"/>
      <c r="L151" s="150"/>
      <c r="M151" s="69">
        <f t="shared" si="33"/>
        <v>0</v>
      </c>
      <c r="N151" s="150"/>
      <c r="O151" s="69">
        <f t="shared" si="34"/>
        <v>0</v>
      </c>
      <c r="P151" s="69">
        <f t="shared" si="35"/>
        <v>0</v>
      </c>
    </row>
    <row r="152" spans="2:16" ht="12.5">
      <c r="B152" s="9" t="str">
        <f t="shared" si="27"/>
        <v/>
      </c>
      <c r="C152" s="64">
        <f>IF(D93="","-",+C151+1)</f>
        <v>2077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30"/>
        <v>0</v>
      </c>
      <c r="G152" s="70">
        <f t="shared" si="31"/>
        <v>0</v>
      </c>
      <c r="H152" s="73">
        <f t="shared" si="28"/>
        <v>0</v>
      </c>
      <c r="I152" s="127">
        <f t="shared" si="29"/>
        <v>0</v>
      </c>
      <c r="J152" s="69">
        <f t="shared" si="32"/>
        <v>0</v>
      </c>
      <c r="K152" s="69"/>
      <c r="L152" s="150"/>
      <c r="M152" s="69">
        <f t="shared" si="33"/>
        <v>0</v>
      </c>
      <c r="N152" s="150"/>
      <c r="O152" s="69">
        <f t="shared" si="34"/>
        <v>0</v>
      </c>
      <c r="P152" s="69">
        <f t="shared" si="35"/>
        <v>0</v>
      </c>
    </row>
    <row r="153" spans="2:16" ht="12.5">
      <c r="B153" s="9" t="str">
        <f t="shared" si="27"/>
        <v/>
      </c>
      <c r="C153" s="64">
        <f>IF(D93="","-",+C152+1)</f>
        <v>2078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30"/>
        <v>0</v>
      </c>
      <c r="G153" s="70">
        <f t="shared" si="31"/>
        <v>0</v>
      </c>
      <c r="H153" s="73">
        <f t="shared" si="28"/>
        <v>0</v>
      </c>
      <c r="I153" s="127">
        <f t="shared" si="29"/>
        <v>0</v>
      </c>
      <c r="J153" s="69">
        <f t="shared" si="32"/>
        <v>0</v>
      </c>
      <c r="K153" s="69"/>
      <c r="L153" s="150"/>
      <c r="M153" s="69">
        <f t="shared" si="33"/>
        <v>0</v>
      </c>
      <c r="N153" s="150"/>
      <c r="O153" s="69">
        <f t="shared" si="34"/>
        <v>0</v>
      </c>
      <c r="P153" s="69">
        <f t="shared" si="35"/>
        <v>0</v>
      </c>
    </row>
    <row r="154" spans="2:16" ht="13" thickBot="1">
      <c r="B154" s="9" t="str">
        <f t="shared" si="27"/>
        <v/>
      </c>
      <c r="C154" s="74">
        <f>IF(D93="","-",+C153+1)</f>
        <v>2079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30"/>
        <v>0</v>
      </c>
      <c r="G154" s="75">
        <f t="shared" si="31"/>
        <v>0</v>
      </c>
      <c r="H154" s="77">
        <f t="shared" si="28"/>
        <v>0</v>
      </c>
      <c r="I154" s="128">
        <f t="shared" si="29"/>
        <v>0</v>
      </c>
      <c r="J154" s="79">
        <f t="shared" si="32"/>
        <v>0</v>
      </c>
      <c r="K154" s="69"/>
      <c r="L154" s="151"/>
      <c r="M154" s="79">
        <f t="shared" si="33"/>
        <v>0</v>
      </c>
      <c r="N154" s="151"/>
      <c r="O154" s="79">
        <f t="shared" si="34"/>
        <v>0</v>
      </c>
      <c r="P154" s="79">
        <f t="shared" si="35"/>
        <v>0</v>
      </c>
    </row>
    <row r="155" spans="2:16" ht="12.5">
      <c r="C155" s="65" t="s">
        <v>78</v>
      </c>
      <c r="D155" s="22"/>
      <c r="E155" s="22">
        <f>SUM(E99:E154)</f>
        <v>298769.91000000003</v>
      </c>
      <c r="F155" s="22"/>
      <c r="G155" s="22"/>
      <c r="H155" s="22">
        <f>SUM(H99:H154)</f>
        <v>1135876.1857158728</v>
      </c>
      <c r="I155" s="22">
        <f>SUM(I99:I154)</f>
        <v>1135876.1857158728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80BD0-3226-419A-9A0C-EEC63B03344F}">
  <dimension ref="A1:P162"/>
  <sheetViews>
    <sheetView topLeftCell="A77" zoomScaleNormal="100" zoomScaleSheetLayoutView="80" workbookViewId="0">
      <selection activeCell="S90" sqref="S90:S94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"&amp;COUNT(S.001:S.077!$P$3)</f>
        <v>SWEPCO Project 76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749614.3864463066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749614.3864463066</v>
      </c>
      <c r="O6" s="1"/>
      <c r="P6" s="1"/>
    </row>
    <row r="7" spans="1:16" ht="13.5" thickBot="1">
      <c r="C7" s="32" t="s">
        <v>48</v>
      </c>
      <c r="D7" s="108" t="s">
        <v>487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488</v>
      </c>
      <c r="E9" s="673" t="s">
        <v>489</v>
      </c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12542999.67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2024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12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285068.17431818182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391</v>
      </c>
      <c r="H15" s="181" t="s">
        <v>392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2024</v>
      </c>
      <c r="D17" s="65">
        <v>0</v>
      </c>
      <c r="E17" s="182">
        <f>IF(D10&gt;=100000,I$14/12*(12-D12),0)</f>
        <v>0</v>
      </c>
      <c r="F17" s="70">
        <f>IF(D11=C17,+D10-E17,+D17-E17)</f>
        <v>12542999.67</v>
      </c>
      <c r="G17" s="66">
        <f t="shared" ref="G17:G72" si="0">+I$12*((D17+F17)/2)+E17</f>
        <v>749614.3864463066</v>
      </c>
      <c r="H17" s="53">
        <f t="shared" ref="H17:H72" si="1">+I$13*((D17+F17)/2)+E17</f>
        <v>749614.3864463066</v>
      </c>
      <c r="I17" s="67">
        <f t="shared" ref="I17:I72" si="2">H17-G17</f>
        <v>0</v>
      </c>
      <c r="J17" s="67"/>
      <c r="K17" s="131">
        <f>G17</f>
        <v>749614.3864463066</v>
      </c>
      <c r="L17" s="513">
        <f t="shared" ref="L17" si="3">IF(K17&lt;&gt;0,+G17-K17,0)</f>
        <v>0</v>
      </c>
      <c r="M17" s="512">
        <f t="shared" ref="M17" si="4">+H17</f>
        <v>749614.3864463066</v>
      </c>
      <c r="N17" s="513">
        <f t="shared" ref="N17" si="5">IF(M17&lt;&gt;0,+H17-M17,0)</f>
        <v>0</v>
      </c>
      <c r="O17" s="514">
        <f t="shared" ref="O17" si="6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2025</v>
      </c>
      <c r="D18" s="70">
        <f>IF(F17+SUM(E$17:E17)=D$10,F17,D$10-SUM(E$17:E17))</f>
        <v>12542999.67</v>
      </c>
      <c r="E18" s="71">
        <f>IF(+I14&lt;F17,I14,D18)</f>
        <v>285068.17431818182</v>
      </c>
      <c r="F18" s="70">
        <f t="shared" ref="F18:F72" si="7">+D18-E18</f>
        <v>12257931.495681819</v>
      </c>
      <c r="G18" s="72">
        <f t="shared" si="0"/>
        <v>1767260.2566097425</v>
      </c>
      <c r="H18" s="53">
        <f t="shared" si="1"/>
        <v>1767260.2566097425</v>
      </c>
      <c r="I18" s="67">
        <f t="shared" si="2"/>
        <v>0</v>
      </c>
      <c r="J18" s="67"/>
      <c r="K18" s="150"/>
      <c r="L18" s="69">
        <f t="shared" ref="L18:L72" si="8">IF(K18&lt;&gt;0,+G18-K18,0)</f>
        <v>0</v>
      </c>
      <c r="M18" s="150"/>
      <c r="N18" s="69">
        <f t="shared" ref="N18:N72" si="9">IF(M18&lt;&gt;0,+H18-M18,0)</f>
        <v>0</v>
      </c>
      <c r="O18" s="69">
        <f t="shared" ref="O18:O72" si="10">+N18-L18</f>
        <v>0</v>
      </c>
      <c r="P18" s="4"/>
    </row>
    <row r="19" spans="2:16" ht="12.5">
      <c r="B19" s="9" t="str">
        <f>IF(D19=F18,"","IU")</f>
        <v/>
      </c>
      <c r="C19" s="64">
        <f>IF(D11="","-",+C18+1)</f>
        <v>2026</v>
      </c>
      <c r="D19" s="70">
        <f>IF(F18+SUM(E$17:E18)=D$10,F18,D$10-SUM(E$17:E18))</f>
        <v>12257931.495681819</v>
      </c>
      <c r="E19" s="71">
        <f>IF(+I14&lt;F18,I14,D19)</f>
        <v>285068.17431818182</v>
      </c>
      <c r="F19" s="70">
        <f t="shared" si="7"/>
        <v>11972863.321363637</v>
      </c>
      <c r="G19" s="72">
        <f t="shared" si="0"/>
        <v>1733186.8754076378</v>
      </c>
      <c r="H19" s="53">
        <f t="shared" si="1"/>
        <v>1733186.8754076378</v>
      </c>
      <c r="I19" s="67">
        <f t="shared" si="2"/>
        <v>0</v>
      </c>
      <c r="J19" s="67"/>
      <c r="K19" s="150"/>
      <c r="L19" s="69">
        <f t="shared" si="8"/>
        <v>0</v>
      </c>
      <c r="M19" s="150"/>
      <c r="N19" s="69">
        <f t="shared" si="9"/>
        <v>0</v>
      </c>
      <c r="O19" s="69">
        <f t="shared" si="10"/>
        <v>0</v>
      </c>
      <c r="P19" s="4"/>
    </row>
    <row r="20" spans="2:16" ht="12.5">
      <c r="B20" s="9" t="str">
        <f t="shared" ref="B20:B72" si="11">IF(D20=F19,"","IU")</f>
        <v/>
      </c>
      <c r="C20" s="64">
        <f>IF(D11="","-",+C19+1)</f>
        <v>2027</v>
      </c>
      <c r="D20" s="70">
        <f>IF(F19+SUM(E$17:E19)=D$10,F19,D$10-SUM(E$17:E19))</f>
        <v>11972863.321363637</v>
      </c>
      <c r="E20" s="71">
        <f>IF(+I14&lt;F19,I14,D20)</f>
        <v>285068.17431818182</v>
      </c>
      <c r="F20" s="70">
        <f t="shared" si="7"/>
        <v>11687795.147045456</v>
      </c>
      <c r="G20" s="72">
        <f t="shared" si="0"/>
        <v>1699113.4942055328</v>
      </c>
      <c r="H20" s="53">
        <f t="shared" si="1"/>
        <v>1699113.4942055328</v>
      </c>
      <c r="I20" s="67">
        <f t="shared" si="2"/>
        <v>0</v>
      </c>
      <c r="J20" s="67"/>
      <c r="K20" s="150"/>
      <c r="L20" s="69">
        <f t="shared" si="8"/>
        <v>0</v>
      </c>
      <c r="M20" s="150"/>
      <c r="N20" s="69">
        <f t="shared" si="9"/>
        <v>0</v>
      </c>
      <c r="O20" s="69">
        <f t="shared" si="10"/>
        <v>0</v>
      </c>
      <c r="P20" s="4"/>
    </row>
    <row r="21" spans="2:16" ht="12.5">
      <c r="B21" s="9" t="str">
        <f t="shared" si="11"/>
        <v/>
      </c>
      <c r="C21" s="64">
        <f>IF(D11="","-",+C20+1)</f>
        <v>2028</v>
      </c>
      <c r="D21" s="70">
        <f>IF(F20+SUM(E$17:E20)=D$10,F20,D$10-SUM(E$17:E20))</f>
        <v>11687795.147045456</v>
      </c>
      <c r="E21" s="71">
        <f>IF(+I14&lt;F20,I14,D21)</f>
        <v>285068.17431818182</v>
      </c>
      <c r="F21" s="70">
        <f t="shared" si="7"/>
        <v>11402726.972727275</v>
      </c>
      <c r="G21" s="72">
        <f t="shared" si="0"/>
        <v>1665040.1130034283</v>
      </c>
      <c r="H21" s="53">
        <f t="shared" si="1"/>
        <v>1665040.1130034283</v>
      </c>
      <c r="I21" s="67">
        <f t="shared" si="2"/>
        <v>0</v>
      </c>
      <c r="J21" s="67"/>
      <c r="K21" s="150"/>
      <c r="L21" s="69">
        <f t="shared" si="8"/>
        <v>0</v>
      </c>
      <c r="M21" s="150"/>
      <c r="N21" s="69">
        <f t="shared" si="9"/>
        <v>0</v>
      </c>
      <c r="O21" s="69">
        <f t="shared" si="10"/>
        <v>0</v>
      </c>
      <c r="P21" s="4"/>
    </row>
    <row r="22" spans="2:16" ht="12.5">
      <c r="B22" s="9" t="str">
        <f t="shared" si="11"/>
        <v/>
      </c>
      <c r="C22" s="64">
        <f>IF(D11="","-",+C21+1)</f>
        <v>2029</v>
      </c>
      <c r="D22" s="70">
        <f>IF(F21+SUM(E$17:E21)=D$10,F21,D$10-SUM(E$17:E21))</f>
        <v>11402726.972727275</v>
      </c>
      <c r="E22" s="71">
        <f>IF(+I14&lt;F21,I14,D22)</f>
        <v>285068.17431818182</v>
      </c>
      <c r="F22" s="70">
        <f t="shared" si="7"/>
        <v>11117658.798409093</v>
      </c>
      <c r="G22" s="72">
        <f t="shared" si="0"/>
        <v>1630966.7318013234</v>
      </c>
      <c r="H22" s="53">
        <f t="shared" si="1"/>
        <v>1630966.7318013234</v>
      </c>
      <c r="I22" s="67">
        <f t="shared" si="2"/>
        <v>0</v>
      </c>
      <c r="J22" s="67"/>
      <c r="K22" s="150"/>
      <c r="L22" s="69">
        <f t="shared" si="8"/>
        <v>0</v>
      </c>
      <c r="M22" s="150"/>
      <c r="N22" s="69">
        <f t="shared" si="9"/>
        <v>0</v>
      </c>
      <c r="O22" s="69">
        <f t="shared" si="10"/>
        <v>0</v>
      </c>
      <c r="P22" s="4"/>
    </row>
    <row r="23" spans="2:16" ht="12.5">
      <c r="B23" s="9" t="str">
        <f t="shared" si="11"/>
        <v/>
      </c>
      <c r="C23" s="64">
        <f>IF(D11="","-",+C22+1)</f>
        <v>2030</v>
      </c>
      <c r="D23" s="70">
        <f>IF(F22+SUM(E$17:E22)=D$10,F22,D$10-SUM(E$17:E22))</f>
        <v>11117658.798409093</v>
      </c>
      <c r="E23" s="71">
        <f>IF(+I14&lt;F22,I14,D23)</f>
        <v>285068.17431818182</v>
      </c>
      <c r="F23" s="70">
        <f t="shared" si="7"/>
        <v>10832590.624090912</v>
      </c>
      <c r="G23" s="72">
        <f t="shared" si="0"/>
        <v>1596893.3505992186</v>
      </c>
      <c r="H23" s="53">
        <f t="shared" si="1"/>
        <v>1596893.3505992186</v>
      </c>
      <c r="I23" s="67">
        <f t="shared" si="2"/>
        <v>0</v>
      </c>
      <c r="J23" s="67"/>
      <c r="K23" s="150"/>
      <c r="L23" s="69">
        <f t="shared" si="8"/>
        <v>0</v>
      </c>
      <c r="M23" s="150"/>
      <c r="N23" s="69">
        <f t="shared" si="9"/>
        <v>0</v>
      </c>
      <c r="O23" s="69">
        <f t="shared" si="10"/>
        <v>0</v>
      </c>
      <c r="P23" s="4"/>
    </row>
    <row r="24" spans="2:16" ht="12.5">
      <c r="B24" s="9" t="str">
        <f t="shared" si="11"/>
        <v/>
      </c>
      <c r="C24" s="64">
        <f>IF(D11="","-",+C23+1)</f>
        <v>2031</v>
      </c>
      <c r="D24" s="70">
        <f>IF(F23+SUM(E$17:E23)=D$10,F23,D$10-SUM(E$17:E23))</f>
        <v>10832590.624090912</v>
      </c>
      <c r="E24" s="71">
        <f>IF(+I14&lt;F23,I14,D24)</f>
        <v>285068.17431818182</v>
      </c>
      <c r="F24" s="70">
        <f t="shared" si="7"/>
        <v>10547522.44977273</v>
      </c>
      <c r="G24" s="72">
        <f t="shared" si="0"/>
        <v>1562819.9693971137</v>
      </c>
      <c r="H24" s="53">
        <f t="shared" si="1"/>
        <v>1562819.9693971137</v>
      </c>
      <c r="I24" s="67">
        <f t="shared" si="2"/>
        <v>0</v>
      </c>
      <c r="J24" s="67"/>
      <c r="K24" s="150"/>
      <c r="L24" s="69">
        <f t="shared" si="8"/>
        <v>0</v>
      </c>
      <c r="M24" s="150"/>
      <c r="N24" s="69">
        <f t="shared" si="9"/>
        <v>0</v>
      </c>
      <c r="O24" s="69">
        <f t="shared" si="10"/>
        <v>0</v>
      </c>
      <c r="P24" s="4"/>
    </row>
    <row r="25" spans="2:16" ht="12.5">
      <c r="B25" s="9" t="str">
        <f t="shared" si="11"/>
        <v/>
      </c>
      <c r="C25" s="64">
        <f>IF(D11="","-",+C24+1)</f>
        <v>2032</v>
      </c>
      <c r="D25" s="70">
        <f>IF(F24+SUM(E$17:E24)=D$10,F24,D$10-SUM(E$17:E24))</f>
        <v>10547522.44977273</v>
      </c>
      <c r="E25" s="71">
        <f>IF(+I14&lt;F24,I14,D25)</f>
        <v>285068.17431818182</v>
      </c>
      <c r="F25" s="70">
        <f t="shared" si="7"/>
        <v>10262454.275454549</v>
      </c>
      <c r="G25" s="72">
        <f t="shared" si="0"/>
        <v>1528746.5881950092</v>
      </c>
      <c r="H25" s="53">
        <f t="shared" si="1"/>
        <v>1528746.5881950092</v>
      </c>
      <c r="I25" s="67">
        <f t="shared" si="2"/>
        <v>0</v>
      </c>
      <c r="J25" s="67"/>
      <c r="K25" s="150"/>
      <c r="L25" s="69">
        <f t="shared" si="8"/>
        <v>0</v>
      </c>
      <c r="M25" s="150"/>
      <c r="N25" s="69">
        <f t="shared" si="9"/>
        <v>0</v>
      </c>
      <c r="O25" s="69">
        <f t="shared" si="10"/>
        <v>0</v>
      </c>
      <c r="P25" s="4"/>
    </row>
    <row r="26" spans="2:16" ht="12.5">
      <c r="B26" s="9" t="str">
        <f t="shared" si="11"/>
        <v/>
      </c>
      <c r="C26" s="64">
        <f>IF(D11="","-",+C25+1)</f>
        <v>2033</v>
      </c>
      <c r="D26" s="70">
        <f>IF(F25+SUM(E$17:E25)=D$10,F25,D$10-SUM(E$17:E25))</f>
        <v>10262454.275454549</v>
      </c>
      <c r="E26" s="71">
        <f>IF(+I14&lt;F25,I14,D26)</f>
        <v>285068.17431818182</v>
      </c>
      <c r="F26" s="70">
        <f t="shared" si="7"/>
        <v>9977386.1011363678</v>
      </c>
      <c r="G26" s="72">
        <f t="shared" si="0"/>
        <v>1494673.2069929042</v>
      </c>
      <c r="H26" s="53">
        <f t="shared" si="1"/>
        <v>1494673.2069929042</v>
      </c>
      <c r="I26" s="67">
        <f t="shared" si="2"/>
        <v>0</v>
      </c>
      <c r="J26" s="67"/>
      <c r="K26" s="150"/>
      <c r="L26" s="69">
        <f t="shared" si="8"/>
        <v>0</v>
      </c>
      <c r="M26" s="150"/>
      <c r="N26" s="69">
        <f t="shared" si="9"/>
        <v>0</v>
      </c>
      <c r="O26" s="69">
        <f t="shared" si="10"/>
        <v>0</v>
      </c>
      <c r="P26" s="4"/>
    </row>
    <row r="27" spans="2:16" ht="12.5">
      <c r="B27" s="9" t="str">
        <f t="shared" si="11"/>
        <v/>
      </c>
      <c r="C27" s="64">
        <f>IF(D11="","-",+C26+1)</f>
        <v>2034</v>
      </c>
      <c r="D27" s="70">
        <f>IF(F26+SUM(E$17:E26)=D$10,F26,D$10-SUM(E$17:E26))</f>
        <v>9977386.1011363678</v>
      </c>
      <c r="E27" s="71">
        <f>IF(+I14&lt;F26,I14,D27)</f>
        <v>285068.17431818182</v>
      </c>
      <c r="F27" s="70">
        <f t="shared" si="7"/>
        <v>9692317.9268181864</v>
      </c>
      <c r="G27" s="72">
        <f t="shared" si="0"/>
        <v>1460599.8257907997</v>
      </c>
      <c r="H27" s="53">
        <f t="shared" si="1"/>
        <v>1460599.8257907997</v>
      </c>
      <c r="I27" s="67">
        <f t="shared" si="2"/>
        <v>0</v>
      </c>
      <c r="J27" s="67"/>
      <c r="K27" s="150"/>
      <c r="L27" s="69">
        <f t="shared" si="8"/>
        <v>0</v>
      </c>
      <c r="M27" s="150"/>
      <c r="N27" s="69">
        <f t="shared" si="9"/>
        <v>0</v>
      </c>
      <c r="O27" s="69">
        <f t="shared" si="10"/>
        <v>0</v>
      </c>
      <c r="P27" s="4"/>
    </row>
    <row r="28" spans="2:16" ht="12.5">
      <c r="B28" s="9" t="str">
        <f t="shared" si="11"/>
        <v/>
      </c>
      <c r="C28" s="64">
        <f>IF(D11="","-",+C27+1)</f>
        <v>2035</v>
      </c>
      <c r="D28" s="70">
        <f>IF(F27+SUM(E$17:E27)=D$10,F27,D$10-SUM(E$17:E27))</f>
        <v>9692317.9268181864</v>
      </c>
      <c r="E28" s="71">
        <f>IF(+I14&lt;F27,I14,D28)</f>
        <v>285068.17431818182</v>
      </c>
      <c r="F28" s="70">
        <f t="shared" si="7"/>
        <v>9407249.7525000051</v>
      </c>
      <c r="G28" s="72">
        <f t="shared" si="0"/>
        <v>1426526.4445886945</v>
      </c>
      <c r="H28" s="53">
        <f t="shared" si="1"/>
        <v>1426526.4445886945</v>
      </c>
      <c r="I28" s="67">
        <f t="shared" si="2"/>
        <v>0</v>
      </c>
      <c r="J28" s="67"/>
      <c r="K28" s="150"/>
      <c r="L28" s="69">
        <f t="shared" si="8"/>
        <v>0</v>
      </c>
      <c r="M28" s="150"/>
      <c r="N28" s="69">
        <f t="shared" si="9"/>
        <v>0</v>
      </c>
      <c r="O28" s="69">
        <f t="shared" si="10"/>
        <v>0</v>
      </c>
      <c r="P28" s="4"/>
    </row>
    <row r="29" spans="2:16" ht="12.5">
      <c r="B29" s="9" t="str">
        <f t="shared" si="11"/>
        <v/>
      </c>
      <c r="C29" s="64">
        <f>IF(D11="","-",+C28+1)</f>
        <v>2036</v>
      </c>
      <c r="D29" s="70">
        <f>IF(F28+SUM(E$17:E28)=D$10,F28,D$10-SUM(E$17:E28))</f>
        <v>9407249.7525000051</v>
      </c>
      <c r="E29" s="71">
        <f>IF(+I14&lt;F28,I14,D29)</f>
        <v>285068.17431818182</v>
      </c>
      <c r="F29" s="70">
        <f t="shared" si="7"/>
        <v>9122181.5781818237</v>
      </c>
      <c r="G29" s="72">
        <f t="shared" si="0"/>
        <v>1392453.06338659</v>
      </c>
      <c r="H29" s="53">
        <f t="shared" si="1"/>
        <v>1392453.06338659</v>
      </c>
      <c r="I29" s="67">
        <f t="shared" si="2"/>
        <v>0</v>
      </c>
      <c r="J29" s="67"/>
      <c r="K29" s="150"/>
      <c r="L29" s="69">
        <f t="shared" si="8"/>
        <v>0</v>
      </c>
      <c r="M29" s="150"/>
      <c r="N29" s="69">
        <f t="shared" si="9"/>
        <v>0</v>
      </c>
      <c r="O29" s="69">
        <f t="shared" si="10"/>
        <v>0</v>
      </c>
      <c r="P29" s="4"/>
    </row>
    <row r="30" spans="2:16" ht="12.5">
      <c r="B30" s="9" t="str">
        <f t="shared" si="11"/>
        <v/>
      </c>
      <c r="C30" s="64">
        <f>IF(D11="","-",+C29+1)</f>
        <v>2037</v>
      </c>
      <c r="D30" s="70">
        <f>IF(F29+SUM(E$17:E29)=D$10,F29,D$10-SUM(E$17:E29))</f>
        <v>9122181.5781818237</v>
      </c>
      <c r="E30" s="71">
        <f>IF(+I14&lt;F29,I14,D30)</f>
        <v>285068.17431818182</v>
      </c>
      <c r="F30" s="70">
        <f t="shared" si="7"/>
        <v>8837113.4038636424</v>
      </c>
      <c r="G30" s="72">
        <f t="shared" si="0"/>
        <v>1358379.682184485</v>
      </c>
      <c r="H30" s="53">
        <f t="shared" si="1"/>
        <v>1358379.682184485</v>
      </c>
      <c r="I30" s="67">
        <f t="shared" si="2"/>
        <v>0</v>
      </c>
      <c r="J30" s="67"/>
      <c r="K30" s="150"/>
      <c r="L30" s="69">
        <f t="shared" si="8"/>
        <v>0</v>
      </c>
      <c r="M30" s="150"/>
      <c r="N30" s="69">
        <f t="shared" si="9"/>
        <v>0</v>
      </c>
      <c r="O30" s="69">
        <f t="shared" si="10"/>
        <v>0</v>
      </c>
      <c r="P30" s="4"/>
    </row>
    <row r="31" spans="2:16" ht="12.5">
      <c r="B31" s="9" t="str">
        <f t="shared" si="11"/>
        <v/>
      </c>
      <c r="C31" s="64">
        <f>IF(D11="","-",+C30+1)</f>
        <v>2038</v>
      </c>
      <c r="D31" s="70">
        <f>IF(F30+SUM(E$17:E30)=D$10,F30,D$10-SUM(E$17:E30))</f>
        <v>8837113.4038636424</v>
      </c>
      <c r="E31" s="71">
        <f>IF(+I14&lt;F30,I14,D31)</f>
        <v>285068.17431818182</v>
      </c>
      <c r="F31" s="70">
        <f t="shared" si="7"/>
        <v>8552045.229545461</v>
      </c>
      <c r="G31" s="72">
        <f t="shared" si="0"/>
        <v>1324306.3009823803</v>
      </c>
      <c r="H31" s="53">
        <f t="shared" si="1"/>
        <v>1324306.3009823803</v>
      </c>
      <c r="I31" s="67">
        <f t="shared" si="2"/>
        <v>0</v>
      </c>
      <c r="J31" s="67"/>
      <c r="K31" s="150"/>
      <c r="L31" s="69">
        <f t="shared" si="8"/>
        <v>0</v>
      </c>
      <c r="M31" s="150"/>
      <c r="N31" s="69">
        <f t="shared" si="9"/>
        <v>0</v>
      </c>
      <c r="O31" s="69">
        <f t="shared" si="10"/>
        <v>0</v>
      </c>
      <c r="P31" s="4"/>
    </row>
    <row r="32" spans="2:16" ht="12.5">
      <c r="B32" s="9" t="str">
        <f t="shared" si="11"/>
        <v/>
      </c>
      <c r="C32" s="64">
        <f>IF(D11="","-",+C31+1)</f>
        <v>2039</v>
      </c>
      <c r="D32" s="70">
        <f>IF(F31+SUM(E$17:E31)=D$10,F31,D$10-SUM(E$17:E31))</f>
        <v>8552045.229545461</v>
      </c>
      <c r="E32" s="71">
        <f>IF(+I14&lt;F31,I14,D32)</f>
        <v>285068.17431818182</v>
      </c>
      <c r="F32" s="70">
        <f t="shared" si="7"/>
        <v>8266977.0552272797</v>
      </c>
      <c r="G32" s="72">
        <f t="shared" si="0"/>
        <v>1290232.9197802753</v>
      </c>
      <c r="H32" s="53">
        <f t="shared" si="1"/>
        <v>1290232.9197802753</v>
      </c>
      <c r="I32" s="67">
        <f t="shared" si="2"/>
        <v>0</v>
      </c>
      <c r="J32" s="67"/>
      <c r="K32" s="150"/>
      <c r="L32" s="69">
        <f t="shared" si="8"/>
        <v>0</v>
      </c>
      <c r="M32" s="150"/>
      <c r="N32" s="69">
        <f t="shared" si="9"/>
        <v>0</v>
      </c>
      <c r="O32" s="69">
        <f t="shared" si="10"/>
        <v>0</v>
      </c>
      <c r="P32" s="4"/>
    </row>
    <row r="33" spans="2:16" ht="12.5">
      <c r="B33" s="9" t="str">
        <f t="shared" si="11"/>
        <v/>
      </c>
      <c r="C33" s="64">
        <f>IF(D11="","-",+C32+1)</f>
        <v>2040</v>
      </c>
      <c r="D33" s="70">
        <f>IF(F32+SUM(E$17:E32)=D$10,F32,D$10-SUM(E$17:E32))</f>
        <v>8266977.0552272797</v>
      </c>
      <c r="E33" s="71">
        <f>IF(+I14&lt;F32,I14,D33)</f>
        <v>285068.17431818182</v>
      </c>
      <c r="F33" s="70">
        <f t="shared" si="7"/>
        <v>7981908.8809090983</v>
      </c>
      <c r="G33" s="72">
        <f t="shared" si="0"/>
        <v>1256159.5385781708</v>
      </c>
      <c r="H33" s="53">
        <f t="shared" si="1"/>
        <v>1256159.5385781708</v>
      </c>
      <c r="I33" s="67">
        <f t="shared" si="2"/>
        <v>0</v>
      </c>
      <c r="J33" s="67"/>
      <c r="K33" s="150"/>
      <c r="L33" s="69">
        <f t="shared" si="8"/>
        <v>0</v>
      </c>
      <c r="M33" s="150"/>
      <c r="N33" s="69">
        <f t="shared" si="9"/>
        <v>0</v>
      </c>
      <c r="O33" s="69">
        <f t="shared" si="10"/>
        <v>0</v>
      </c>
      <c r="P33" s="4"/>
    </row>
    <row r="34" spans="2:16" ht="12.5">
      <c r="B34" s="9" t="str">
        <f t="shared" si="11"/>
        <v/>
      </c>
      <c r="C34" s="64">
        <f>IF(D11="","-",+C33+1)</f>
        <v>2041</v>
      </c>
      <c r="D34" s="70">
        <f>IF(F33+SUM(E$17:E33)=D$10,F33,D$10-SUM(E$17:E33))</f>
        <v>7981908.8809090983</v>
      </c>
      <c r="E34" s="71">
        <f>IF(+I14&lt;F33,I14,D34)</f>
        <v>285068.17431818182</v>
      </c>
      <c r="F34" s="70">
        <f t="shared" si="7"/>
        <v>7696840.706590917</v>
      </c>
      <c r="G34" s="72">
        <f t="shared" si="0"/>
        <v>1222086.1573760659</v>
      </c>
      <c r="H34" s="53">
        <f t="shared" si="1"/>
        <v>1222086.1573760659</v>
      </c>
      <c r="I34" s="67">
        <f t="shared" si="2"/>
        <v>0</v>
      </c>
      <c r="J34" s="67"/>
      <c r="K34" s="150"/>
      <c r="L34" s="69">
        <f t="shared" si="8"/>
        <v>0</v>
      </c>
      <c r="M34" s="150"/>
      <c r="N34" s="69">
        <f t="shared" si="9"/>
        <v>0</v>
      </c>
      <c r="O34" s="69">
        <f t="shared" si="10"/>
        <v>0</v>
      </c>
      <c r="P34" s="4"/>
    </row>
    <row r="35" spans="2:16" ht="12.5">
      <c r="B35" s="9" t="str">
        <f t="shared" si="11"/>
        <v/>
      </c>
      <c r="C35" s="64">
        <f>IF(D11="","-",+C34+1)</f>
        <v>2042</v>
      </c>
      <c r="D35" s="70">
        <f>IF(F34+SUM(E$17:E34)=D$10,F34,D$10-SUM(E$17:E34))</f>
        <v>7696840.706590917</v>
      </c>
      <c r="E35" s="71">
        <f>IF(+I14&lt;F34,I14,D35)</f>
        <v>285068.17431818182</v>
      </c>
      <c r="F35" s="70">
        <f t="shared" si="7"/>
        <v>7411772.5322727356</v>
      </c>
      <c r="G35" s="72">
        <f t="shared" si="0"/>
        <v>1188012.7761739611</v>
      </c>
      <c r="H35" s="53">
        <f t="shared" si="1"/>
        <v>1188012.7761739611</v>
      </c>
      <c r="I35" s="67">
        <f t="shared" si="2"/>
        <v>0</v>
      </c>
      <c r="J35" s="67"/>
      <c r="K35" s="150"/>
      <c r="L35" s="69">
        <f t="shared" si="8"/>
        <v>0</v>
      </c>
      <c r="M35" s="150"/>
      <c r="N35" s="69">
        <f t="shared" si="9"/>
        <v>0</v>
      </c>
      <c r="O35" s="69">
        <f t="shared" si="10"/>
        <v>0</v>
      </c>
      <c r="P35" s="4"/>
    </row>
    <row r="36" spans="2:16" ht="12.5">
      <c r="B36" s="9" t="str">
        <f t="shared" si="11"/>
        <v/>
      </c>
      <c r="C36" s="64">
        <f>IF(D11="","-",+C35+1)</f>
        <v>2043</v>
      </c>
      <c r="D36" s="70">
        <f>IF(F35+SUM(E$17:E35)=D$10,F35,D$10-SUM(E$17:E35))</f>
        <v>7411772.5322727356</v>
      </c>
      <c r="E36" s="71">
        <f>IF(+I14&lt;F35,I14,D36)</f>
        <v>285068.17431818182</v>
      </c>
      <c r="F36" s="70">
        <f t="shared" si="7"/>
        <v>7126704.3579545543</v>
      </c>
      <c r="G36" s="72">
        <f t="shared" si="0"/>
        <v>1153939.3949718564</v>
      </c>
      <c r="H36" s="53">
        <f t="shared" si="1"/>
        <v>1153939.3949718564</v>
      </c>
      <c r="I36" s="67">
        <f t="shared" si="2"/>
        <v>0</v>
      </c>
      <c r="J36" s="67"/>
      <c r="K36" s="150"/>
      <c r="L36" s="69">
        <f t="shared" si="8"/>
        <v>0</v>
      </c>
      <c r="M36" s="150"/>
      <c r="N36" s="69">
        <f t="shared" si="9"/>
        <v>0</v>
      </c>
      <c r="O36" s="69">
        <f t="shared" si="10"/>
        <v>0</v>
      </c>
      <c r="P36" s="4"/>
    </row>
    <row r="37" spans="2:16" ht="12.5">
      <c r="B37" s="9" t="str">
        <f t="shared" si="11"/>
        <v/>
      </c>
      <c r="C37" s="64">
        <f>IF(D11="","-",+C36+1)</f>
        <v>2044</v>
      </c>
      <c r="D37" s="70">
        <f>IF(F36+SUM(E$17:E36)=D$10,F36,D$10-SUM(E$17:E36))</f>
        <v>7126704.3579545543</v>
      </c>
      <c r="E37" s="71">
        <f>IF(+I14&lt;F36,I14,D37)</f>
        <v>285068.17431818182</v>
      </c>
      <c r="F37" s="70">
        <f t="shared" si="7"/>
        <v>6841636.1836363729</v>
      </c>
      <c r="G37" s="72">
        <f t="shared" si="0"/>
        <v>1119866.0137697514</v>
      </c>
      <c r="H37" s="53">
        <f t="shared" si="1"/>
        <v>1119866.0137697514</v>
      </c>
      <c r="I37" s="67">
        <f t="shared" si="2"/>
        <v>0</v>
      </c>
      <c r="J37" s="67"/>
      <c r="K37" s="150"/>
      <c r="L37" s="69">
        <f t="shared" si="8"/>
        <v>0</v>
      </c>
      <c r="M37" s="150"/>
      <c r="N37" s="69">
        <f t="shared" si="9"/>
        <v>0</v>
      </c>
      <c r="O37" s="69">
        <f t="shared" si="10"/>
        <v>0</v>
      </c>
      <c r="P37" s="4"/>
    </row>
    <row r="38" spans="2:16" ht="12.5">
      <c r="B38" s="9" t="str">
        <f t="shared" si="11"/>
        <v/>
      </c>
      <c r="C38" s="64">
        <f>IF(D11="","-",+C37+1)</f>
        <v>2045</v>
      </c>
      <c r="D38" s="70">
        <f>IF(F37+SUM(E$17:E37)=D$10,F37,D$10-SUM(E$17:E37))</f>
        <v>6841636.1836363729</v>
      </c>
      <c r="E38" s="71">
        <f>IF(+I14&lt;F37,I14,D38)</f>
        <v>285068.17431818182</v>
      </c>
      <c r="F38" s="70">
        <f t="shared" si="7"/>
        <v>6556568.0093181916</v>
      </c>
      <c r="G38" s="72">
        <f t="shared" si="0"/>
        <v>1085792.6325676469</v>
      </c>
      <c r="H38" s="53">
        <f t="shared" si="1"/>
        <v>1085792.6325676469</v>
      </c>
      <c r="I38" s="67">
        <f t="shared" si="2"/>
        <v>0</v>
      </c>
      <c r="J38" s="67"/>
      <c r="K38" s="150"/>
      <c r="L38" s="69">
        <f t="shared" si="8"/>
        <v>0</v>
      </c>
      <c r="M38" s="150"/>
      <c r="N38" s="69">
        <f t="shared" si="9"/>
        <v>0</v>
      </c>
      <c r="O38" s="69">
        <f t="shared" si="10"/>
        <v>0</v>
      </c>
      <c r="P38" s="4"/>
    </row>
    <row r="39" spans="2:16" ht="12.5">
      <c r="B39" s="9" t="str">
        <f t="shared" si="11"/>
        <v/>
      </c>
      <c r="C39" s="64">
        <f>IF(D11="","-",+C38+1)</f>
        <v>2046</v>
      </c>
      <c r="D39" s="70">
        <f>IF(F38+SUM(E$17:E38)=D$10,F38,D$10-SUM(E$17:E38))</f>
        <v>6556568.0093181916</v>
      </c>
      <c r="E39" s="71">
        <f>IF(+I14&lt;F38,I14,D39)</f>
        <v>285068.17431818182</v>
      </c>
      <c r="F39" s="70">
        <f t="shared" si="7"/>
        <v>6271499.8350000102</v>
      </c>
      <c r="G39" s="72">
        <f t="shared" si="0"/>
        <v>1051719.2513655419</v>
      </c>
      <c r="H39" s="53">
        <f t="shared" si="1"/>
        <v>1051719.2513655419</v>
      </c>
      <c r="I39" s="67">
        <f t="shared" si="2"/>
        <v>0</v>
      </c>
      <c r="J39" s="67"/>
      <c r="K39" s="150"/>
      <c r="L39" s="69">
        <f t="shared" si="8"/>
        <v>0</v>
      </c>
      <c r="M39" s="150"/>
      <c r="N39" s="69">
        <f t="shared" si="9"/>
        <v>0</v>
      </c>
      <c r="O39" s="69">
        <f t="shared" si="10"/>
        <v>0</v>
      </c>
      <c r="P39" s="4"/>
    </row>
    <row r="40" spans="2:16" ht="12.5">
      <c r="B40" s="9" t="str">
        <f t="shared" si="11"/>
        <v/>
      </c>
      <c r="C40" s="64">
        <f>IF(D11="","-",+C39+1)</f>
        <v>2047</v>
      </c>
      <c r="D40" s="70">
        <f>IF(F39+SUM(E$17:E39)=D$10,F39,D$10-SUM(E$17:E39))</f>
        <v>6271499.8350000102</v>
      </c>
      <c r="E40" s="71">
        <f>IF(+I14&lt;F39,I14,D40)</f>
        <v>285068.17431818182</v>
      </c>
      <c r="F40" s="70">
        <f t="shared" si="7"/>
        <v>5986431.6606818289</v>
      </c>
      <c r="G40" s="72">
        <f t="shared" si="0"/>
        <v>1017645.8701634372</v>
      </c>
      <c r="H40" s="53">
        <f t="shared" si="1"/>
        <v>1017645.8701634372</v>
      </c>
      <c r="I40" s="67">
        <f t="shared" si="2"/>
        <v>0</v>
      </c>
      <c r="J40" s="67"/>
      <c r="K40" s="150"/>
      <c r="L40" s="69">
        <f t="shared" si="8"/>
        <v>0</v>
      </c>
      <c r="M40" s="150"/>
      <c r="N40" s="69">
        <f t="shared" si="9"/>
        <v>0</v>
      </c>
      <c r="O40" s="69">
        <f t="shared" si="10"/>
        <v>0</v>
      </c>
      <c r="P40" s="4"/>
    </row>
    <row r="41" spans="2:16" ht="12.5">
      <c r="B41" s="9" t="str">
        <f t="shared" si="11"/>
        <v/>
      </c>
      <c r="C41" s="64">
        <f>IF(D11="","-",+C40+1)</f>
        <v>2048</v>
      </c>
      <c r="D41" s="70">
        <f>IF(F40+SUM(E$17:E40)=D$10,F40,D$10-SUM(E$17:E40))</f>
        <v>5986431.6606818289</v>
      </c>
      <c r="E41" s="71">
        <f>IF(+I14&lt;F40,I14,D41)</f>
        <v>285068.17431818182</v>
      </c>
      <c r="F41" s="70">
        <f t="shared" si="7"/>
        <v>5701363.4863636475</v>
      </c>
      <c r="G41" s="72">
        <f t="shared" si="0"/>
        <v>983572.48896133248</v>
      </c>
      <c r="H41" s="53">
        <f t="shared" si="1"/>
        <v>983572.48896133248</v>
      </c>
      <c r="I41" s="67">
        <f t="shared" si="2"/>
        <v>0</v>
      </c>
      <c r="J41" s="67"/>
      <c r="K41" s="150"/>
      <c r="L41" s="69">
        <f t="shared" si="8"/>
        <v>0</v>
      </c>
      <c r="M41" s="150"/>
      <c r="N41" s="69">
        <f t="shared" si="9"/>
        <v>0</v>
      </c>
      <c r="O41" s="69">
        <f t="shared" si="10"/>
        <v>0</v>
      </c>
      <c r="P41" s="4"/>
    </row>
    <row r="42" spans="2:16" ht="12.5">
      <c r="B42" s="9" t="str">
        <f t="shared" si="11"/>
        <v/>
      </c>
      <c r="C42" s="64">
        <f>IF(D11="","-",+C41+1)</f>
        <v>2049</v>
      </c>
      <c r="D42" s="70">
        <f>IF(F41+SUM(E$17:E41)=D$10,F41,D$10-SUM(E$17:E41))</f>
        <v>5701363.4863636475</v>
      </c>
      <c r="E42" s="71">
        <f>IF(+I14&lt;F41,I14,D42)</f>
        <v>285068.17431818182</v>
      </c>
      <c r="F42" s="70">
        <f t="shared" si="7"/>
        <v>5416295.3120454662</v>
      </c>
      <c r="G42" s="72">
        <f t="shared" si="0"/>
        <v>949499.10775922763</v>
      </c>
      <c r="H42" s="53">
        <f t="shared" si="1"/>
        <v>949499.10775922763</v>
      </c>
      <c r="I42" s="67">
        <f t="shared" si="2"/>
        <v>0</v>
      </c>
      <c r="J42" s="67"/>
      <c r="K42" s="150"/>
      <c r="L42" s="69">
        <f t="shared" si="8"/>
        <v>0</v>
      </c>
      <c r="M42" s="150"/>
      <c r="N42" s="69">
        <f t="shared" si="9"/>
        <v>0</v>
      </c>
      <c r="O42" s="69">
        <f t="shared" si="10"/>
        <v>0</v>
      </c>
      <c r="P42" s="4"/>
    </row>
    <row r="43" spans="2:16" ht="12.5">
      <c r="B43" s="9" t="str">
        <f t="shared" si="11"/>
        <v/>
      </c>
      <c r="C43" s="64">
        <f>IF(D11="","-",+C42+1)</f>
        <v>2050</v>
      </c>
      <c r="D43" s="70">
        <f>IF(F42+SUM(E$17:E42)=D$10,F42,D$10-SUM(E$17:E42))</f>
        <v>5416295.3120454662</v>
      </c>
      <c r="E43" s="71">
        <f>IF(+I14&lt;F42,I14,D43)</f>
        <v>285068.17431818182</v>
      </c>
      <c r="F43" s="70">
        <f t="shared" si="7"/>
        <v>5131227.1377272848</v>
      </c>
      <c r="G43" s="72">
        <f t="shared" si="0"/>
        <v>915425.72655712289</v>
      </c>
      <c r="H43" s="53">
        <f t="shared" si="1"/>
        <v>915425.72655712289</v>
      </c>
      <c r="I43" s="67">
        <f t="shared" si="2"/>
        <v>0</v>
      </c>
      <c r="J43" s="67"/>
      <c r="K43" s="150"/>
      <c r="L43" s="69">
        <f t="shared" si="8"/>
        <v>0</v>
      </c>
      <c r="M43" s="150"/>
      <c r="N43" s="69">
        <f t="shared" si="9"/>
        <v>0</v>
      </c>
      <c r="O43" s="69">
        <f t="shared" si="10"/>
        <v>0</v>
      </c>
      <c r="P43" s="4"/>
    </row>
    <row r="44" spans="2:16" ht="12.5">
      <c r="B44" s="9" t="str">
        <f t="shared" si="11"/>
        <v/>
      </c>
      <c r="C44" s="64">
        <f>IF(D11="","-",+C43+1)</f>
        <v>2051</v>
      </c>
      <c r="D44" s="70">
        <f>IF(F43+SUM(E$17:E43)=D$10,F43,D$10-SUM(E$17:E43))</f>
        <v>5131227.1377272848</v>
      </c>
      <c r="E44" s="71">
        <f>IF(+I14&lt;F43,I14,D44)</f>
        <v>285068.17431818182</v>
      </c>
      <c r="F44" s="70">
        <f t="shared" si="7"/>
        <v>4846158.9634091035</v>
      </c>
      <c r="G44" s="72">
        <f t="shared" si="0"/>
        <v>881352.34535501804</v>
      </c>
      <c r="H44" s="53">
        <f t="shared" si="1"/>
        <v>881352.34535501804</v>
      </c>
      <c r="I44" s="67">
        <f t="shared" si="2"/>
        <v>0</v>
      </c>
      <c r="J44" s="67"/>
      <c r="K44" s="150"/>
      <c r="L44" s="69">
        <f t="shared" si="8"/>
        <v>0</v>
      </c>
      <c r="M44" s="150"/>
      <c r="N44" s="69">
        <f t="shared" si="9"/>
        <v>0</v>
      </c>
      <c r="O44" s="69">
        <f t="shared" si="10"/>
        <v>0</v>
      </c>
      <c r="P44" s="4"/>
    </row>
    <row r="45" spans="2:16" ht="12.5">
      <c r="B45" s="9" t="str">
        <f t="shared" si="11"/>
        <v/>
      </c>
      <c r="C45" s="64">
        <f>IF(D11="","-",+C44+1)</f>
        <v>2052</v>
      </c>
      <c r="D45" s="70">
        <f>IF(F44+SUM(E$17:E44)=D$10,F44,D$10-SUM(E$17:E44))</f>
        <v>4846158.9634091035</v>
      </c>
      <c r="E45" s="71">
        <f>IF(+I14&lt;F44,I14,D45)</f>
        <v>285068.17431818182</v>
      </c>
      <c r="F45" s="70">
        <f t="shared" si="7"/>
        <v>4561090.7890909221</v>
      </c>
      <c r="G45" s="72">
        <f t="shared" si="0"/>
        <v>847278.96415291331</v>
      </c>
      <c r="H45" s="53">
        <f t="shared" si="1"/>
        <v>847278.96415291331</v>
      </c>
      <c r="I45" s="67">
        <f t="shared" si="2"/>
        <v>0</v>
      </c>
      <c r="J45" s="67"/>
      <c r="K45" s="150"/>
      <c r="L45" s="69">
        <f t="shared" si="8"/>
        <v>0</v>
      </c>
      <c r="M45" s="150"/>
      <c r="N45" s="69">
        <f t="shared" si="9"/>
        <v>0</v>
      </c>
      <c r="O45" s="69">
        <f t="shared" si="10"/>
        <v>0</v>
      </c>
      <c r="P45" s="4"/>
    </row>
    <row r="46" spans="2:16" ht="12.5">
      <c r="B46" s="9" t="str">
        <f t="shared" si="11"/>
        <v/>
      </c>
      <c r="C46" s="64">
        <f>IF(D11="","-",+C45+1)</f>
        <v>2053</v>
      </c>
      <c r="D46" s="70">
        <f>IF(F45+SUM(E$17:E45)=D$10,F45,D$10-SUM(E$17:E45))</f>
        <v>4561090.7890909221</v>
      </c>
      <c r="E46" s="71">
        <f>IF(+I14&lt;F45,I14,D46)</f>
        <v>285068.17431818182</v>
      </c>
      <c r="F46" s="70">
        <f t="shared" si="7"/>
        <v>4276022.6147727408</v>
      </c>
      <c r="G46" s="72">
        <f t="shared" si="0"/>
        <v>813205.58295080846</v>
      </c>
      <c r="H46" s="53">
        <f t="shared" si="1"/>
        <v>813205.58295080846</v>
      </c>
      <c r="I46" s="67">
        <f t="shared" si="2"/>
        <v>0</v>
      </c>
      <c r="J46" s="67"/>
      <c r="K46" s="150"/>
      <c r="L46" s="69">
        <f t="shared" si="8"/>
        <v>0</v>
      </c>
      <c r="M46" s="150"/>
      <c r="N46" s="69">
        <f t="shared" si="9"/>
        <v>0</v>
      </c>
      <c r="O46" s="69">
        <f t="shared" si="10"/>
        <v>0</v>
      </c>
      <c r="P46" s="4"/>
    </row>
    <row r="47" spans="2:16" ht="12.5">
      <c r="B47" s="9" t="str">
        <f t="shared" si="11"/>
        <v/>
      </c>
      <c r="C47" s="64">
        <f>IF(D11="","-",+C46+1)</f>
        <v>2054</v>
      </c>
      <c r="D47" s="70">
        <f>IF(F46+SUM(E$17:E46)=D$10,F46,D$10-SUM(E$17:E46))</f>
        <v>4276022.6147727408</v>
      </c>
      <c r="E47" s="71">
        <f>IF(+I14&lt;F46,I14,D47)</f>
        <v>285068.17431818182</v>
      </c>
      <c r="F47" s="70">
        <f t="shared" si="7"/>
        <v>3990954.4404545589</v>
      </c>
      <c r="G47" s="72">
        <f t="shared" si="0"/>
        <v>779132.20174870372</v>
      </c>
      <c r="H47" s="53">
        <f t="shared" si="1"/>
        <v>779132.20174870372</v>
      </c>
      <c r="I47" s="67">
        <f t="shared" si="2"/>
        <v>0</v>
      </c>
      <c r="J47" s="67"/>
      <c r="K47" s="150"/>
      <c r="L47" s="69">
        <f t="shared" si="8"/>
        <v>0</v>
      </c>
      <c r="M47" s="150"/>
      <c r="N47" s="69">
        <f t="shared" si="9"/>
        <v>0</v>
      </c>
      <c r="O47" s="69">
        <f t="shared" si="10"/>
        <v>0</v>
      </c>
      <c r="P47" s="4"/>
    </row>
    <row r="48" spans="2:16" ht="12.5">
      <c r="B48" s="9" t="str">
        <f t="shared" si="11"/>
        <v/>
      </c>
      <c r="C48" s="64">
        <f>IF(D11="","-",+C47+1)</f>
        <v>2055</v>
      </c>
      <c r="D48" s="70">
        <f>IF(F47+SUM(E$17:E47)=D$10,F47,D$10-SUM(E$17:E47))</f>
        <v>3990954.4404545589</v>
      </c>
      <c r="E48" s="71">
        <f>IF(+I14&lt;F47,I14,D48)</f>
        <v>285068.17431818182</v>
      </c>
      <c r="F48" s="70">
        <f t="shared" si="7"/>
        <v>3705886.2661363771</v>
      </c>
      <c r="G48" s="72">
        <f t="shared" si="0"/>
        <v>745058.82054659887</v>
      </c>
      <c r="H48" s="53">
        <f t="shared" si="1"/>
        <v>745058.82054659887</v>
      </c>
      <c r="I48" s="67">
        <f t="shared" si="2"/>
        <v>0</v>
      </c>
      <c r="J48" s="67"/>
      <c r="K48" s="150"/>
      <c r="L48" s="69">
        <f t="shared" si="8"/>
        <v>0</v>
      </c>
      <c r="M48" s="150"/>
      <c r="N48" s="69">
        <f t="shared" si="9"/>
        <v>0</v>
      </c>
      <c r="O48" s="69">
        <f t="shared" si="10"/>
        <v>0</v>
      </c>
      <c r="P48" s="4"/>
    </row>
    <row r="49" spans="2:16" ht="12.5">
      <c r="B49" s="9" t="str">
        <f t="shared" si="11"/>
        <v/>
      </c>
      <c r="C49" s="64">
        <f>IF(D11="","-",+C48+1)</f>
        <v>2056</v>
      </c>
      <c r="D49" s="70">
        <f>IF(F48+SUM(E$17:E48)=D$10,F48,D$10-SUM(E$17:E48))</f>
        <v>3705886.2661363771</v>
      </c>
      <c r="E49" s="71">
        <f>IF(+I14&lt;F48,I14,D49)</f>
        <v>285068.17431818182</v>
      </c>
      <c r="F49" s="70">
        <f t="shared" si="7"/>
        <v>3420818.0918181953</v>
      </c>
      <c r="G49" s="72">
        <f t="shared" si="0"/>
        <v>710985.43934449402</v>
      </c>
      <c r="H49" s="53">
        <f t="shared" si="1"/>
        <v>710985.43934449402</v>
      </c>
      <c r="I49" s="67">
        <f t="shared" si="2"/>
        <v>0</v>
      </c>
      <c r="J49" s="67"/>
      <c r="K49" s="150"/>
      <c r="L49" s="69">
        <f t="shared" si="8"/>
        <v>0</v>
      </c>
      <c r="M49" s="150"/>
      <c r="N49" s="69">
        <f t="shared" si="9"/>
        <v>0</v>
      </c>
      <c r="O49" s="69">
        <f t="shared" si="10"/>
        <v>0</v>
      </c>
      <c r="P49" s="4"/>
    </row>
    <row r="50" spans="2:16" ht="12.5">
      <c r="B50" s="9" t="str">
        <f t="shared" si="11"/>
        <v/>
      </c>
      <c r="C50" s="64">
        <f>IF(D11="","-",+C49+1)</f>
        <v>2057</v>
      </c>
      <c r="D50" s="70">
        <f>IF(F49+SUM(E$17:E49)=D$10,F49,D$10-SUM(E$17:E49))</f>
        <v>3420818.0918181953</v>
      </c>
      <c r="E50" s="71">
        <f>IF(+I14&lt;F49,I14,D50)</f>
        <v>285068.17431818182</v>
      </c>
      <c r="F50" s="70">
        <f t="shared" si="7"/>
        <v>3135749.9175000135</v>
      </c>
      <c r="G50" s="72">
        <f t="shared" si="0"/>
        <v>676912.05814238917</v>
      </c>
      <c r="H50" s="53">
        <f t="shared" si="1"/>
        <v>676912.05814238917</v>
      </c>
      <c r="I50" s="67">
        <f t="shared" si="2"/>
        <v>0</v>
      </c>
      <c r="J50" s="67"/>
      <c r="K50" s="150"/>
      <c r="L50" s="69">
        <f t="shared" si="8"/>
        <v>0</v>
      </c>
      <c r="M50" s="150"/>
      <c r="N50" s="69">
        <f t="shared" si="9"/>
        <v>0</v>
      </c>
      <c r="O50" s="69">
        <f t="shared" si="10"/>
        <v>0</v>
      </c>
      <c r="P50" s="4"/>
    </row>
    <row r="51" spans="2:16" ht="12.5">
      <c r="B51" s="9" t="str">
        <f t="shared" si="11"/>
        <v/>
      </c>
      <c r="C51" s="64">
        <f>IF(D11="","-",+C50+1)</f>
        <v>2058</v>
      </c>
      <c r="D51" s="70">
        <f>IF(F50+SUM(E$17:E50)=D$10,F50,D$10-SUM(E$17:E50))</f>
        <v>3135749.9175000135</v>
      </c>
      <c r="E51" s="71">
        <f>IF(+I14&lt;F50,I14,D51)</f>
        <v>285068.17431818182</v>
      </c>
      <c r="F51" s="70">
        <f t="shared" si="7"/>
        <v>2850681.7431818317</v>
      </c>
      <c r="G51" s="72">
        <f t="shared" si="0"/>
        <v>642838.67694028432</v>
      </c>
      <c r="H51" s="53">
        <f t="shared" si="1"/>
        <v>642838.67694028432</v>
      </c>
      <c r="I51" s="67">
        <f t="shared" si="2"/>
        <v>0</v>
      </c>
      <c r="J51" s="67"/>
      <c r="K51" s="150"/>
      <c r="L51" s="69">
        <f t="shared" si="8"/>
        <v>0</v>
      </c>
      <c r="M51" s="150"/>
      <c r="N51" s="69">
        <f t="shared" si="9"/>
        <v>0</v>
      </c>
      <c r="O51" s="69">
        <f t="shared" si="10"/>
        <v>0</v>
      </c>
      <c r="P51" s="4"/>
    </row>
    <row r="52" spans="2:16" ht="12.5">
      <c r="B52" s="9" t="str">
        <f t="shared" si="11"/>
        <v/>
      </c>
      <c r="C52" s="64">
        <f>IF(D11="","-",+C51+1)</f>
        <v>2059</v>
      </c>
      <c r="D52" s="70">
        <f>IF(F51+SUM(E$17:E51)=D$10,F51,D$10-SUM(E$17:E51))</f>
        <v>2850681.7431818317</v>
      </c>
      <c r="E52" s="71">
        <f>IF(+I14&lt;F51,I14,D52)</f>
        <v>285068.17431818182</v>
      </c>
      <c r="F52" s="70">
        <f t="shared" si="7"/>
        <v>2565613.5688636499</v>
      </c>
      <c r="G52" s="72">
        <f t="shared" si="0"/>
        <v>608765.29573817947</v>
      </c>
      <c r="H52" s="53">
        <f t="shared" si="1"/>
        <v>608765.29573817947</v>
      </c>
      <c r="I52" s="67">
        <f t="shared" si="2"/>
        <v>0</v>
      </c>
      <c r="J52" s="67"/>
      <c r="K52" s="150"/>
      <c r="L52" s="69">
        <f t="shared" si="8"/>
        <v>0</v>
      </c>
      <c r="M52" s="150"/>
      <c r="N52" s="69">
        <f t="shared" si="9"/>
        <v>0</v>
      </c>
      <c r="O52" s="69">
        <f t="shared" si="10"/>
        <v>0</v>
      </c>
      <c r="P52" s="4"/>
    </row>
    <row r="53" spans="2:16" ht="12.5">
      <c r="B53" s="9" t="str">
        <f t="shared" si="11"/>
        <v/>
      </c>
      <c r="C53" s="64">
        <f>IF(D11="","-",+C52+1)</f>
        <v>2060</v>
      </c>
      <c r="D53" s="70">
        <f>IF(F52+SUM(E$17:E52)=D$10,F52,D$10-SUM(E$17:E52))</f>
        <v>2565613.5688636499</v>
      </c>
      <c r="E53" s="71">
        <f>IF(+I14&lt;F52,I14,D53)</f>
        <v>285068.17431818182</v>
      </c>
      <c r="F53" s="70">
        <f t="shared" si="7"/>
        <v>2280545.394545468</v>
      </c>
      <c r="G53" s="72">
        <f t="shared" si="0"/>
        <v>574691.91453607462</v>
      </c>
      <c r="H53" s="53">
        <f t="shared" si="1"/>
        <v>574691.91453607462</v>
      </c>
      <c r="I53" s="67">
        <f t="shared" si="2"/>
        <v>0</v>
      </c>
      <c r="J53" s="67"/>
      <c r="K53" s="150"/>
      <c r="L53" s="69">
        <f t="shared" si="8"/>
        <v>0</v>
      </c>
      <c r="M53" s="150"/>
      <c r="N53" s="69">
        <f t="shared" si="9"/>
        <v>0</v>
      </c>
      <c r="O53" s="69">
        <f t="shared" si="10"/>
        <v>0</v>
      </c>
      <c r="P53" s="4"/>
    </row>
    <row r="54" spans="2:16" ht="12.5">
      <c r="B54" s="9" t="str">
        <f t="shared" si="11"/>
        <v/>
      </c>
      <c r="C54" s="64">
        <f>IF(D11="","-",+C53+1)</f>
        <v>2061</v>
      </c>
      <c r="D54" s="70">
        <f>IF(F53+SUM(E$17:E53)=D$10,F53,D$10-SUM(E$17:E53))</f>
        <v>2280545.394545468</v>
      </c>
      <c r="E54" s="71">
        <f>IF(+I14&lt;F53,I14,D54)</f>
        <v>285068.17431818182</v>
      </c>
      <c r="F54" s="70">
        <f t="shared" si="7"/>
        <v>1995477.2202272862</v>
      </c>
      <c r="G54" s="72">
        <f t="shared" si="0"/>
        <v>540618.53333396977</v>
      </c>
      <c r="H54" s="53">
        <f t="shared" si="1"/>
        <v>540618.53333396977</v>
      </c>
      <c r="I54" s="67">
        <f t="shared" si="2"/>
        <v>0</v>
      </c>
      <c r="J54" s="67"/>
      <c r="K54" s="150"/>
      <c r="L54" s="69">
        <f t="shared" si="8"/>
        <v>0</v>
      </c>
      <c r="M54" s="150"/>
      <c r="N54" s="69">
        <f t="shared" si="9"/>
        <v>0</v>
      </c>
      <c r="O54" s="69">
        <f t="shared" si="10"/>
        <v>0</v>
      </c>
      <c r="P54" s="4"/>
    </row>
    <row r="55" spans="2:16" ht="12.5">
      <c r="B55" s="9" t="str">
        <f t="shared" si="11"/>
        <v/>
      </c>
      <c r="C55" s="64">
        <f>IF(D11="","-",+C54+1)</f>
        <v>2062</v>
      </c>
      <c r="D55" s="70">
        <f>IF(F54+SUM(E$17:E54)=D$10,F54,D$10-SUM(E$17:E54))</f>
        <v>1995477.2202272862</v>
      </c>
      <c r="E55" s="71">
        <f>IF(+I14&lt;F54,I14,D55)</f>
        <v>285068.17431818182</v>
      </c>
      <c r="F55" s="70">
        <f t="shared" si="7"/>
        <v>1710409.0459091044</v>
      </c>
      <c r="G55" s="72">
        <f t="shared" si="0"/>
        <v>506545.15213186492</v>
      </c>
      <c r="H55" s="53">
        <f t="shared" si="1"/>
        <v>506545.15213186492</v>
      </c>
      <c r="I55" s="67">
        <f t="shared" si="2"/>
        <v>0</v>
      </c>
      <c r="J55" s="67"/>
      <c r="K55" s="150"/>
      <c r="L55" s="69">
        <f t="shared" si="8"/>
        <v>0</v>
      </c>
      <c r="M55" s="150"/>
      <c r="N55" s="69">
        <f t="shared" si="9"/>
        <v>0</v>
      </c>
      <c r="O55" s="69">
        <f t="shared" si="10"/>
        <v>0</v>
      </c>
      <c r="P55" s="4"/>
    </row>
    <row r="56" spans="2:16" ht="12.5">
      <c r="B56" s="9" t="str">
        <f t="shared" si="11"/>
        <v/>
      </c>
      <c r="C56" s="64">
        <f>IF(D11="","-",+C55+1)</f>
        <v>2063</v>
      </c>
      <c r="D56" s="70">
        <f>IF(F55+SUM(E$17:E55)=D$10,F55,D$10-SUM(E$17:E55))</f>
        <v>1710409.0459091044</v>
      </c>
      <c r="E56" s="71">
        <f>IF(+I14&lt;F55,I14,D56)</f>
        <v>285068.17431818182</v>
      </c>
      <c r="F56" s="70">
        <f t="shared" si="7"/>
        <v>1425340.8715909226</v>
      </c>
      <c r="G56" s="72">
        <f t="shared" si="0"/>
        <v>472471.77092976007</v>
      </c>
      <c r="H56" s="53">
        <f t="shared" si="1"/>
        <v>472471.77092976007</v>
      </c>
      <c r="I56" s="67">
        <f t="shared" si="2"/>
        <v>0</v>
      </c>
      <c r="J56" s="67"/>
      <c r="K56" s="150"/>
      <c r="L56" s="69">
        <f t="shared" si="8"/>
        <v>0</v>
      </c>
      <c r="M56" s="150"/>
      <c r="N56" s="69">
        <f t="shared" si="9"/>
        <v>0</v>
      </c>
      <c r="O56" s="69">
        <f t="shared" si="10"/>
        <v>0</v>
      </c>
      <c r="P56" s="4"/>
    </row>
    <row r="57" spans="2:16" ht="12.5">
      <c r="B57" s="9" t="str">
        <f t="shared" si="11"/>
        <v/>
      </c>
      <c r="C57" s="64">
        <f>IF(D11="","-",+C56+1)</f>
        <v>2064</v>
      </c>
      <c r="D57" s="70">
        <f>IF(F56+SUM(E$17:E56)=D$10,F56,D$10-SUM(E$17:E56))</f>
        <v>1425340.8715909226</v>
      </c>
      <c r="E57" s="71">
        <f>IF(+I14&lt;F56,I14,D57)</f>
        <v>285068.17431818182</v>
      </c>
      <c r="F57" s="70">
        <f t="shared" si="7"/>
        <v>1140272.6972727408</v>
      </c>
      <c r="G57" s="72">
        <f t="shared" si="0"/>
        <v>438398.38972765522</v>
      </c>
      <c r="H57" s="53">
        <f t="shared" si="1"/>
        <v>438398.38972765522</v>
      </c>
      <c r="I57" s="67">
        <f t="shared" si="2"/>
        <v>0</v>
      </c>
      <c r="J57" s="67"/>
      <c r="K57" s="150"/>
      <c r="L57" s="69">
        <f t="shared" si="8"/>
        <v>0</v>
      </c>
      <c r="M57" s="150"/>
      <c r="N57" s="69">
        <f t="shared" si="9"/>
        <v>0</v>
      </c>
      <c r="O57" s="69">
        <f t="shared" si="10"/>
        <v>0</v>
      </c>
      <c r="P57" s="4"/>
    </row>
    <row r="58" spans="2:16" ht="12.5">
      <c r="B58" s="9" t="str">
        <f t="shared" si="11"/>
        <v/>
      </c>
      <c r="C58" s="64">
        <f>IF(D11="","-",+C57+1)</f>
        <v>2065</v>
      </c>
      <c r="D58" s="70">
        <f>IF(F57+SUM(E$17:E57)=D$10,F57,D$10-SUM(E$17:E57))</f>
        <v>1140272.6972727408</v>
      </c>
      <c r="E58" s="71">
        <f>IF(+I14&lt;F57,I14,D58)</f>
        <v>285068.17431818182</v>
      </c>
      <c r="F58" s="70">
        <f t="shared" si="7"/>
        <v>855204.52295455895</v>
      </c>
      <c r="G58" s="72">
        <f t="shared" si="0"/>
        <v>404325.00852555037</v>
      </c>
      <c r="H58" s="53">
        <f t="shared" si="1"/>
        <v>404325.00852555037</v>
      </c>
      <c r="I58" s="67">
        <f t="shared" si="2"/>
        <v>0</v>
      </c>
      <c r="J58" s="67"/>
      <c r="K58" s="150"/>
      <c r="L58" s="69">
        <f t="shared" si="8"/>
        <v>0</v>
      </c>
      <c r="M58" s="150"/>
      <c r="N58" s="69">
        <f t="shared" si="9"/>
        <v>0</v>
      </c>
      <c r="O58" s="69">
        <f t="shared" si="10"/>
        <v>0</v>
      </c>
      <c r="P58" s="4"/>
    </row>
    <row r="59" spans="2:16" ht="12.5">
      <c r="B59" s="9" t="str">
        <f t="shared" si="11"/>
        <v/>
      </c>
      <c r="C59" s="64">
        <f>IF(D11="","-",+C58+1)</f>
        <v>2066</v>
      </c>
      <c r="D59" s="70">
        <f>IF(F58+SUM(E$17:E58)=D$10,F58,D$10-SUM(E$17:E58))</f>
        <v>855204.52295455895</v>
      </c>
      <c r="E59" s="71">
        <f>IF(+I14&lt;F58,I14,D59)</f>
        <v>285068.17431818182</v>
      </c>
      <c r="F59" s="70">
        <f t="shared" si="7"/>
        <v>570136.34863637714</v>
      </c>
      <c r="G59" s="72">
        <f t="shared" si="0"/>
        <v>370251.62732344551</v>
      </c>
      <c r="H59" s="53">
        <f t="shared" si="1"/>
        <v>370251.62732344551</v>
      </c>
      <c r="I59" s="67">
        <f t="shared" si="2"/>
        <v>0</v>
      </c>
      <c r="J59" s="67"/>
      <c r="K59" s="150"/>
      <c r="L59" s="69">
        <f t="shared" si="8"/>
        <v>0</v>
      </c>
      <c r="M59" s="150"/>
      <c r="N59" s="69">
        <f t="shared" si="9"/>
        <v>0</v>
      </c>
      <c r="O59" s="69">
        <f t="shared" si="10"/>
        <v>0</v>
      </c>
      <c r="P59" s="4"/>
    </row>
    <row r="60" spans="2:16" ht="12.5">
      <c r="B60" s="9" t="str">
        <f t="shared" si="11"/>
        <v/>
      </c>
      <c r="C60" s="64">
        <f>IF(D11="","-",+C59+1)</f>
        <v>2067</v>
      </c>
      <c r="D60" s="70">
        <f>IF(F59+SUM(E$17:E59)=D$10,F59,D$10-SUM(E$17:E59))</f>
        <v>570136.34863637714</v>
      </c>
      <c r="E60" s="71">
        <f>IF(+I14&lt;F59,I14,D60)</f>
        <v>285068.17431818182</v>
      </c>
      <c r="F60" s="70">
        <f t="shared" si="7"/>
        <v>285068.17431819532</v>
      </c>
      <c r="G60" s="72">
        <f t="shared" si="0"/>
        <v>336178.24612134066</v>
      </c>
      <c r="H60" s="53">
        <f t="shared" si="1"/>
        <v>336178.24612134066</v>
      </c>
      <c r="I60" s="67">
        <f t="shared" si="2"/>
        <v>0</v>
      </c>
      <c r="J60" s="67"/>
      <c r="K60" s="150"/>
      <c r="L60" s="69">
        <f t="shared" si="8"/>
        <v>0</v>
      </c>
      <c r="M60" s="150"/>
      <c r="N60" s="69">
        <f t="shared" si="9"/>
        <v>0</v>
      </c>
      <c r="O60" s="69">
        <f t="shared" si="10"/>
        <v>0</v>
      </c>
      <c r="P60" s="4"/>
    </row>
    <row r="61" spans="2:16" ht="12.5">
      <c r="B61" s="9" t="str">
        <f t="shared" si="11"/>
        <v/>
      </c>
      <c r="C61" s="64">
        <f>IF(D11="","-",+C60+1)</f>
        <v>2068</v>
      </c>
      <c r="D61" s="70">
        <f>IF(F60+SUM(E$17:E60)=D$10,F60,D$10-SUM(E$17:E60))</f>
        <v>285068.17431819532</v>
      </c>
      <c r="E61" s="71">
        <f>IF(+I14&lt;F60,I14,D61)</f>
        <v>285068.17431818182</v>
      </c>
      <c r="F61" s="70">
        <f t="shared" si="7"/>
        <v>1.3504177331924438E-8</v>
      </c>
      <c r="G61" s="73">
        <f t="shared" si="0"/>
        <v>302104.86491923587</v>
      </c>
      <c r="H61" s="53">
        <f t="shared" si="1"/>
        <v>302104.86491923587</v>
      </c>
      <c r="I61" s="67">
        <f t="shared" si="2"/>
        <v>0</v>
      </c>
      <c r="J61" s="67"/>
      <c r="K61" s="150"/>
      <c r="L61" s="69">
        <f t="shared" si="8"/>
        <v>0</v>
      </c>
      <c r="M61" s="150"/>
      <c r="N61" s="69">
        <f t="shared" si="9"/>
        <v>0</v>
      </c>
      <c r="O61" s="69">
        <f t="shared" si="10"/>
        <v>0</v>
      </c>
      <c r="P61" s="4"/>
    </row>
    <row r="62" spans="2:16" ht="12.5">
      <c r="B62" s="9" t="str">
        <f t="shared" si="11"/>
        <v/>
      </c>
      <c r="C62" s="64">
        <f>IF(D11="","-",+C61+1)</f>
        <v>2069</v>
      </c>
      <c r="D62" s="70">
        <f>IF(F61+SUM(E$17:E61)=D$10,F61,D$10-SUM(E$17:E61))</f>
        <v>1.3504177331924438E-8</v>
      </c>
      <c r="E62" s="71">
        <f>IF(+I14&lt;F61,I14,D62)</f>
        <v>1.3504177331924438E-8</v>
      </c>
      <c r="F62" s="70">
        <f t="shared" si="7"/>
        <v>0</v>
      </c>
      <c r="G62" s="73">
        <f t="shared" si="0"/>
        <v>1.4311235122840626E-8</v>
      </c>
      <c r="H62" s="53">
        <f t="shared" si="1"/>
        <v>1.4311235122840626E-8</v>
      </c>
      <c r="I62" s="67">
        <f t="shared" si="2"/>
        <v>0</v>
      </c>
      <c r="J62" s="67"/>
      <c r="K62" s="150"/>
      <c r="L62" s="69">
        <f t="shared" si="8"/>
        <v>0</v>
      </c>
      <c r="M62" s="150"/>
      <c r="N62" s="69">
        <f t="shared" si="9"/>
        <v>0</v>
      </c>
      <c r="O62" s="69">
        <f t="shared" si="10"/>
        <v>0</v>
      </c>
      <c r="P62" s="4"/>
    </row>
    <row r="63" spans="2:16" ht="12.5">
      <c r="B63" s="9" t="str">
        <f t="shared" si="11"/>
        <v/>
      </c>
      <c r="C63" s="64">
        <f>IF(D11="","-",+C62+1)</f>
        <v>2070</v>
      </c>
      <c r="D63" s="70">
        <f>IF(F62+SUM(E$17:E62)=D$10,F62,D$10-SUM(E$17:E62))</f>
        <v>0</v>
      </c>
      <c r="E63" s="71">
        <f>IF(+I14&lt;F62,I14,D63)</f>
        <v>0</v>
      </c>
      <c r="F63" s="70">
        <f t="shared" si="7"/>
        <v>0</v>
      </c>
      <c r="G63" s="73">
        <f t="shared" si="0"/>
        <v>0</v>
      </c>
      <c r="H63" s="53">
        <f t="shared" si="1"/>
        <v>0</v>
      </c>
      <c r="I63" s="67">
        <f t="shared" si="2"/>
        <v>0</v>
      </c>
      <c r="J63" s="67"/>
      <c r="K63" s="150"/>
      <c r="L63" s="69">
        <f t="shared" si="8"/>
        <v>0</v>
      </c>
      <c r="M63" s="150"/>
      <c r="N63" s="69">
        <f t="shared" si="9"/>
        <v>0</v>
      </c>
      <c r="O63" s="69">
        <f t="shared" si="10"/>
        <v>0</v>
      </c>
      <c r="P63" s="4"/>
    </row>
    <row r="64" spans="2:16" ht="12.5">
      <c r="B64" s="9" t="str">
        <f t="shared" si="11"/>
        <v/>
      </c>
      <c r="C64" s="64">
        <f>IF(D11="","-",+C63+1)</f>
        <v>2071</v>
      </c>
      <c r="D64" s="70">
        <f>IF(F63+SUM(E$17:E63)=D$10,F63,D$10-SUM(E$17:E63))</f>
        <v>0</v>
      </c>
      <c r="E64" s="71">
        <f>IF(+I14&lt;F63,I14,D64)</f>
        <v>0</v>
      </c>
      <c r="F64" s="70">
        <f t="shared" si="7"/>
        <v>0</v>
      </c>
      <c r="G64" s="73">
        <f t="shared" si="0"/>
        <v>0</v>
      </c>
      <c r="H64" s="53">
        <f t="shared" si="1"/>
        <v>0</v>
      </c>
      <c r="I64" s="67">
        <f t="shared" si="2"/>
        <v>0</v>
      </c>
      <c r="J64" s="67"/>
      <c r="K64" s="150"/>
      <c r="L64" s="69">
        <f t="shared" si="8"/>
        <v>0</v>
      </c>
      <c r="M64" s="150"/>
      <c r="N64" s="69">
        <f t="shared" si="9"/>
        <v>0</v>
      </c>
      <c r="O64" s="69">
        <f t="shared" si="10"/>
        <v>0</v>
      </c>
      <c r="P64" s="4"/>
    </row>
    <row r="65" spans="2:16" ht="12.5">
      <c r="B65" s="9" t="str">
        <f t="shared" si="11"/>
        <v/>
      </c>
      <c r="C65" s="64">
        <f>IF(D11="","-",+C64+1)</f>
        <v>2072</v>
      </c>
      <c r="D65" s="70">
        <f>IF(F64+SUM(E$17:E64)=D$10,F64,D$10-SUM(E$17:E64))</f>
        <v>0</v>
      </c>
      <c r="E65" s="71">
        <f>IF(+I14&lt;F64,I14,D65)</f>
        <v>0</v>
      </c>
      <c r="F65" s="70">
        <f t="shared" si="7"/>
        <v>0</v>
      </c>
      <c r="G65" s="73">
        <f t="shared" si="0"/>
        <v>0</v>
      </c>
      <c r="H65" s="53">
        <f t="shared" si="1"/>
        <v>0</v>
      </c>
      <c r="I65" s="67">
        <f t="shared" si="2"/>
        <v>0</v>
      </c>
      <c r="J65" s="67"/>
      <c r="K65" s="150"/>
      <c r="L65" s="69">
        <f t="shared" si="8"/>
        <v>0</v>
      </c>
      <c r="M65" s="150"/>
      <c r="N65" s="69">
        <f t="shared" si="9"/>
        <v>0</v>
      </c>
      <c r="O65" s="69">
        <f t="shared" si="10"/>
        <v>0</v>
      </c>
      <c r="P65" s="4"/>
    </row>
    <row r="66" spans="2:16" ht="12.5">
      <c r="B66" s="9" t="str">
        <f t="shared" si="11"/>
        <v/>
      </c>
      <c r="C66" s="64">
        <f>IF(D11="","-",+C65+1)</f>
        <v>2073</v>
      </c>
      <c r="D66" s="70">
        <f>IF(F65+SUM(E$17:E65)=D$10,F65,D$10-SUM(E$17:E65))</f>
        <v>0</v>
      </c>
      <c r="E66" s="71">
        <f>IF(+I14&lt;F65,I14,D66)</f>
        <v>0</v>
      </c>
      <c r="F66" s="70">
        <f t="shared" si="7"/>
        <v>0</v>
      </c>
      <c r="G66" s="73">
        <f t="shared" si="0"/>
        <v>0</v>
      </c>
      <c r="H66" s="53">
        <f t="shared" si="1"/>
        <v>0</v>
      </c>
      <c r="I66" s="67">
        <f t="shared" si="2"/>
        <v>0</v>
      </c>
      <c r="J66" s="67"/>
      <c r="K66" s="150"/>
      <c r="L66" s="69">
        <f t="shared" si="8"/>
        <v>0</v>
      </c>
      <c r="M66" s="150"/>
      <c r="N66" s="69">
        <f t="shared" si="9"/>
        <v>0</v>
      </c>
      <c r="O66" s="69">
        <f t="shared" si="10"/>
        <v>0</v>
      </c>
      <c r="P66" s="4"/>
    </row>
    <row r="67" spans="2:16" ht="12.5">
      <c r="B67" s="9" t="str">
        <f t="shared" si="11"/>
        <v/>
      </c>
      <c r="C67" s="64">
        <f>IF(D11="","-",+C66+1)</f>
        <v>2074</v>
      </c>
      <c r="D67" s="70">
        <f>IF(F66+SUM(E$17:E66)=D$10,F66,D$10-SUM(E$17:E66))</f>
        <v>0</v>
      </c>
      <c r="E67" s="71">
        <f>IF(+I14&lt;F66,I14,D67)</f>
        <v>0</v>
      </c>
      <c r="F67" s="70">
        <f t="shared" si="7"/>
        <v>0</v>
      </c>
      <c r="G67" s="73">
        <f t="shared" si="0"/>
        <v>0</v>
      </c>
      <c r="H67" s="53">
        <f t="shared" si="1"/>
        <v>0</v>
      </c>
      <c r="I67" s="67">
        <f t="shared" si="2"/>
        <v>0</v>
      </c>
      <c r="J67" s="67"/>
      <c r="K67" s="150"/>
      <c r="L67" s="69">
        <f t="shared" si="8"/>
        <v>0</v>
      </c>
      <c r="M67" s="150"/>
      <c r="N67" s="69">
        <f t="shared" si="9"/>
        <v>0</v>
      </c>
      <c r="O67" s="69">
        <f t="shared" si="10"/>
        <v>0</v>
      </c>
      <c r="P67" s="4"/>
    </row>
    <row r="68" spans="2:16" ht="12.5">
      <c r="B68" s="9" t="str">
        <f t="shared" si="11"/>
        <v/>
      </c>
      <c r="C68" s="64">
        <f>IF(D11="","-",+C67+1)</f>
        <v>2075</v>
      </c>
      <c r="D68" s="70">
        <f>IF(F67+SUM(E$17:E67)=D$10,F67,D$10-SUM(E$17:E67))</f>
        <v>0</v>
      </c>
      <c r="E68" s="71">
        <f>IF(+I14&lt;F67,I14,D68)</f>
        <v>0</v>
      </c>
      <c r="F68" s="70">
        <f t="shared" si="7"/>
        <v>0</v>
      </c>
      <c r="G68" s="73">
        <f t="shared" si="0"/>
        <v>0</v>
      </c>
      <c r="H68" s="53">
        <f t="shared" si="1"/>
        <v>0</v>
      </c>
      <c r="I68" s="67">
        <f t="shared" si="2"/>
        <v>0</v>
      </c>
      <c r="J68" s="67"/>
      <c r="K68" s="150"/>
      <c r="L68" s="69">
        <f t="shared" si="8"/>
        <v>0</v>
      </c>
      <c r="M68" s="150"/>
      <c r="N68" s="69">
        <f t="shared" si="9"/>
        <v>0</v>
      </c>
      <c r="O68" s="69">
        <f t="shared" si="10"/>
        <v>0</v>
      </c>
      <c r="P68" s="4"/>
    </row>
    <row r="69" spans="2:16" ht="12.5">
      <c r="B69" s="9" t="str">
        <f t="shared" si="11"/>
        <v/>
      </c>
      <c r="C69" s="64">
        <f>IF(D11="","-",+C68+1)</f>
        <v>2076</v>
      </c>
      <c r="D69" s="70">
        <f>IF(F68+SUM(E$17:E68)=D$10,F68,D$10-SUM(E$17:E68))</f>
        <v>0</v>
      </c>
      <c r="E69" s="71">
        <f>IF(+I14&lt;F68,I14,D69)</f>
        <v>0</v>
      </c>
      <c r="F69" s="70">
        <f t="shared" si="7"/>
        <v>0</v>
      </c>
      <c r="G69" s="73">
        <f t="shared" si="0"/>
        <v>0</v>
      </c>
      <c r="H69" s="53">
        <f t="shared" si="1"/>
        <v>0</v>
      </c>
      <c r="I69" s="67">
        <f t="shared" si="2"/>
        <v>0</v>
      </c>
      <c r="J69" s="67"/>
      <c r="K69" s="150"/>
      <c r="L69" s="69">
        <f t="shared" si="8"/>
        <v>0</v>
      </c>
      <c r="M69" s="150"/>
      <c r="N69" s="69">
        <f t="shared" si="9"/>
        <v>0</v>
      </c>
      <c r="O69" s="69">
        <f t="shared" si="10"/>
        <v>0</v>
      </c>
      <c r="P69" s="4"/>
    </row>
    <row r="70" spans="2:16" ht="12.5">
      <c r="B70" s="9" t="str">
        <f t="shared" si="11"/>
        <v/>
      </c>
      <c r="C70" s="64">
        <f>IF(D11="","-",+C69+1)</f>
        <v>2077</v>
      </c>
      <c r="D70" s="70">
        <f>IF(F69+SUM(E$17:E69)=D$10,F69,D$10-SUM(E$17:E69))</f>
        <v>0</v>
      </c>
      <c r="E70" s="71">
        <f>IF(+I14&lt;F69,I14,D70)</f>
        <v>0</v>
      </c>
      <c r="F70" s="70">
        <f t="shared" si="7"/>
        <v>0</v>
      </c>
      <c r="G70" s="73">
        <f t="shared" si="0"/>
        <v>0</v>
      </c>
      <c r="H70" s="53">
        <f t="shared" si="1"/>
        <v>0</v>
      </c>
      <c r="I70" s="67">
        <f t="shared" si="2"/>
        <v>0</v>
      </c>
      <c r="J70" s="67"/>
      <c r="K70" s="150"/>
      <c r="L70" s="69">
        <f t="shared" si="8"/>
        <v>0</v>
      </c>
      <c r="M70" s="150"/>
      <c r="N70" s="69">
        <f t="shared" si="9"/>
        <v>0</v>
      </c>
      <c r="O70" s="69">
        <f t="shared" si="10"/>
        <v>0</v>
      </c>
      <c r="P70" s="4"/>
    </row>
    <row r="71" spans="2:16" ht="12.5">
      <c r="B71" s="9" t="str">
        <f t="shared" si="11"/>
        <v/>
      </c>
      <c r="C71" s="64">
        <f>IF(D11="","-",+C70+1)</f>
        <v>2078</v>
      </c>
      <c r="D71" s="70">
        <f>IF(F70+SUM(E$17:E70)=D$10,F70,D$10-SUM(E$17:E70))</f>
        <v>0</v>
      </c>
      <c r="E71" s="71">
        <f>IF(+I14&lt;F70,I14,D71)</f>
        <v>0</v>
      </c>
      <c r="F71" s="70">
        <f t="shared" si="7"/>
        <v>0</v>
      </c>
      <c r="G71" s="73">
        <f t="shared" si="0"/>
        <v>0</v>
      </c>
      <c r="H71" s="53">
        <f t="shared" si="1"/>
        <v>0</v>
      </c>
      <c r="I71" s="67">
        <f t="shared" si="2"/>
        <v>0</v>
      </c>
      <c r="J71" s="67"/>
      <c r="K71" s="150"/>
      <c r="L71" s="69">
        <f t="shared" si="8"/>
        <v>0</v>
      </c>
      <c r="M71" s="150"/>
      <c r="N71" s="69">
        <f t="shared" si="9"/>
        <v>0</v>
      </c>
      <c r="O71" s="69">
        <f t="shared" si="10"/>
        <v>0</v>
      </c>
      <c r="P71" s="4"/>
    </row>
    <row r="72" spans="2:16" ht="13" thickBot="1">
      <c r="B72" s="9" t="str">
        <f t="shared" si="11"/>
        <v/>
      </c>
      <c r="C72" s="74">
        <f>IF(D11="","-",+C71+1)</f>
        <v>2079</v>
      </c>
      <c r="D72" s="75">
        <f>IF(F71+SUM(E$17:E71)=D$10,F71,D$10-SUM(E$17:E71))</f>
        <v>0</v>
      </c>
      <c r="E72" s="76">
        <f>IF(+I14&lt;F71,I14,D72)</f>
        <v>0</v>
      </c>
      <c r="F72" s="75">
        <f t="shared" si="7"/>
        <v>0</v>
      </c>
      <c r="G72" s="77">
        <f t="shared" si="0"/>
        <v>0</v>
      </c>
      <c r="H72" s="35">
        <f t="shared" si="1"/>
        <v>0</v>
      </c>
      <c r="I72" s="78">
        <f t="shared" si="2"/>
        <v>0</v>
      </c>
      <c r="J72" s="67"/>
      <c r="K72" s="151"/>
      <c r="L72" s="79">
        <f t="shared" si="8"/>
        <v>0</v>
      </c>
      <c r="M72" s="151"/>
      <c r="N72" s="79">
        <f t="shared" si="9"/>
        <v>0</v>
      </c>
      <c r="O72" s="79">
        <f t="shared" si="10"/>
        <v>0</v>
      </c>
      <c r="P72" s="4"/>
    </row>
    <row r="73" spans="2:16" ht="12.5">
      <c r="C73" s="65" t="s">
        <v>78</v>
      </c>
      <c r="D73" s="22"/>
      <c r="E73" s="22">
        <f>SUM(E17:E72)</f>
        <v>12542999.67</v>
      </c>
      <c r="F73" s="22"/>
      <c r="G73" s="22">
        <f>SUM(G17:G72)</f>
        <v>46275647.060083859</v>
      </c>
      <c r="H73" s="22">
        <f>SUM(H17:H72)</f>
        <v>46275647.060083859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76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2024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394</v>
      </c>
      <c r="M87" s="85">
        <f>IF(J92&lt;D11,0,VLOOKUP(J92,C17:O72,9))</f>
        <v>749614.3864463066</v>
      </c>
      <c r="N87" s="85">
        <f>IF(J92&lt;D11,0,VLOOKUP(J92,C17:O72,11))</f>
        <v>749614.3864463066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395</v>
      </c>
      <c r="M88" s="87">
        <f>IF(J92&lt;D11,0,VLOOKUP(J92,C99:P154,6))</f>
        <v>780966.92014854506</v>
      </c>
      <c r="N88" s="87">
        <f>IF(J92&lt;D11,0,VLOOKUP(J92,C99:P154,7))</f>
        <v>780966.92014854506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Shreveport - Wallace Lake 138 kV Rebuild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31352.533702238463</v>
      </c>
      <c r="N89" s="90">
        <f>+N88-N87</f>
        <v>31352.533702238463</v>
      </c>
      <c r="O89" s="91">
        <f>+O88-O87</f>
        <v>0</v>
      </c>
      <c r="P89" s="1"/>
    </row>
    <row r="90" spans="1:16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TP2020102</v>
      </c>
      <c r="E91" s="93" t="str">
        <f>E9</f>
        <v>SPP Project ID = 81687</v>
      </c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D10</f>
        <v>12542999.67</v>
      </c>
      <c r="E92" s="10" t="s">
        <v>86</v>
      </c>
      <c r="H92" s="45"/>
      <c r="I92" s="45"/>
      <c r="J92" s="46">
        <f>+'SWE.WS.G.BPU.ATRR.True-up'!M16</f>
        <v>2024</v>
      </c>
      <c r="K92" s="41"/>
      <c r="L92" s="22" t="s">
        <v>87</v>
      </c>
      <c r="P92" s="4"/>
    </row>
    <row r="93" spans="1:16" ht="12.5">
      <c r="C93" s="47" t="s">
        <v>54</v>
      </c>
      <c r="D93" s="106">
        <f>D11</f>
        <v>2024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D12</f>
        <v>12</v>
      </c>
      <c r="E94" s="47" t="s">
        <v>57</v>
      </c>
      <c r="F94" s="45"/>
      <c r="G94" s="45"/>
      <c r="J94" s="51">
        <f>'SWE.WS.G.BPU.ATRR.True-up'!$F$81</f>
        <v>0.1245263399019997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0.1245263399019997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285068.17431818182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391</v>
      </c>
      <c r="I97" s="181" t="s">
        <v>392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2024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12542999.67</v>
      </c>
      <c r="G99" s="101">
        <f t="shared" ref="G99:G154" si="12">+(F99+D99)/2</f>
        <v>6271499.835</v>
      </c>
      <c r="H99" s="125">
        <f>+J94*G99+E99</f>
        <v>780966.92014854506</v>
      </c>
      <c r="I99" s="126">
        <f>+J95*G99+E99</f>
        <v>780966.92014854506</v>
      </c>
      <c r="J99" s="69">
        <f t="shared" ref="J99:J130" si="13">+I99-H99</f>
        <v>0</v>
      </c>
      <c r="K99" s="69"/>
      <c r="L99" s="149"/>
      <c r="M99" s="68">
        <f t="shared" ref="M99:M130" si="14">IF(L99&lt;&gt;0,+H99-L99,0)</f>
        <v>0</v>
      </c>
      <c r="N99" s="149"/>
      <c r="O99" s="68">
        <f t="shared" ref="O99:O130" si="15">IF(N99&lt;&gt;0,+I99-N99,0)</f>
        <v>0</v>
      </c>
      <c r="P99" s="68">
        <f t="shared" ref="P99:P130" si="16">+O99-M99</f>
        <v>0</v>
      </c>
    </row>
    <row r="100" spans="1:16" ht="12.5">
      <c r="B100" s="9" t="str">
        <f>IF(D100=F99,"","IU")</f>
        <v/>
      </c>
      <c r="C100" s="64">
        <f>IF(D93="","-",+C99+1)</f>
        <v>2025</v>
      </c>
      <c r="D100" s="65">
        <f>IF(F99+SUM(E$99:E99)=D$92,F99,D$92-SUM(E$99:E99))</f>
        <v>12542999.67</v>
      </c>
      <c r="E100" s="71">
        <f>IF(+J96&lt;F99,J96,D100)</f>
        <v>285068.17431818182</v>
      </c>
      <c r="F100" s="70">
        <f t="shared" ref="F100:F154" si="17">+D100-E100</f>
        <v>12257931.495681819</v>
      </c>
      <c r="G100" s="70">
        <f t="shared" si="12"/>
        <v>12400465.582840908</v>
      </c>
      <c r="H100" s="73">
        <f t="shared" ref="H100:H154" si="18">+J$94*G100+E100</f>
        <v>1829252.7664300776</v>
      </c>
      <c r="I100" s="127">
        <f t="shared" ref="I100:I154" si="19">+J$95*G100+E100</f>
        <v>1829252.7664300776</v>
      </c>
      <c r="J100" s="69">
        <f t="shared" si="13"/>
        <v>0</v>
      </c>
      <c r="K100" s="69"/>
      <c r="L100" s="150"/>
      <c r="M100" s="69">
        <f t="shared" si="14"/>
        <v>0</v>
      </c>
      <c r="N100" s="150"/>
      <c r="O100" s="69">
        <f t="shared" si="15"/>
        <v>0</v>
      </c>
      <c r="P100" s="69">
        <f t="shared" si="16"/>
        <v>0</v>
      </c>
    </row>
    <row r="101" spans="1:16" ht="12.5">
      <c r="B101" s="9" t="str">
        <f t="shared" ref="B101:B154" si="20">IF(D101=F100,"","IU")</f>
        <v/>
      </c>
      <c r="C101" s="64">
        <f>IF(D93="","-",+C100+1)</f>
        <v>2026</v>
      </c>
      <c r="D101" s="65">
        <f>IF(F100+SUM(E$99:E100)=D$92,F100,D$92-SUM(E$99:E100))</f>
        <v>12257931.495681819</v>
      </c>
      <c r="E101" s="71">
        <f>IF(+J96&lt;F100,J96,D101)</f>
        <v>285068.17431818182</v>
      </c>
      <c r="F101" s="70">
        <f t="shared" si="17"/>
        <v>11972863.321363637</v>
      </c>
      <c r="G101" s="70">
        <f t="shared" si="12"/>
        <v>12115397.408522729</v>
      </c>
      <c r="H101" s="73">
        <f t="shared" si="18"/>
        <v>1793754.2700596894</v>
      </c>
      <c r="I101" s="127">
        <f t="shared" si="19"/>
        <v>1793754.2700596894</v>
      </c>
      <c r="J101" s="69">
        <f t="shared" si="13"/>
        <v>0</v>
      </c>
      <c r="K101" s="69"/>
      <c r="L101" s="150"/>
      <c r="M101" s="69">
        <f t="shared" si="14"/>
        <v>0</v>
      </c>
      <c r="N101" s="150"/>
      <c r="O101" s="69">
        <f t="shared" si="15"/>
        <v>0</v>
      </c>
      <c r="P101" s="69">
        <f t="shared" si="16"/>
        <v>0</v>
      </c>
    </row>
    <row r="102" spans="1:16" ht="12.5">
      <c r="B102" s="9" t="str">
        <f t="shared" si="20"/>
        <v/>
      </c>
      <c r="C102" s="64">
        <f>IF(D93="","-",+C101+1)</f>
        <v>2027</v>
      </c>
      <c r="D102" s="65">
        <f>IF(F101+SUM(E$99:E101)=D$92,F101,D$92-SUM(E$99:E101))</f>
        <v>11972863.321363637</v>
      </c>
      <c r="E102" s="71">
        <f>IF(+J96&lt;F101,J96,D102)</f>
        <v>285068.17431818182</v>
      </c>
      <c r="F102" s="70">
        <f t="shared" si="17"/>
        <v>11687795.147045456</v>
      </c>
      <c r="G102" s="70">
        <f t="shared" si="12"/>
        <v>11830329.234204546</v>
      </c>
      <c r="H102" s="73">
        <f t="shared" si="18"/>
        <v>1758255.7736893008</v>
      </c>
      <c r="I102" s="127">
        <f t="shared" si="19"/>
        <v>1758255.7736893008</v>
      </c>
      <c r="J102" s="69">
        <f t="shared" si="13"/>
        <v>0</v>
      </c>
      <c r="K102" s="69"/>
      <c r="L102" s="150"/>
      <c r="M102" s="69">
        <f t="shared" si="14"/>
        <v>0</v>
      </c>
      <c r="N102" s="150"/>
      <c r="O102" s="69">
        <f t="shared" si="15"/>
        <v>0</v>
      </c>
      <c r="P102" s="69">
        <f t="shared" si="16"/>
        <v>0</v>
      </c>
    </row>
    <row r="103" spans="1:16" ht="12.5">
      <c r="B103" s="9" t="str">
        <f t="shared" si="20"/>
        <v/>
      </c>
      <c r="C103" s="64">
        <f>IF(D93="","-",+C102+1)</f>
        <v>2028</v>
      </c>
      <c r="D103" s="65">
        <f>IF(F102+SUM(E$99:E102)=D$92,F102,D$92-SUM(E$99:E102))</f>
        <v>11687795.147045456</v>
      </c>
      <c r="E103" s="71">
        <f>IF(+J96&lt;F102,J96,D103)</f>
        <v>285068.17431818182</v>
      </c>
      <c r="F103" s="70">
        <f t="shared" si="17"/>
        <v>11402726.972727275</v>
      </c>
      <c r="G103" s="70">
        <f t="shared" si="12"/>
        <v>11545261.059886366</v>
      </c>
      <c r="H103" s="73">
        <f t="shared" si="18"/>
        <v>1722757.2773189128</v>
      </c>
      <c r="I103" s="127">
        <f t="shared" si="19"/>
        <v>1722757.2773189128</v>
      </c>
      <c r="J103" s="69">
        <f t="shared" si="13"/>
        <v>0</v>
      </c>
      <c r="K103" s="69"/>
      <c r="L103" s="150"/>
      <c r="M103" s="69">
        <f t="shared" si="14"/>
        <v>0</v>
      </c>
      <c r="N103" s="150"/>
      <c r="O103" s="69">
        <f t="shared" si="15"/>
        <v>0</v>
      </c>
      <c r="P103" s="69">
        <f t="shared" si="16"/>
        <v>0</v>
      </c>
    </row>
    <row r="104" spans="1:16" ht="12.5">
      <c r="B104" s="9" t="str">
        <f t="shared" si="20"/>
        <v/>
      </c>
      <c r="C104" s="64">
        <f>IF(D93="","-",+C103+1)</f>
        <v>2029</v>
      </c>
      <c r="D104" s="65">
        <f>IF(F103+SUM(E$99:E103)=D$92,F103,D$92-SUM(E$99:E103))</f>
        <v>11402726.972727275</v>
      </c>
      <c r="E104" s="71">
        <f>IF(+J96&lt;F103,J96,D104)</f>
        <v>285068.17431818182</v>
      </c>
      <c r="F104" s="70">
        <f t="shared" si="17"/>
        <v>11117658.798409093</v>
      </c>
      <c r="G104" s="70">
        <f t="shared" si="12"/>
        <v>11260192.885568183</v>
      </c>
      <c r="H104" s="73">
        <f t="shared" si="18"/>
        <v>1687258.7809485241</v>
      </c>
      <c r="I104" s="127">
        <f t="shared" si="19"/>
        <v>1687258.7809485241</v>
      </c>
      <c r="J104" s="69">
        <f t="shared" si="13"/>
        <v>0</v>
      </c>
      <c r="K104" s="69"/>
      <c r="L104" s="150"/>
      <c r="M104" s="69">
        <f t="shared" si="14"/>
        <v>0</v>
      </c>
      <c r="N104" s="150"/>
      <c r="O104" s="69">
        <f t="shared" si="15"/>
        <v>0</v>
      </c>
      <c r="P104" s="69">
        <f t="shared" si="16"/>
        <v>0</v>
      </c>
    </row>
    <row r="105" spans="1:16" ht="12.5">
      <c r="B105" s="9" t="str">
        <f t="shared" si="20"/>
        <v/>
      </c>
      <c r="C105" s="64">
        <f>IF(D93="","-",+C104+1)</f>
        <v>2030</v>
      </c>
      <c r="D105" s="65">
        <f>IF(F104+SUM(E$99:E104)=D$92,F104,D$92-SUM(E$99:E104))</f>
        <v>11117658.798409093</v>
      </c>
      <c r="E105" s="71">
        <f>IF(+J96&lt;F104,J96,D105)</f>
        <v>285068.17431818182</v>
      </c>
      <c r="F105" s="70">
        <f t="shared" si="17"/>
        <v>10832590.624090912</v>
      </c>
      <c r="G105" s="70">
        <f t="shared" si="12"/>
        <v>10975124.711250003</v>
      </c>
      <c r="H105" s="73">
        <f t="shared" si="18"/>
        <v>1651760.2845781359</v>
      </c>
      <c r="I105" s="127">
        <f t="shared" si="19"/>
        <v>1651760.2845781359</v>
      </c>
      <c r="J105" s="69">
        <f t="shared" si="13"/>
        <v>0</v>
      </c>
      <c r="K105" s="69"/>
      <c r="L105" s="150"/>
      <c r="M105" s="69">
        <f t="shared" si="14"/>
        <v>0</v>
      </c>
      <c r="N105" s="150"/>
      <c r="O105" s="69">
        <f t="shared" si="15"/>
        <v>0</v>
      </c>
      <c r="P105" s="69">
        <f t="shared" si="16"/>
        <v>0</v>
      </c>
    </row>
    <row r="106" spans="1:16" ht="12.5">
      <c r="B106" s="9" t="str">
        <f t="shared" si="20"/>
        <v/>
      </c>
      <c r="C106" s="64">
        <f>IF(D93="","-",+C105+1)</f>
        <v>2031</v>
      </c>
      <c r="D106" s="65">
        <f>IF(F105+SUM(E$99:E105)=D$92,F105,D$92-SUM(E$99:E105))</f>
        <v>10832590.624090912</v>
      </c>
      <c r="E106" s="71">
        <f>IF(+J96&lt;F105,J96,D106)</f>
        <v>285068.17431818182</v>
      </c>
      <c r="F106" s="70">
        <f t="shared" si="17"/>
        <v>10547522.44977273</v>
      </c>
      <c r="G106" s="70">
        <f t="shared" si="12"/>
        <v>10690056.53693182</v>
      </c>
      <c r="H106" s="73">
        <f t="shared" si="18"/>
        <v>1616261.7882077475</v>
      </c>
      <c r="I106" s="127">
        <f t="shared" si="19"/>
        <v>1616261.7882077475</v>
      </c>
      <c r="J106" s="69">
        <f t="shared" si="13"/>
        <v>0</v>
      </c>
      <c r="K106" s="69"/>
      <c r="L106" s="150"/>
      <c r="M106" s="69">
        <f t="shared" si="14"/>
        <v>0</v>
      </c>
      <c r="N106" s="150"/>
      <c r="O106" s="69">
        <f t="shared" si="15"/>
        <v>0</v>
      </c>
      <c r="P106" s="69">
        <f t="shared" si="16"/>
        <v>0</v>
      </c>
    </row>
    <row r="107" spans="1:16" ht="12.5">
      <c r="B107" s="9" t="str">
        <f t="shared" si="20"/>
        <v/>
      </c>
      <c r="C107" s="64">
        <f>IF(D93="","-",+C106+1)</f>
        <v>2032</v>
      </c>
      <c r="D107" s="65">
        <f>IF(F106+SUM(E$99:E106)=D$92,F106,D$92-SUM(E$99:E106))</f>
        <v>10547522.44977273</v>
      </c>
      <c r="E107" s="71">
        <f>IF(+J96&lt;F106,J96,D107)</f>
        <v>285068.17431818182</v>
      </c>
      <c r="F107" s="70">
        <f t="shared" si="17"/>
        <v>10262454.275454549</v>
      </c>
      <c r="G107" s="70">
        <f t="shared" si="12"/>
        <v>10404988.362613641</v>
      </c>
      <c r="H107" s="73">
        <f t="shared" si="18"/>
        <v>1580763.2918373593</v>
      </c>
      <c r="I107" s="127">
        <f t="shared" si="19"/>
        <v>1580763.2918373593</v>
      </c>
      <c r="J107" s="69">
        <f t="shared" si="13"/>
        <v>0</v>
      </c>
      <c r="K107" s="69"/>
      <c r="L107" s="150"/>
      <c r="M107" s="69">
        <f t="shared" si="14"/>
        <v>0</v>
      </c>
      <c r="N107" s="150"/>
      <c r="O107" s="69">
        <f t="shared" si="15"/>
        <v>0</v>
      </c>
      <c r="P107" s="69">
        <f t="shared" si="16"/>
        <v>0</v>
      </c>
    </row>
    <row r="108" spans="1:16" ht="12.5">
      <c r="B108" s="9" t="str">
        <f t="shared" si="20"/>
        <v/>
      </c>
      <c r="C108" s="64">
        <f>IF(D93="","-",+C107+1)</f>
        <v>2033</v>
      </c>
      <c r="D108" s="65">
        <f>IF(F107+SUM(E$99:E107)=D$92,F107,D$92-SUM(E$99:E107))</f>
        <v>10262454.275454549</v>
      </c>
      <c r="E108" s="71">
        <f>IF(+J96&lt;F107,J96,D108)</f>
        <v>285068.17431818182</v>
      </c>
      <c r="F108" s="70">
        <f t="shared" si="17"/>
        <v>9977386.1011363678</v>
      </c>
      <c r="G108" s="70">
        <f t="shared" si="12"/>
        <v>10119920.188295458</v>
      </c>
      <c r="H108" s="73">
        <f t="shared" si="18"/>
        <v>1545264.7954669707</v>
      </c>
      <c r="I108" s="127">
        <f t="shared" si="19"/>
        <v>1545264.7954669707</v>
      </c>
      <c r="J108" s="69">
        <f t="shared" si="13"/>
        <v>0</v>
      </c>
      <c r="K108" s="69"/>
      <c r="L108" s="150"/>
      <c r="M108" s="69">
        <f t="shared" si="14"/>
        <v>0</v>
      </c>
      <c r="N108" s="150"/>
      <c r="O108" s="69">
        <f t="shared" si="15"/>
        <v>0</v>
      </c>
      <c r="P108" s="69">
        <f t="shared" si="16"/>
        <v>0</v>
      </c>
    </row>
    <row r="109" spans="1:16" ht="12.5">
      <c r="B109" s="9" t="str">
        <f t="shared" si="20"/>
        <v/>
      </c>
      <c r="C109" s="64">
        <f>IF(D93="","-",+C108+1)</f>
        <v>2034</v>
      </c>
      <c r="D109" s="65">
        <f>IF(F108+SUM(E$99:E108)=D$92,F108,D$92-SUM(E$99:E108))</f>
        <v>9977386.1011363678</v>
      </c>
      <c r="E109" s="71">
        <f>IF(+J96&lt;F108,J96,D109)</f>
        <v>285068.17431818182</v>
      </c>
      <c r="F109" s="70">
        <f t="shared" si="17"/>
        <v>9692317.9268181864</v>
      </c>
      <c r="G109" s="70">
        <f t="shared" si="12"/>
        <v>9834852.013977278</v>
      </c>
      <c r="H109" s="73">
        <f t="shared" si="18"/>
        <v>1509766.2990965827</v>
      </c>
      <c r="I109" s="127">
        <f t="shared" si="19"/>
        <v>1509766.2990965827</v>
      </c>
      <c r="J109" s="69">
        <f t="shared" si="13"/>
        <v>0</v>
      </c>
      <c r="K109" s="69"/>
      <c r="L109" s="150"/>
      <c r="M109" s="69">
        <f t="shared" si="14"/>
        <v>0</v>
      </c>
      <c r="N109" s="150"/>
      <c r="O109" s="69">
        <f t="shared" si="15"/>
        <v>0</v>
      </c>
      <c r="P109" s="69">
        <f t="shared" si="16"/>
        <v>0</v>
      </c>
    </row>
    <row r="110" spans="1:16" ht="12.5">
      <c r="B110" s="9" t="str">
        <f t="shared" si="20"/>
        <v/>
      </c>
      <c r="C110" s="64">
        <f>IF(D93="","-",+C109+1)</f>
        <v>2035</v>
      </c>
      <c r="D110" s="65">
        <f>IF(F109+SUM(E$99:E109)=D$92,F109,D$92-SUM(E$99:E109))</f>
        <v>9692317.9268181864</v>
      </c>
      <c r="E110" s="71">
        <f>IF(+J96&lt;F109,J96,D110)</f>
        <v>285068.17431818182</v>
      </c>
      <c r="F110" s="70">
        <f t="shared" si="17"/>
        <v>9407249.7525000051</v>
      </c>
      <c r="G110" s="70">
        <f t="shared" si="12"/>
        <v>9549783.8396590948</v>
      </c>
      <c r="H110" s="73">
        <f t="shared" si="18"/>
        <v>1474267.802726194</v>
      </c>
      <c r="I110" s="127">
        <f t="shared" si="19"/>
        <v>1474267.802726194</v>
      </c>
      <c r="J110" s="69">
        <f t="shared" si="13"/>
        <v>0</v>
      </c>
      <c r="K110" s="69"/>
      <c r="L110" s="150"/>
      <c r="M110" s="69">
        <f t="shared" si="14"/>
        <v>0</v>
      </c>
      <c r="N110" s="150"/>
      <c r="O110" s="69">
        <f t="shared" si="15"/>
        <v>0</v>
      </c>
      <c r="P110" s="69">
        <f t="shared" si="16"/>
        <v>0</v>
      </c>
    </row>
    <row r="111" spans="1:16" ht="12.5">
      <c r="B111" s="9" t="str">
        <f t="shared" si="20"/>
        <v/>
      </c>
      <c r="C111" s="64">
        <f>IF(D93="","-",+C110+1)</f>
        <v>2036</v>
      </c>
      <c r="D111" s="65">
        <f>IF(F110+SUM(E$99:E110)=D$92,F110,D$92-SUM(E$99:E110))</f>
        <v>9407249.7525000051</v>
      </c>
      <c r="E111" s="71">
        <f>IF(+J96&lt;F110,J96,D111)</f>
        <v>285068.17431818182</v>
      </c>
      <c r="F111" s="70">
        <f t="shared" si="17"/>
        <v>9122181.5781818237</v>
      </c>
      <c r="G111" s="70">
        <f t="shared" si="12"/>
        <v>9264715.6653409153</v>
      </c>
      <c r="H111" s="73">
        <f t="shared" si="18"/>
        <v>1438769.3063558058</v>
      </c>
      <c r="I111" s="127">
        <f t="shared" si="19"/>
        <v>1438769.3063558058</v>
      </c>
      <c r="J111" s="69">
        <f t="shared" si="13"/>
        <v>0</v>
      </c>
      <c r="K111" s="69"/>
      <c r="L111" s="150"/>
      <c r="M111" s="69">
        <f t="shared" si="14"/>
        <v>0</v>
      </c>
      <c r="N111" s="150"/>
      <c r="O111" s="69">
        <f t="shared" si="15"/>
        <v>0</v>
      </c>
      <c r="P111" s="69">
        <f t="shared" si="16"/>
        <v>0</v>
      </c>
    </row>
    <row r="112" spans="1:16" ht="12.5">
      <c r="B112" s="9" t="str">
        <f t="shared" si="20"/>
        <v/>
      </c>
      <c r="C112" s="64">
        <f>IF(D93="","-",+C111+1)</f>
        <v>2037</v>
      </c>
      <c r="D112" s="65">
        <f>IF(F111+SUM(E$99:E111)=D$92,F111,D$92-SUM(E$99:E111))</f>
        <v>9122181.5781818237</v>
      </c>
      <c r="E112" s="71">
        <f>IF(+J96&lt;F111,J96,D112)</f>
        <v>285068.17431818182</v>
      </c>
      <c r="F112" s="70">
        <f t="shared" si="17"/>
        <v>8837113.4038636424</v>
      </c>
      <c r="G112" s="70">
        <f t="shared" si="12"/>
        <v>8979647.4910227321</v>
      </c>
      <c r="H112" s="73">
        <f t="shared" si="18"/>
        <v>1403270.8099854174</v>
      </c>
      <c r="I112" s="127">
        <f t="shared" si="19"/>
        <v>1403270.8099854174</v>
      </c>
      <c r="J112" s="69">
        <f t="shared" si="13"/>
        <v>0</v>
      </c>
      <c r="K112" s="69"/>
      <c r="L112" s="150"/>
      <c r="M112" s="69">
        <f t="shared" si="14"/>
        <v>0</v>
      </c>
      <c r="N112" s="150"/>
      <c r="O112" s="69">
        <f t="shared" si="15"/>
        <v>0</v>
      </c>
      <c r="P112" s="69">
        <f t="shared" si="16"/>
        <v>0</v>
      </c>
    </row>
    <row r="113" spans="2:16" ht="12.5">
      <c r="B113" s="9" t="str">
        <f t="shared" si="20"/>
        <v/>
      </c>
      <c r="C113" s="64">
        <f>IF(D93="","-",+C112+1)</f>
        <v>2038</v>
      </c>
      <c r="D113" s="65">
        <f>IF(F112+SUM(E$99:E112)=D$92,F112,D$92-SUM(E$99:E112))</f>
        <v>8837113.4038636424</v>
      </c>
      <c r="E113" s="71">
        <f>IF(+J96&lt;F112,J96,D113)</f>
        <v>285068.17431818182</v>
      </c>
      <c r="F113" s="70">
        <f t="shared" si="17"/>
        <v>8552045.229545461</v>
      </c>
      <c r="G113" s="70">
        <f t="shared" si="12"/>
        <v>8694579.3167045526</v>
      </c>
      <c r="H113" s="73">
        <f t="shared" si="18"/>
        <v>1367772.3136150292</v>
      </c>
      <c r="I113" s="127">
        <f t="shared" si="19"/>
        <v>1367772.3136150292</v>
      </c>
      <c r="J113" s="69">
        <f t="shared" si="13"/>
        <v>0</v>
      </c>
      <c r="K113" s="69"/>
      <c r="L113" s="150"/>
      <c r="M113" s="69">
        <f t="shared" si="14"/>
        <v>0</v>
      </c>
      <c r="N113" s="150"/>
      <c r="O113" s="69">
        <f t="shared" si="15"/>
        <v>0</v>
      </c>
      <c r="P113" s="69">
        <f t="shared" si="16"/>
        <v>0</v>
      </c>
    </row>
    <row r="114" spans="2:16" ht="12.5">
      <c r="B114" s="9" t="str">
        <f t="shared" si="20"/>
        <v/>
      </c>
      <c r="C114" s="64">
        <f>IF(D93="","-",+C113+1)</f>
        <v>2039</v>
      </c>
      <c r="D114" s="65">
        <f>IF(F113+SUM(E$99:E113)=D$92,F113,D$92-SUM(E$99:E113))</f>
        <v>8552045.229545461</v>
      </c>
      <c r="E114" s="71">
        <f>IF(+J96&lt;F113,J96,D114)</f>
        <v>285068.17431818182</v>
      </c>
      <c r="F114" s="70">
        <f t="shared" si="17"/>
        <v>8266977.0552272797</v>
      </c>
      <c r="G114" s="70">
        <f t="shared" si="12"/>
        <v>8409511.1423863694</v>
      </c>
      <c r="H114" s="73">
        <f t="shared" si="18"/>
        <v>1332273.8172446406</v>
      </c>
      <c r="I114" s="127">
        <f t="shared" si="19"/>
        <v>1332273.8172446406</v>
      </c>
      <c r="J114" s="69">
        <f t="shared" si="13"/>
        <v>0</v>
      </c>
      <c r="K114" s="69"/>
      <c r="L114" s="150"/>
      <c r="M114" s="69">
        <f t="shared" si="14"/>
        <v>0</v>
      </c>
      <c r="N114" s="150"/>
      <c r="O114" s="69">
        <f t="shared" si="15"/>
        <v>0</v>
      </c>
      <c r="P114" s="69">
        <f t="shared" si="16"/>
        <v>0</v>
      </c>
    </row>
    <row r="115" spans="2:16" ht="12.5">
      <c r="B115" s="9" t="str">
        <f t="shared" si="20"/>
        <v/>
      </c>
      <c r="C115" s="64">
        <f>IF(D93="","-",+C114+1)</f>
        <v>2040</v>
      </c>
      <c r="D115" s="65">
        <f>IF(F114+SUM(E$99:E114)=D$92,F114,D$92-SUM(E$99:E114))</f>
        <v>8266977.0552272797</v>
      </c>
      <c r="E115" s="71">
        <f>IF(+J96&lt;F114,J96,D115)</f>
        <v>285068.17431818182</v>
      </c>
      <c r="F115" s="70">
        <f t="shared" si="17"/>
        <v>7981908.8809090983</v>
      </c>
      <c r="G115" s="70">
        <f t="shared" si="12"/>
        <v>8124442.968068189</v>
      </c>
      <c r="H115" s="73">
        <f t="shared" si="18"/>
        <v>1296775.3208742524</v>
      </c>
      <c r="I115" s="127">
        <f t="shared" si="19"/>
        <v>1296775.3208742524</v>
      </c>
      <c r="J115" s="69">
        <f t="shared" si="13"/>
        <v>0</v>
      </c>
      <c r="K115" s="69"/>
      <c r="L115" s="150"/>
      <c r="M115" s="69">
        <f t="shared" si="14"/>
        <v>0</v>
      </c>
      <c r="N115" s="150"/>
      <c r="O115" s="69">
        <f t="shared" si="15"/>
        <v>0</v>
      </c>
      <c r="P115" s="69">
        <f t="shared" si="16"/>
        <v>0</v>
      </c>
    </row>
    <row r="116" spans="2:16" ht="12.5">
      <c r="B116" s="9" t="str">
        <f t="shared" si="20"/>
        <v/>
      </c>
      <c r="C116" s="64">
        <f>IF(D93="","-",+C115+1)</f>
        <v>2041</v>
      </c>
      <c r="D116" s="65">
        <f>IF(F115+SUM(E$99:E115)=D$92,F115,D$92-SUM(E$99:E115))</f>
        <v>7981908.8809090983</v>
      </c>
      <c r="E116" s="71">
        <f>IF(+J96&lt;F115,J96,D116)</f>
        <v>285068.17431818182</v>
      </c>
      <c r="F116" s="70">
        <f t="shared" si="17"/>
        <v>7696840.706590917</v>
      </c>
      <c r="G116" s="70">
        <f t="shared" si="12"/>
        <v>7839374.7937500076</v>
      </c>
      <c r="H116" s="73">
        <f t="shared" si="18"/>
        <v>1261276.8245038642</v>
      </c>
      <c r="I116" s="127">
        <f t="shared" si="19"/>
        <v>1261276.8245038642</v>
      </c>
      <c r="J116" s="69">
        <f t="shared" si="13"/>
        <v>0</v>
      </c>
      <c r="K116" s="69"/>
      <c r="L116" s="150"/>
      <c r="M116" s="69">
        <f t="shared" si="14"/>
        <v>0</v>
      </c>
      <c r="N116" s="150"/>
      <c r="O116" s="69">
        <f t="shared" si="15"/>
        <v>0</v>
      </c>
      <c r="P116" s="69">
        <f t="shared" si="16"/>
        <v>0</v>
      </c>
    </row>
    <row r="117" spans="2:16" ht="12.5">
      <c r="B117" s="9" t="str">
        <f t="shared" si="20"/>
        <v/>
      </c>
      <c r="C117" s="64">
        <f>IF(D93="","-",+C116+1)</f>
        <v>2042</v>
      </c>
      <c r="D117" s="65">
        <f>IF(F116+SUM(E$99:E116)=D$92,F116,D$92-SUM(E$99:E116))</f>
        <v>7696840.706590917</v>
      </c>
      <c r="E117" s="71">
        <f>IF(+J96&lt;F116,J96,D117)</f>
        <v>285068.17431818182</v>
      </c>
      <c r="F117" s="70">
        <f t="shared" si="17"/>
        <v>7411772.5322727356</v>
      </c>
      <c r="G117" s="70">
        <f t="shared" si="12"/>
        <v>7554306.6194318263</v>
      </c>
      <c r="H117" s="73">
        <f t="shared" si="18"/>
        <v>1225778.3281334757</v>
      </c>
      <c r="I117" s="127">
        <f t="shared" si="19"/>
        <v>1225778.3281334757</v>
      </c>
      <c r="J117" s="69">
        <f t="shared" si="13"/>
        <v>0</v>
      </c>
      <c r="K117" s="69"/>
      <c r="L117" s="150"/>
      <c r="M117" s="69">
        <f t="shared" si="14"/>
        <v>0</v>
      </c>
      <c r="N117" s="150"/>
      <c r="O117" s="69">
        <f t="shared" si="15"/>
        <v>0</v>
      </c>
      <c r="P117" s="69">
        <f t="shared" si="16"/>
        <v>0</v>
      </c>
    </row>
    <row r="118" spans="2:16" ht="12.5">
      <c r="B118" s="9" t="str">
        <f t="shared" si="20"/>
        <v/>
      </c>
      <c r="C118" s="64">
        <f>IF(D93="","-",+C117+1)</f>
        <v>2043</v>
      </c>
      <c r="D118" s="65">
        <f>IF(F117+SUM(E$99:E117)=D$92,F117,D$92-SUM(E$99:E117))</f>
        <v>7411772.5322727356</v>
      </c>
      <c r="E118" s="71">
        <f>IF(+J96&lt;F117,J96,D118)</f>
        <v>285068.17431818182</v>
      </c>
      <c r="F118" s="70">
        <f t="shared" si="17"/>
        <v>7126704.3579545543</v>
      </c>
      <c r="G118" s="70">
        <f t="shared" si="12"/>
        <v>7269238.4451136449</v>
      </c>
      <c r="H118" s="73">
        <f t="shared" si="18"/>
        <v>1190279.8317630873</v>
      </c>
      <c r="I118" s="127">
        <f t="shared" si="19"/>
        <v>1190279.8317630873</v>
      </c>
      <c r="J118" s="69">
        <f t="shared" si="13"/>
        <v>0</v>
      </c>
      <c r="K118" s="69"/>
      <c r="L118" s="150"/>
      <c r="M118" s="69">
        <f t="shared" si="14"/>
        <v>0</v>
      </c>
      <c r="N118" s="150"/>
      <c r="O118" s="69">
        <f t="shared" si="15"/>
        <v>0</v>
      </c>
      <c r="P118" s="69">
        <f t="shared" si="16"/>
        <v>0</v>
      </c>
    </row>
    <row r="119" spans="2:16" ht="12.5">
      <c r="B119" s="9" t="str">
        <f t="shared" si="20"/>
        <v/>
      </c>
      <c r="C119" s="64">
        <f>IF(D93="","-",+C118+1)</f>
        <v>2044</v>
      </c>
      <c r="D119" s="65">
        <f>IF(F118+SUM(E$99:E118)=D$92,F118,D$92-SUM(E$99:E118))</f>
        <v>7126704.3579545543</v>
      </c>
      <c r="E119" s="71">
        <f>IF(+J96&lt;F118,J96,D119)</f>
        <v>285068.17431818182</v>
      </c>
      <c r="F119" s="70">
        <f t="shared" si="17"/>
        <v>6841636.1836363729</v>
      </c>
      <c r="G119" s="70">
        <f t="shared" si="12"/>
        <v>6984170.2707954636</v>
      </c>
      <c r="H119" s="73">
        <f t="shared" si="18"/>
        <v>1154781.3353926991</v>
      </c>
      <c r="I119" s="127">
        <f t="shared" si="19"/>
        <v>1154781.3353926991</v>
      </c>
      <c r="J119" s="69">
        <f t="shared" si="13"/>
        <v>0</v>
      </c>
      <c r="K119" s="69"/>
      <c r="L119" s="150"/>
      <c r="M119" s="69">
        <f t="shared" si="14"/>
        <v>0</v>
      </c>
      <c r="N119" s="150"/>
      <c r="O119" s="69">
        <f t="shared" si="15"/>
        <v>0</v>
      </c>
      <c r="P119" s="69">
        <f t="shared" si="16"/>
        <v>0</v>
      </c>
    </row>
    <row r="120" spans="2:16" ht="12.5">
      <c r="B120" s="9" t="str">
        <f t="shared" si="20"/>
        <v/>
      </c>
      <c r="C120" s="64">
        <f>IF(D93="","-",+C119+1)</f>
        <v>2045</v>
      </c>
      <c r="D120" s="65">
        <f>IF(F119+SUM(E$99:E119)=D$92,F119,D$92-SUM(E$99:E119))</f>
        <v>6841636.1836363729</v>
      </c>
      <c r="E120" s="71">
        <f>IF(+J96&lt;F119,J96,D120)</f>
        <v>285068.17431818182</v>
      </c>
      <c r="F120" s="70">
        <f t="shared" si="17"/>
        <v>6556568.0093181916</v>
      </c>
      <c r="G120" s="70">
        <f t="shared" si="12"/>
        <v>6699102.0964772822</v>
      </c>
      <c r="H120" s="73">
        <f t="shared" si="18"/>
        <v>1119282.8390223107</v>
      </c>
      <c r="I120" s="127">
        <f t="shared" si="19"/>
        <v>1119282.8390223107</v>
      </c>
      <c r="J120" s="69">
        <f t="shared" si="13"/>
        <v>0</v>
      </c>
      <c r="K120" s="69"/>
      <c r="L120" s="150"/>
      <c r="M120" s="69">
        <f t="shared" si="14"/>
        <v>0</v>
      </c>
      <c r="N120" s="150"/>
      <c r="O120" s="69">
        <f t="shared" si="15"/>
        <v>0</v>
      </c>
      <c r="P120" s="69">
        <f t="shared" si="16"/>
        <v>0</v>
      </c>
    </row>
    <row r="121" spans="2:16" ht="12.5">
      <c r="B121" s="9" t="str">
        <f t="shared" si="20"/>
        <v/>
      </c>
      <c r="C121" s="64">
        <f>IF(D93="","-",+C120+1)</f>
        <v>2046</v>
      </c>
      <c r="D121" s="65">
        <f>IF(F120+SUM(E$99:E120)=D$92,F120,D$92-SUM(E$99:E120))</f>
        <v>6556568.0093181916</v>
      </c>
      <c r="E121" s="71">
        <f>IF(+J96&lt;F120,J96,D121)</f>
        <v>285068.17431818182</v>
      </c>
      <c r="F121" s="70">
        <f t="shared" si="17"/>
        <v>6271499.8350000102</v>
      </c>
      <c r="G121" s="70">
        <f t="shared" si="12"/>
        <v>6414033.9221591009</v>
      </c>
      <c r="H121" s="73">
        <f t="shared" si="18"/>
        <v>1083784.3426519223</v>
      </c>
      <c r="I121" s="127">
        <f t="shared" si="19"/>
        <v>1083784.3426519223</v>
      </c>
      <c r="J121" s="69">
        <f t="shared" si="13"/>
        <v>0</v>
      </c>
      <c r="K121" s="69"/>
      <c r="L121" s="150"/>
      <c r="M121" s="69">
        <f t="shared" si="14"/>
        <v>0</v>
      </c>
      <c r="N121" s="150"/>
      <c r="O121" s="69">
        <f t="shared" si="15"/>
        <v>0</v>
      </c>
      <c r="P121" s="69">
        <f t="shared" si="16"/>
        <v>0</v>
      </c>
    </row>
    <row r="122" spans="2:16" ht="12.5">
      <c r="B122" s="9" t="str">
        <f t="shared" si="20"/>
        <v/>
      </c>
      <c r="C122" s="64">
        <f>IF(D93="","-",+C121+1)</f>
        <v>2047</v>
      </c>
      <c r="D122" s="65">
        <f>IF(F121+SUM(E$99:E121)=D$92,F121,D$92-SUM(E$99:E121))</f>
        <v>6271499.8350000102</v>
      </c>
      <c r="E122" s="71">
        <f>IF(+J96&lt;F121,J96,D122)</f>
        <v>285068.17431818182</v>
      </c>
      <c r="F122" s="70">
        <f t="shared" si="17"/>
        <v>5986431.6606818289</v>
      </c>
      <c r="G122" s="70">
        <f t="shared" si="12"/>
        <v>6128965.7478409195</v>
      </c>
      <c r="H122" s="73">
        <f t="shared" si="18"/>
        <v>1048285.8462815339</v>
      </c>
      <c r="I122" s="127">
        <f t="shared" si="19"/>
        <v>1048285.8462815339</v>
      </c>
      <c r="J122" s="69">
        <f t="shared" si="13"/>
        <v>0</v>
      </c>
      <c r="K122" s="69"/>
      <c r="L122" s="150"/>
      <c r="M122" s="69">
        <f t="shared" si="14"/>
        <v>0</v>
      </c>
      <c r="N122" s="150"/>
      <c r="O122" s="69">
        <f t="shared" si="15"/>
        <v>0</v>
      </c>
      <c r="P122" s="69">
        <f t="shared" si="16"/>
        <v>0</v>
      </c>
    </row>
    <row r="123" spans="2:16" ht="12.5">
      <c r="B123" s="9" t="str">
        <f t="shared" si="20"/>
        <v/>
      </c>
      <c r="C123" s="64">
        <f>IF(D93="","-",+C122+1)</f>
        <v>2048</v>
      </c>
      <c r="D123" s="65">
        <f>IF(F122+SUM(E$99:E122)=D$92,F122,D$92-SUM(E$99:E122))</f>
        <v>5986431.6606818289</v>
      </c>
      <c r="E123" s="71">
        <f>IF(+J96&lt;F122,J96,D123)</f>
        <v>285068.17431818182</v>
      </c>
      <c r="F123" s="70">
        <f t="shared" si="17"/>
        <v>5701363.4863636475</v>
      </c>
      <c r="G123" s="70">
        <f t="shared" si="12"/>
        <v>5843897.5735227382</v>
      </c>
      <c r="H123" s="73">
        <f t="shared" si="18"/>
        <v>1012787.3499111456</v>
      </c>
      <c r="I123" s="127">
        <f t="shared" si="19"/>
        <v>1012787.3499111456</v>
      </c>
      <c r="J123" s="69">
        <f t="shared" si="13"/>
        <v>0</v>
      </c>
      <c r="K123" s="69"/>
      <c r="L123" s="150"/>
      <c r="M123" s="69">
        <f t="shared" si="14"/>
        <v>0</v>
      </c>
      <c r="N123" s="150"/>
      <c r="O123" s="69">
        <f t="shared" si="15"/>
        <v>0</v>
      </c>
      <c r="P123" s="69">
        <f t="shared" si="16"/>
        <v>0</v>
      </c>
    </row>
    <row r="124" spans="2:16" ht="12.5">
      <c r="B124" s="9" t="str">
        <f t="shared" si="20"/>
        <v/>
      </c>
      <c r="C124" s="64">
        <f>IF(D93="","-",+C123+1)</f>
        <v>2049</v>
      </c>
      <c r="D124" s="65">
        <f>IF(F123+SUM(E$99:E123)=D$92,F123,D$92-SUM(E$99:E123))</f>
        <v>5701363.4863636475</v>
      </c>
      <c r="E124" s="71">
        <f>IF(+J96&lt;F123,J96,D124)</f>
        <v>285068.17431818182</v>
      </c>
      <c r="F124" s="70">
        <f t="shared" si="17"/>
        <v>5416295.3120454662</v>
      </c>
      <c r="G124" s="70">
        <f t="shared" si="12"/>
        <v>5558829.3992045568</v>
      </c>
      <c r="H124" s="73">
        <f t="shared" si="18"/>
        <v>977288.85354075721</v>
      </c>
      <c r="I124" s="127">
        <f t="shared" si="19"/>
        <v>977288.85354075721</v>
      </c>
      <c r="J124" s="69">
        <f t="shared" si="13"/>
        <v>0</v>
      </c>
      <c r="K124" s="69"/>
      <c r="L124" s="150"/>
      <c r="M124" s="69">
        <f t="shared" si="14"/>
        <v>0</v>
      </c>
      <c r="N124" s="150"/>
      <c r="O124" s="69">
        <f t="shared" si="15"/>
        <v>0</v>
      </c>
      <c r="P124" s="69">
        <f t="shared" si="16"/>
        <v>0</v>
      </c>
    </row>
    <row r="125" spans="2:16" ht="12.5">
      <c r="B125" s="9" t="str">
        <f t="shared" si="20"/>
        <v/>
      </c>
      <c r="C125" s="64">
        <f>IF(D93="","-",+C124+1)</f>
        <v>2050</v>
      </c>
      <c r="D125" s="65">
        <f>IF(F124+SUM(E$99:E124)=D$92,F124,D$92-SUM(E$99:E124))</f>
        <v>5416295.3120454662</v>
      </c>
      <c r="E125" s="71">
        <f>IF(+J96&lt;F124,J96,D125)</f>
        <v>285068.17431818182</v>
      </c>
      <c r="F125" s="70">
        <f t="shared" si="17"/>
        <v>5131227.1377272848</v>
      </c>
      <c r="G125" s="70">
        <f t="shared" si="12"/>
        <v>5273761.2248863755</v>
      </c>
      <c r="H125" s="73">
        <f t="shared" si="18"/>
        <v>941790.35717036889</v>
      </c>
      <c r="I125" s="127">
        <f t="shared" si="19"/>
        <v>941790.35717036889</v>
      </c>
      <c r="J125" s="69">
        <f t="shared" si="13"/>
        <v>0</v>
      </c>
      <c r="K125" s="69"/>
      <c r="L125" s="150"/>
      <c r="M125" s="69">
        <f t="shared" si="14"/>
        <v>0</v>
      </c>
      <c r="N125" s="150"/>
      <c r="O125" s="69">
        <f t="shared" si="15"/>
        <v>0</v>
      </c>
      <c r="P125" s="69">
        <f t="shared" si="16"/>
        <v>0</v>
      </c>
    </row>
    <row r="126" spans="2:16" ht="12.5">
      <c r="B126" s="9" t="str">
        <f t="shared" si="20"/>
        <v/>
      </c>
      <c r="C126" s="64">
        <f>IF(D93="","-",+C125+1)</f>
        <v>2051</v>
      </c>
      <c r="D126" s="65">
        <f>IF(F125+SUM(E$99:E125)=D$92,F125,D$92-SUM(E$99:E125))</f>
        <v>5131227.1377272848</v>
      </c>
      <c r="E126" s="71">
        <f>IF(+J96&lt;F125,J96,D126)</f>
        <v>285068.17431818182</v>
      </c>
      <c r="F126" s="70">
        <f t="shared" si="17"/>
        <v>4846158.9634091035</v>
      </c>
      <c r="G126" s="70">
        <f t="shared" si="12"/>
        <v>4988693.0505681941</v>
      </c>
      <c r="H126" s="73">
        <f t="shared" si="18"/>
        <v>906291.86079998047</v>
      </c>
      <c r="I126" s="127">
        <f t="shared" si="19"/>
        <v>906291.86079998047</v>
      </c>
      <c r="J126" s="69">
        <f t="shared" si="13"/>
        <v>0</v>
      </c>
      <c r="K126" s="69"/>
      <c r="L126" s="150"/>
      <c r="M126" s="69">
        <f t="shared" si="14"/>
        <v>0</v>
      </c>
      <c r="N126" s="150"/>
      <c r="O126" s="69">
        <f t="shared" si="15"/>
        <v>0</v>
      </c>
      <c r="P126" s="69">
        <f t="shared" si="16"/>
        <v>0</v>
      </c>
    </row>
    <row r="127" spans="2:16" ht="12.5">
      <c r="B127" s="9" t="str">
        <f t="shared" si="20"/>
        <v/>
      </c>
      <c r="C127" s="64">
        <f>IF(D93="","-",+C126+1)</f>
        <v>2052</v>
      </c>
      <c r="D127" s="65">
        <f>IF(F126+SUM(E$99:E126)=D$92,F126,D$92-SUM(E$99:E126))</f>
        <v>4846158.9634091035</v>
      </c>
      <c r="E127" s="71">
        <f>IF(+J96&lt;F126,J96,D127)</f>
        <v>285068.17431818182</v>
      </c>
      <c r="F127" s="70">
        <f t="shared" si="17"/>
        <v>4561090.7890909221</v>
      </c>
      <c r="G127" s="70">
        <f t="shared" si="12"/>
        <v>4703624.8762500128</v>
      </c>
      <c r="H127" s="73">
        <f t="shared" si="18"/>
        <v>870793.36442959215</v>
      </c>
      <c r="I127" s="127">
        <f t="shared" si="19"/>
        <v>870793.36442959215</v>
      </c>
      <c r="J127" s="69">
        <f t="shared" si="13"/>
        <v>0</v>
      </c>
      <c r="K127" s="69"/>
      <c r="L127" s="150"/>
      <c r="M127" s="69">
        <f t="shared" si="14"/>
        <v>0</v>
      </c>
      <c r="N127" s="150"/>
      <c r="O127" s="69">
        <f t="shared" si="15"/>
        <v>0</v>
      </c>
      <c r="P127" s="69">
        <f t="shared" si="16"/>
        <v>0</v>
      </c>
    </row>
    <row r="128" spans="2:16" ht="12.5">
      <c r="B128" s="9" t="str">
        <f t="shared" si="20"/>
        <v/>
      </c>
      <c r="C128" s="64">
        <f>IF(D93="","-",+C127+1)</f>
        <v>2053</v>
      </c>
      <c r="D128" s="65">
        <f>IF(F127+SUM(E$99:E127)=D$92,F127,D$92-SUM(E$99:E127))</f>
        <v>4561090.7890909221</v>
      </c>
      <c r="E128" s="71">
        <f>IF(+J96&lt;F127,J96,D128)</f>
        <v>285068.17431818182</v>
      </c>
      <c r="F128" s="70">
        <f t="shared" si="17"/>
        <v>4276022.6147727408</v>
      </c>
      <c r="G128" s="70">
        <f t="shared" si="12"/>
        <v>4418556.7019318314</v>
      </c>
      <c r="H128" s="73">
        <f t="shared" si="18"/>
        <v>835294.86805920384</v>
      </c>
      <c r="I128" s="127">
        <f t="shared" si="19"/>
        <v>835294.86805920384</v>
      </c>
      <c r="J128" s="69">
        <f t="shared" si="13"/>
        <v>0</v>
      </c>
      <c r="K128" s="69"/>
      <c r="L128" s="150"/>
      <c r="M128" s="69">
        <f t="shared" si="14"/>
        <v>0</v>
      </c>
      <c r="N128" s="150"/>
      <c r="O128" s="69">
        <f t="shared" si="15"/>
        <v>0</v>
      </c>
      <c r="P128" s="69">
        <f t="shared" si="16"/>
        <v>0</v>
      </c>
    </row>
    <row r="129" spans="2:16" ht="12.5">
      <c r="B129" s="9" t="str">
        <f t="shared" si="20"/>
        <v/>
      </c>
      <c r="C129" s="64">
        <f>IF(D93="","-",+C128+1)</f>
        <v>2054</v>
      </c>
      <c r="D129" s="65">
        <f>IF(F128+SUM(E$99:E128)=D$92,F128,D$92-SUM(E$99:E128))</f>
        <v>4276022.6147727408</v>
      </c>
      <c r="E129" s="71">
        <f>IF(+J96&lt;F128,J96,D129)</f>
        <v>285068.17431818182</v>
      </c>
      <c r="F129" s="70">
        <f t="shared" si="17"/>
        <v>3990954.4404545589</v>
      </c>
      <c r="G129" s="70">
        <f t="shared" si="12"/>
        <v>4133488.5276136501</v>
      </c>
      <c r="H129" s="73">
        <f t="shared" si="18"/>
        <v>799796.37168881553</v>
      </c>
      <c r="I129" s="127">
        <f t="shared" si="19"/>
        <v>799796.37168881553</v>
      </c>
      <c r="J129" s="69">
        <f t="shared" si="13"/>
        <v>0</v>
      </c>
      <c r="K129" s="69"/>
      <c r="L129" s="150"/>
      <c r="M129" s="69">
        <f t="shared" si="14"/>
        <v>0</v>
      </c>
      <c r="N129" s="150"/>
      <c r="O129" s="69">
        <f t="shared" si="15"/>
        <v>0</v>
      </c>
      <c r="P129" s="69">
        <f t="shared" si="16"/>
        <v>0</v>
      </c>
    </row>
    <row r="130" spans="2:16" ht="12.5">
      <c r="B130" s="9" t="str">
        <f t="shared" si="20"/>
        <v/>
      </c>
      <c r="C130" s="64">
        <f>IF(D93="","-",+C129+1)</f>
        <v>2055</v>
      </c>
      <c r="D130" s="65">
        <f>IF(F129+SUM(E$99:E129)=D$92,F129,D$92-SUM(E$99:E129))</f>
        <v>3990954.4404545589</v>
      </c>
      <c r="E130" s="71">
        <f>IF(+J96&lt;F129,J96,D130)</f>
        <v>285068.17431818182</v>
      </c>
      <c r="F130" s="70">
        <f t="shared" si="17"/>
        <v>3705886.2661363771</v>
      </c>
      <c r="G130" s="70">
        <f t="shared" si="12"/>
        <v>3848420.3532954678</v>
      </c>
      <c r="H130" s="73">
        <f t="shared" si="18"/>
        <v>764297.87531842699</v>
      </c>
      <c r="I130" s="127">
        <f t="shared" si="19"/>
        <v>764297.87531842699</v>
      </c>
      <c r="J130" s="69">
        <f t="shared" si="13"/>
        <v>0</v>
      </c>
      <c r="K130" s="69"/>
      <c r="L130" s="150"/>
      <c r="M130" s="69">
        <f t="shared" si="14"/>
        <v>0</v>
      </c>
      <c r="N130" s="150"/>
      <c r="O130" s="69">
        <f t="shared" si="15"/>
        <v>0</v>
      </c>
      <c r="P130" s="69">
        <f t="shared" si="16"/>
        <v>0</v>
      </c>
    </row>
    <row r="131" spans="2:16" ht="12.5">
      <c r="B131" s="9" t="str">
        <f t="shared" si="20"/>
        <v/>
      </c>
      <c r="C131" s="64">
        <f>IF(D93="","-",+C130+1)</f>
        <v>2056</v>
      </c>
      <c r="D131" s="65">
        <f>IF(F130+SUM(E$99:E130)=D$92,F130,D$92-SUM(E$99:E130))</f>
        <v>3705886.2661363771</v>
      </c>
      <c r="E131" s="71">
        <f>IF(+J96&lt;F130,J96,D131)</f>
        <v>285068.17431818182</v>
      </c>
      <c r="F131" s="70">
        <f t="shared" si="17"/>
        <v>3420818.0918181953</v>
      </c>
      <c r="G131" s="70">
        <f t="shared" si="12"/>
        <v>3563352.1789772864</v>
      </c>
      <c r="H131" s="73">
        <f t="shared" si="18"/>
        <v>728799.37894803868</v>
      </c>
      <c r="I131" s="127">
        <f t="shared" si="19"/>
        <v>728799.37894803868</v>
      </c>
      <c r="J131" s="69">
        <f t="shared" ref="J131:J154" si="21">+I541-H541</f>
        <v>0</v>
      </c>
      <c r="K131" s="69"/>
      <c r="L131" s="150"/>
      <c r="M131" s="69">
        <f t="shared" ref="M131:M154" si="22">IF(L541&lt;&gt;0,+H541-L541,0)</f>
        <v>0</v>
      </c>
      <c r="N131" s="150"/>
      <c r="O131" s="69">
        <f t="shared" ref="O131:O154" si="23">IF(N541&lt;&gt;0,+I541-N541,0)</f>
        <v>0</v>
      </c>
      <c r="P131" s="69">
        <f t="shared" ref="P131:P154" si="24">+O541-M541</f>
        <v>0</v>
      </c>
    </row>
    <row r="132" spans="2:16" ht="12.5">
      <c r="B132" s="9" t="str">
        <f t="shared" si="20"/>
        <v/>
      </c>
      <c r="C132" s="64">
        <f>IF(D93="","-",+C131+1)</f>
        <v>2057</v>
      </c>
      <c r="D132" s="65">
        <f>IF(F131+SUM(E$99:E131)=D$92,F131,D$92-SUM(E$99:E131))</f>
        <v>3420818.0918181953</v>
      </c>
      <c r="E132" s="71">
        <f>IF(+J96&lt;F131,J96,D132)</f>
        <v>285068.17431818182</v>
      </c>
      <c r="F132" s="70">
        <f t="shared" si="17"/>
        <v>3135749.9175000135</v>
      </c>
      <c r="G132" s="70">
        <f t="shared" si="12"/>
        <v>3278284.0046591042</v>
      </c>
      <c r="H132" s="73">
        <f t="shared" si="18"/>
        <v>693300.88257765025</v>
      </c>
      <c r="I132" s="127">
        <f t="shared" si="19"/>
        <v>693300.88257765025</v>
      </c>
      <c r="J132" s="69">
        <f t="shared" si="21"/>
        <v>0</v>
      </c>
      <c r="K132" s="69"/>
      <c r="L132" s="150"/>
      <c r="M132" s="69">
        <f t="shared" si="22"/>
        <v>0</v>
      </c>
      <c r="N132" s="150"/>
      <c r="O132" s="69">
        <f t="shared" si="23"/>
        <v>0</v>
      </c>
      <c r="P132" s="69">
        <f t="shared" si="24"/>
        <v>0</v>
      </c>
    </row>
    <row r="133" spans="2:16" ht="12.5">
      <c r="B133" s="9" t="str">
        <f t="shared" si="20"/>
        <v/>
      </c>
      <c r="C133" s="64">
        <f>IF(D93="","-",+C132+1)</f>
        <v>2058</v>
      </c>
      <c r="D133" s="65">
        <f>IF(F132+SUM(E$99:E132)=D$92,F132,D$92-SUM(E$99:E132))</f>
        <v>3135749.9175000135</v>
      </c>
      <c r="E133" s="71">
        <f>IF(+J96&lt;F132,J96,D133)</f>
        <v>285068.17431818182</v>
      </c>
      <c r="F133" s="70">
        <f t="shared" si="17"/>
        <v>2850681.7431818317</v>
      </c>
      <c r="G133" s="70">
        <f t="shared" si="12"/>
        <v>2993215.8303409228</v>
      </c>
      <c r="H133" s="73">
        <f t="shared" si="18"/>
        <v>657802.38620726182</v>
      </c>
      <c r="I133" s="127">
        <f t="shared" si="19"/>
        <v>657802.38620726182</v>
      </c>
      <c r="J133" s="69">
        <f t="shared" si="21"/>
        <v>0</v>
      </c>
      <c r="K133" s="69"/>
      <c r="L133" s="150"/>
      <c r="M133" s="69">
        <f t="shared" si="22"/>
        <v>0</v>
      </c>
      <c r="N133" s="150"/>
      <c r="O133" s="69">
        <f t="shared" si="23"/>
        <v>0</v>
      </c>
      <c r="P133" s="69">
        <f t="shared" si="24"/>
        <v>0</v>
      </c>
    </row>
    <row r="134" spans="2:16" ht="12.5">
      <c r="B134" s="9" t="str">
        <f t="shared" si="20"/>
        <v/>
      </c>
      <c r="C134" s="64">
        <f>IF(D93="","-",+C133+1)</f>
        <v>2059</v>
      </c>
      <c r="D134" s="65">
        <f>IF(F133+SUM(E$99:E133)=D$92,F133,D$92-SUM(E$99:E133))</f>
        <v>2850681.7431818317</v>
      </c>
      <c r="E134" s="71">
        <f>IF(+J96&lt;F133,J96,D134)</f>
        <v>285068.17431818182</v>
      </c>
      <c r="F134" s="70">
        <f t="shared" si="17"/>
        <v>2565613.5688636499</v>
      </c>
      <c r="G134" s="70">
        <f t="shared" si="12"/>
        <v>2708147.6560227405</v>
      </c>
      <c r="H134" s="73">
        <f t="shared" si="18"/>
        <v>622303.88983687339</v>
      </c>
      <c r="I134" s="127">
        <f t="shared" si="19"/>
        <v>622303.88983687339</v>
      </c>
      <c r="J134" s="69">
        <f t="shared" si="21"/>
        <v>0</v>
      </c>
      <c r="K134" s="69"/>
      <c r="L134" s="150"/>
      <c r="M134" s="69">
        <f t="shared" si="22"/>
        <v>0</v>
      </c>
      <c r="N134" s="150"/>
      <c r="O134" s="69">
        <f t="shared" si="23"/>
        <v>0</v>
      </c>
      <c r="P134" s="69">
        <f t="shared" si="24"/>
        <v>0</v>
      </c>
    </row>
    <row r="135" spans="2:16" ht="12.5">
      <c r="B135" s="9" t="str">
        <f t="shared" si="20"/>
        <v/>
      </c>
      <c r="C135" s="64">
        <f>IF(D93="","-",+C134+1)</f>
        <v>2060</v>
      </c>
      <c r="D135" s="65">
        <f>IF(F134+SUM(E$99:E134)=D$92,F134,D$92-SUM(E$99:E134))</f>
        <v>2565613.5688636499</v>
      </c>
      <c r="E135" s="71">
        <f>IF(+J96&lt;F134,J96,D135)</f>
        <v>285068.17431818182</v>
      </c>
      <c r="F135" s="70">
        <f t="shared" si="17"/>
        <v>2280545.394545468</v>
      </c>
      <c r="G135" s="70">
        <f t="shared" si="12"/>
        <v>2423079.4817045592</v>
      </c>
      <c r="H135" s="73">
        <f t="shared" si="18"/>
        <v>586805.39346648497</v>
      </c>
      <c r="I135" s="127">
        <f t="shared" si="19"/>
        <v>586805.39346648497</v>
      </c>
      <c r="J135" s="69">
        <f t="shared" si="21"/>
        <v>0</v>
      </c>
      <c r="K135" s="69"/>
      <c r="L135" s="150"/>
      <c r="M135" s="69">
        <f t="shared" si="22"/>
        <v>0</v>
      </c>
      <c r="N135" s="150"/>
      <c r="O135" s="69">
        <f t="shared" si="23"/>
        <v>0</v>
      </c>
      <c r="P135" s="69">
        <f t="shared" si="24"/>
        <v>0</v>
      </c>
    </row>
    <row r="136" spans="2:16" ht="12.5">
      <c r="B136" s="9" t="str">
        <f t="shared" si="20"/>
        <v/>
      </c>
      <c r="C136" s="64">
        <f>IF(D93="","-",+C135+1)</f>
        <v>2061</v>
      </c>
      <c r="D136" s="65">
        <f>IF(F135+SUM(E$99:E135)=D$92,F135,D$92-SUM(E$99:E135))</f>
        <v>2280545.394545468</v>
      </c>
      <c r="E136" s="71">
        <f>IF(+J96&lt;F135,J96,D136)</f>
        <v>285068.17431818182</v>
      </c>
      <c r="F136" s="70">
        <f t="shared" si="17"/>
        <v>1995477.2202272862</v>
      </c>
      <c r="G136" s="70">
        <f t="shared" si="12"/>
        <v>2138011.3073863769</v>
      </c>
      <c r="H136" s="73">
        <f t="shared" si="18"/>
        <v>551306.89709609654</v>
      </c>
      <c r="I136" s="127">
        <f t="shared" si="19"/>
        <v>551306.89709609654</v>
      </c>
      <c r="J136" s="69">
        <f t="shared" si="21"/>
        <v>0</v>
      </c>
      <c r="K136" s="69"/>
      <c r="L136" s="150"/>
      <c r="M136" s="69">
        <f t="shared" si="22"/>
        <v>0</v>
      </c>
      <c r="N136" s="150"/>
      <c r="O136" s="69">
        <f t="shared" si="23"/>
        <v>0</v>
      </c>
      <c r="P136" s="69">
        <f t="shared" si="24"/>
        <v>0</v>
      </c>
    </row>
    <row r="137" spans="2:16" ht="12.5">
      <c r="B137" s="9" t="str">
        <f t="shared" si="20"/>
        <v/>
      </c>
      <c r="C137" s="64">
        <f>IF(D93="","-",+C136+1)</f>
        <v>2062</v>
      </c>
      <c r="D137" s="65">
        <f>IF(F136+SUM(E$99:E136)=D$92,F136,D$92-SUM(E$99:E136))</f>
        <v>1995477.2202272862</v>
      </c>
      <c r="E137" s="71">
        <f>IF(+J96&lt;F136,J96,D137)</f>
        <v>285068.17431818182</v>
      </c>
      <c r="F137" s="70">
        <f t="shared" si="17"/>
        <v>1710409.0459091044</v>
      </c>
      <c r="G137" s="70">
        <f t="shared" si="12"/>
        <v>1852943.1330681953</v>
      </c>
      <c r="H137" s="73">
        <f t="shared" si="18"/>
        <v>515808.40072570817</v>
      </c>
      <c r="I137" s="127">
        <f t="shared" si="19"/>
        <v>515808.40072570817</v>
      </c>
      <c r="J137" s="69">
        <f t="shared" si="21"/>
        <v>0</v>
      </c>
      <c r="K137" s="69"/>
      <c r="L137" s="150"/>
      <c r="M137" s="69">
        <f t="shared" si="22"/>
        <v>0</v>
      </c>
      <c r="N137" s="150"/>
      <c r="O137" s="69">
        <f t="shared" si="23"/>
        <v>0</v>
      </c>
      <c r="P137" s="69">
        <f t="shared" si="24"/>
        <v>0</v>
      </c>
    </row>
    <row r="138" spans="2:16" ht="12.5">
      <c r="B138" s="9" t="str">
        <f t="shared" si="20"/>
        <v/>
      </c>
      <c r="C138" s="64">
        <f>IF(D93="","-",+C137+1)</f>
        <v>2063</v>
      </c>
      <c r="D138" s="65">
        <f>IF(F137+SUM(E$99:E137)=D$92,F137,D$92-SUM(E$99:E137))</f>
        <v>1710409.0459091044</v>
      </c>
      <c r="E138" s="71">
        <f>IF(+J96&lt;F137,J96,D138)</f>
        <v>285068.17431818182</v>
      </c>
      <c r="F138" s="70">
        <f t="shared" si="17"/>
        <v>1425340.8715909226</v>
      </c>
      <c r="G138" s="70">
        <f t="shared" si="12"/>
        <v>1567874.9587500135</v>
      </c>
      <c r="H138" s="73">
        <f t="shared" si="18"/>
        <v>480309.90435531974</v>
      </c>
      <c r="I138" s="127">
        <f t="shared" si="19"/>
        <v>480309.90435531974</v>
      </c>
      <c r="J138" s="69">
        <f t="shared" si="21"/>
        <v>0</v>
      </c>
      <c r="K138" s="69"/>
      <c r="L138" s="150"/>
      <c r="M138" s="69">
        <f t="shared" si="22"/>
        <v>0</v>
      </c>
      <c r="N138" s="150"/>
      <c r="O138" s="69">
        <f t="shared" si="23"/>
        <v>0</v>
      </c>
      <c r="P138" s="69">
        <f t="shared" si="24"/>
        <v>0</v>
      </c>
    </row>
    <row r="139" spans="2:16" ht="12.5">
      <c r="B139" s="9" t="str">
        <f t="shared" si="20"/>
        <v/>
      </c>
      <c r="C139" s="64">
        <f>IF(D93="","-",+C138+1)</f>
        <v>2064</v>
      </c>
      <c r="D139" s="65">
        <f>IF(F138+SUM(E$99:E138)=D$92,F138,D$92-SUM(E$99:E138))</f>
        <v>1425340.8715909226</v>
      </c>
      <c r="E139" s="71">
        <f>IF(+J96&lt;F138,J96,D139)</f>
        <v>285068.17431818182</v>
      </c>
      <c r="F139" s="70">
        <f t="shared" si="17"/>
        <v>1140272.6972727408</v>
      </c>
      <c r="G139" s="70">
        <f t="shared" si="12"/>
        <v>1282806.7844318317</v>
      </c>
      <c r="H139" s="73">
        <f t="shared" si="18"/>
        <v>444811.40798493137</v>
      </c>
      <c r="I139" s="127">
        <f t="shared" si="19"/>
        <v>444811.40798493137</v>
      </c>
      <c r="J139" s="69">
        <f t="shared" si="21"/>
        <v>0</v>
      </c>
      <c r="K139" s="69"/>
      <c r="L139" s="150"/>
      <c r="M139" s="69">
        <f t="shared" si="22"/>
        <v>0</v>
      </c>
      <c r="N139" s="150"/>
      <c r="O139" s="69">
        <f t="shared" si="23"/>
        <v>0</v>
      </c>
      <c r="P139" s="69">
        <f t="shared" si="24"/>
        <v>0</v>
      </c>
    </row>
    <row r="140" spans="2:16" ht="12.5">
      <c r="B140" s="9" t="str">
        <f t="shared" si="20"/>
        <v/>
      </c>
      <c r="C140" s="64">
        <f>IF(D93="","-",+C139+1)</f>
        <v>2065</v>
      </c>
      <c r="D140" s="65">
        <f>IF(F139+SUM(E$99:E139)=D$92,F139,D$92-SUM(E$99:E139))</f>
        <v>1140272.6972727408</v>
      </c>
      <c r="E140" s="71">
        <f>IF(+J96&lt;F139,J96,D140)</f>
        <v>285068.17431818182</v>
      </c>
      <c r="F140" s="70">
        <f t="shared" si="17"/>
        <v>855204.52295455895</v>
      </c>
      <c r="G140" s="70">
        <f t="shared" si="12"/>
        <v>997738.61011364986</v>
      </c>
      <c r="H140" s="73">
        <f t="shared" si="18"/>
        <v>409312.91161454294</v>
      </c>
      <c r="I140" s="127">
        <f t="shared" si="19"/>
        <v>409312.91161454294</v>
      </c>
      <c r="J140" s="69">
        <f t="shared" si="21"/>
        <v>0</v>
      </c>
      <c r="K140" s="69"/>
      <c r="L140" s="150"/>
      <c r="M140" s="69">
        <f t="shared" si="22"/>
        <v>0</v>
      </c>
      <c r="N140" s="150"/>
      <c r="O140" s="69">
        <f t="shared" si="23"/>
        <v>0</v>
      </c>
      <c r="P140" s="69">
        <f t="shared" si="24"/>
        <v>0</v>
      </c>
    </row>
    <row r="141" spans="2:16" ht="12.5">
      <c r="B141" s="9" t="str">
        <f t="shared" si="20"/>
        <v/>
      </c>
      <c r="C141" s="64">
        <f>IF(D93="","-",+C140+1)</f>
        <v>2066</v>
      </c>
      <c r="D141" s="65">
        <f>IF(F140+SUM(E$99:E140)=D$92,F140,D$92-SUM(E$99:E140))</f>
        <v>855204.52295455895</v>
      </c>
      <c r="E141" s="71">
        <f>IF(+J96&lt;F140,J96,D141)</f>
        <v>285068.17431818182</v>
      </c>
      <c r="F141" s="70">
        <f t="shared" si="17"/>
        <v>570136.34863637714</v>
      </c>
      <c r="G141" s="70">
        <f t="shared" si="12"/>
        <v>712670.43579546805</v>
      </c>
      <c r="H141" s="73">
        <f t="shared" si="18"/>
        <v>373814.41524415452</v>
      </c>
      <c r="I141" s="127">
        <f t="shared" si="19"/>
        <v>373814.41524415452</v>
      </c>
      <c r="J141" s="69">
        <f t="shared" si="21"/>
        <v>0</v>
      </c>
      <c r="K141" s="69"/>
      <c r="L141" s="150"/>
      <c r="M141" s="69">
        <f t="shared" si="22"/>
        <v>0</v>
      </c>
      <c r="N141" s="150"/>
      <c r="O141" s="69">
        <f t="shared" si="23"/>
        <v>0</v>
      </c>
      <c r="P141" s="69">
        <f t="shared" si="24"/>
        <v>0</v>
      </c>
    </row>
    <row r="142" spans="2:16" ht="12.5">
      <c r="B142" s="9" t="str">
        <f t="shared" si="20"/>
        <v/>
      </c>
      <c r="C142" s="64">
        <f>IF(D93="","-",+C141+1)</f>
        <v>2067</v>
      </c>
      <c r="D142" s="65">
        <f>IF(F141+SUM(E$99:E141)=D$92,F141,D$92-SUM(E$99:E141))</f>
        <v>570136.34863637714</v>
      </c>
      <c r="E142" s="71">
        <f>IF(+J96&lt;F141,J96,D142)</f>
        <v>285068.17431818182</v>
      </c>
      <c r="F142" s="70">
        <f t="shared" si="17"/>
        <v>285068.17431819532</v>
      </c>
      <c r="G142" s="70">
        <f t="shared" si="12"/>
        <v>427602.26147728623</v>
      </c>
      <c r="H142" s="73">
        <f t="shared" si="18"/>
        <v>338315.91887376609</v>
      </c>
      <c r="I142" s="127">
        <f t="shared" si="19"/>
        <v>338315.91887376609</v>
      </c>
      <c r="J142" s="69">
        <f t="shared" si="21"/>
        <v>0</v>
      </c>
      <c r="K142" s="69"/>
      <c r="L142" s="150"/>
      <c r="M142" s="69">
        <f t="shared" si="22"/>
        <v>0</v>
      </c>
      <c r="N142" s="150"/>
      <c r="O142" s="69">
        <f t="shared" si="23"/>
        <v>0</v>
      </c>
      <c r="P142" s="69">
        <f t="shared" si="24"/>
        <v>0</v>
      </c>
    </row>
    <row r="143" spans="2:16" ht="12.5">
      <c r="B143" s="9" t="str">
        <f t="shared" si="20"/>
        <v/>
      </c>
      <c r="C143" s="64">
        <f>IF(D93="","-",+C142+1)</f>
        <v>2068</v>
      </c>
      <c r="D143" s="65">
        <f>IF(F142+SUM(E$99:E142)=D$92,F142,D$92-SUM(E$99:E142))</f>
        <v>285068.17431819532</v>
      </c>
      <c r="E143" s="71">
        <f>IF(+J96&lt;F142,J96,D143)</f>
        <v>285068.17431818182</v>
      </c>
      <c r="F143" s="70">
        <f t="shared" si="17"/>
        <v>1.3504177331924438E-8</v>
      </c>
      <c r="G143" s="70">
        <f t="shared" si="12"/>
        <v>142534.08715910441</v>
      </c>
      <c r="H143" s="73">
        <f t="shared" si="18"/>
        <v>302817.42250337772</v>
      </c>
      <c r="I143" s="127">
        <f t="shared" si="19"/>
        <v>302817.42250337772</v>
      </c>
      <c r="J143" s="69">
        <f t="shared" si="21"/>
        <v>0</v>
      </c>
      <c r="K143" s="69"/>
      <c r="L143" s="150"/>
      <c r="M143" s="69">
        <f t="shared" si="22"/>
        <v>0</v>
      </c>
      <c r="N143" s="150"/>
      <c r="O143" s="69">
        <f t="shared" si="23"/>
        <v>0</v>
      </c>
      <c r="P143" s="69">
        <f t="shared" si="24"/>
        <v>0</v>
      </c>
    </row>
    <row r="144" spans="2:16" ht="12.5">
      <c r="B144" s="9" t="str">
        <f t="shared" si="20"/>
        <v/>
      </c>
      <c r="C144" s="64">
        <f>IF(D93="","-",+C143+1)</f>
        <v>2069</v>
      </c>
      <c r="D144" s="65">
        <f>IF(F143+SUM(E$99:E143)=D$92,F143,D$92-SUM(E$99:E143))</f>
        <v>1.3504177331924438E-8</v>
      </c>
      <c r="E144" s="71">
        <f>IF(+J96&lt;F143,J96,D144)</f>
        <v>1.3504177331924438E-8</v>
      </c>
      <c r="F144" s="70">
        <f t="shared" si="17"/>
        <v>0</v>
      </c>
      <c r="G144" s="70">
        <f t="shared" si="12"/>
        <v>6.7520886659622192E-9</v>
      </c>
      <c r="H144" s="73">
        <f t="shared" si="18"/>
        <v>1.434499022019049E-8</v>
      </c>
      <c r="I144" s="127">
        <f t="shared" si="19"/>
        <v>1.434499022019049E-8</v>
      </c>
      <c r="J144" s="69">
        <f t="shared" si="21"/>
        <v>0</v>
      </c>
      <c r="K144" s="69"/>
      <c r="L144" s="150"/>
      <c r="M144" s="69">
        <f t="shared" si="22"/>
        <v>0</v>
      </c>
      <c r="N144" s="150"/>
      <c r="O144" s="69">
        <f t="shared" si="23"/>
        <v>0</v>
      </c>
      <c r="P144" s="69">
        <f t="shared" si="24"/>
        <v>0</v>
      </c>
    </row>
    <row r="145" spans="2:16" ht="12.5">
      <c r="B145" s="9" t="str">
        <f t="shared" si="20"/>
        <v/>
      </c>
      <c r="C145" s="64">
        <f>IF(D93="","-",+C144+1)</f>
        <v>2070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17"/>
        <v>0</v>
      </c>
      <c r="G145" s="70">
        <f t="shared" si="12"/>
        <v>0</v>
      </c>
      <c r="H145" s="73">
        <f t="shared" si="18"/>
        <v>0</v>
      </c>
      <c r="I145" s="127">
        <f t="shared" si="19"/>
        <v>0</v>
      </c>
      <c r="J145" s="69">
        <f t="shared" si="21"/>
        <v>0</v>
      </c>
      <c r="K145" s="69"/>
      <c r="L145" s="150"/>
      <c r="M145" s="69">
        <f t="shared" si="22"/>
        <v>0</v>
      </c>
      <c r="N145" s="150"/>
      <c r="O145" s="69">
        <f t="shared" si="23"/>
        <v>0</v>
      </c>
      <c r="P145" s="69">
        <f t="shared" si="24"/>
        <v>0</v>
      </c>
    </row>
    <row r="146" spans="2:16" ht="12.5">
      <c r="B146" s="9" t="str">
        <f t="shared" si="20"/>
        <v/>
      </c>
      <c r="C146" s="64">
        <f>IF(D93="","-",+C145+1)</f>
        <v>2071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17"/>
        <v>0</v>
      </c>
      <c r="G146" s="70">
        <f t="shared" si="12"/>
        <v>0</v>
      </c>
      <c r="H146" s="73">
        <f t="shared" si="18"/>
        <v>0</v>
      </c>
      <c r="I146" s="127">
        <f t="shared" si="19"/>
        <v>0</v>
      </c>
      <c r="J146" s="69">
        <f t="shared" si="21"/>
        <v>0</v>
      </c>
      <c r="K146" s="69"/>
      <c r="L146" s="150"/>
      <c r="M146" s="69">
        <f t="shared" si="22"/>
        <v>0</v>
      </c>
      <c r="N146" s="150"/>
      <c r="O146" s="69">
        <f t="shared" si="23"/>
        <v>0</v>
      </c>
      <c r="P146" s="69">
        <f t="shared" si="24"/>
        <v>0</v>
      </c>
    </row>
    <row r="147" spans="2:16" ht="12.5">
      <c r="B147" s="9" t="str">
        <f t="shared" si="20"/>
        <v/>
      </c>
      <c r="C147" s="64">
        <f>IF(D93="","-",+C146+1)</f>
        <v>2072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17"/>
        <v>0</v>
      </c>
      <c r="G147" s="70">
        <f t="shared" si="12"/>
        <v>0</v>
      </c>
      <c r="H147" s="73">
        <f t="shared" si="18"/>
        <v>0</v>
      </c>
      <c r="I147" s="127">
        <f t="shared" si="19"/>
        <v>0</v>
      </c>
      <c r="J147" s="69">
        <f t="shared" si="21"/>
        <v>0</v>
      </c>
      <c r="K147" s="69"/>
      <c r="L147" s="150"/>
      <c r="M147" s="69">
        <f t="shared" si="22"/>
        <v>0</v>
      </c>
      <c r="N147" s="150"/>
      <c r="O147" s="69">
        <f t="shared" si="23"/>
        <v>0</v>
      </c>
      <c r="P147" s="69">
        <f t="shared" si="24"/>
        <v>0</v>
      </c>
    </row>
    <row r="148" spans="2:16" ht="12.5">
      <c r="B148" s="9" t="str">
        <f t="shared" si="20"/>
        <v/>
      </c>
      <c r="C148" s="64">
        <f>IF(D93="","-",+C147+1)</f>
        <v>2073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17"/>
        <v>0</v>
      </c>
      <c r="G148" s="70">
        <f t="shared" si="12"/>
        <v>0</v>
      </c>
      <c r="H148" s="73">
        <f t="shared" si="18"/>
        <v>0</v>
      </c>
      <c r="I148" s="127">
        <f t="shared" si="19"/>
        <v>0</v>
      </c>
      <c r="J148" s="69">
        <f t="shared" si="21"/>
        <v>0</v>
      </c>
      <c r="K148" s="69"/>
      <c r="L148" s="150"/>
      <c r="M148" s="69">
        <f t="shared" si="22"/>
        <v>0</v>
      </c>
      <c r="N148" s="150"/>
      <c r="O148" s="69">
        <f t="shared" si="23"/>
        <v>0</v>
      </c>
      <c r="P148" s="69">
        <f t="shared" si="24"/>
        <v>0</v>
      </c>
    </row>
    <row r="149" spans="2:16" ht="12.5">
      <c r="B149" s="9" t="str">
        <f t="shared" si="20"/>
        <v/>
      </c>
      <c r="C149" s="64">
        <f>IF(D93="","-",+C148+1)</f>
        <v>2074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17"/>
        <v>0</v>
      </c>
      <c r="G149" s="70">
        <f t="shared" si="12"/>
        <v>0</v>
      </c>
      <c r="H149" s="73">
        <f t="shared" si="18"/>
        <v>0</v>
      </c>
      <c r="I149" s="127">
        <f t="shared" si="19"/>
        <v>0</v>
      </c>
      <c r="J149" s="69">
        <f t="shared" si="21"/>
        <v>0</v>
      </c>
      <c r="K149" s="69"/>
      <c r="L149" s="150"/>
      <c r="M149" s="69">
        <f t="shared" si="22"/>
        <v>0</v>
      </c>
      <c r="N149" s="150"/>
      <c r="O149" s="69">
        <f t="shared" si="23"/>
        <v>0</v>
      </c>
      <c r="P149" s="69">
        <f t="shared" si="24"/>
        <v>0</v>
      </c>
    </row>
    <row r="150" spans="2:16" ht="12.5">
      <c r="B150" s="9" t="str">
        <f t="shared" si="20"/>
        <v/>
      </c>
      <c r="C150" s="64">
        <f>IF(D93="","-",+C149+1)</f>
        <v>2075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17"/>
        <v>0</v>
      </c>
      <c r="G150" s="70">
        <f t="shared" si="12"/>
        <v>0</v>
      </c>
      <c r="H150" s="73">
        <f t="shared" si="18"/>
        <v>0</v>
      </c>
      <c r="I150" s="127">
        <f t="shared" si="19"/>
        <v>0</v>
      </c>
      <c r="J150" s="69">
        <f t="shared" si="21"/>
        <v>0</v>
      </c>
      <c r="K150" s="69"/>
      <c r="L150" s="150"/>
      <c r="M150" s="69">
        <f t="shared" si="22"/>
        <v>0</v>
      </c>
      <c r="N150" s="150"/>
      <c r="O150" s="69">
        <f t="shared" si="23"/>
        <v>0</v>
      </c>
      <c r="P150" s="69">
        <f t="shared" si="24"/>
        <v>0</v>
      </c>
    </row>
    <row r="151" spans="2:16" ht="12.5">
      <c r="B151" s="9" t="str">
        <f t="shared" si="20"/>
        <v/>
      </c>
      <c r="C151" s="64">
        <f>IF(D93="","-",+C150+1)</f>
        <v>2076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17"/>
        <v>0</v>
      </c>
      <c r="G151" s="70">
        <f t="shared" si="12"/>
        <v>0</v>
      </c>
      <c r="H151" s="73">
        <f t="shared" si="18"/>
        <v>0</v>
      </c>
      <c r="I151" s="127">
        <f t="shared" si="19"/>
        <v>0</v>
      </c>
      <c r="J151" s="69">
        <f t="shared" si="21"/>
        <v>0</v>
      </c>
      <c r="K151" s="69"/>
      <c r="L151" s="150"/>
      <c r="M151" s="69">
        <f t="shared" si="22"/>
        <v>0</v>
      </c>
      <c r="N151" s="150"/>
      <c r="O151" s="69">
        <f t="shared" si="23"/>
        <v>0</v>
      </c>
      <c r="P151" s="69">
        <f t="shared" si="24"/>
        <v>0</v>
      </c>
    </row>
    <row r="152" spans="2:16" ht="12.5">
      <c r="B152" s="9" t="str">
        <f t="shared" si="20"/>
        <v/>
      </c>
      <c r="C152" s="64">
        <f>IF(D93="","-",+C151+1)</f>
        <v>2077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17"/>
        <v>0</v>
      </c>
      <c r="G152" s="70">
        <f t="shared" si="12"/>
        <v>0</v>
      </c>
      <c r="H152" s="73">
        <f t="shared" si="18"/>
        <v>0</v>
      </c>
      <c r="I152" s="127">
        <f t="shared" si="19"/>
        <v>0</v>
      </c>
      <c r="J152" s="69">
        <f t="shared" si="21"/>
        <v>0</v>
      </c>
      <c r="K152" s="69"/>
      <c r="L152" s="150"/>
      <c r="M152" s="69">
        <f t="shared" si="22"/>
        <v>0</v>
      </c>
      <c r="N152" s="150"/>
      <c r="O152" s="69">
        <f t="shared" si="23"/>
        <v>0</v>
      </c>
      <c r="P152" s="69">
        <f t="shared" si="24"/>
        <v>0</v>
      </c>
    </row>
    <row r="153" spans="2:16" ht="12.5">
      <c r="B153" s="9" t="str">
        <f t="shared" si="20"/>
        <v/>
      </c>
      <c r="C153" s="64">
        <f>IF(D93="","-",+C152+1)</f>
        <v>2078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17"/>
        <v>0</v>
      </c>
      <c r="G153" s="70">
        <f t="shared" si="12"/>
        <v>0</v>
      </c>
      <c r="H153" s="73">
        <f t="shared" si="18"/>
        <v>0</v>
      </c>
      <c r="I153" s="127">
        <f t="shared" si="19"/>
        <v>0</v>
      </c>
      <c r="J153" s="69">
        <f t="shared" si="21"/>
        <v>0</v>
      </c>
      <c r="K153" s="69"/>
      <c r="L153" s="150"/>
      <c r="M153" s="69">
        <f t="shared" si="22"/>
        <v>0</v>
      </c>
      <c r="N153" s="150"/>
      <c r="O153" s="69">
        <f t="shared" si="23"/>
        <v>0</v>
      </c>
      <c r="P153" s="69">
        <f t="shared" si="24"/>
        <v>0</v>
      </c>
    </row>
    <row r="154" spans="2:16" ht="13" thickBot="1">
      <c r="B154" s="9" t="str">
        <f t="shared" si="20"/>
        <v/>
      </c>
      <c r="C154" s="74">
        <f>IF(D93="","-",+C153+1)</f>
        <v>2079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17"/>
        <v>0</v>
      </c>
      <c r="G154" s="75">
        <f t="shared" si="12"/>
        <v>0</v>
      </c>
      <c r="H154" s="77">
        <f t="shared" si="18"/>
        <v>0</v>
      </c>
      <c r="I154" s="128">
        <f t="shared" si="19"/>
        <v>0</v>
      </c>
      <c r="J154" s="79">
        <f t="shared" si="21"/>
        <v>0</v>
      </c>
      <c r="K154" s="69"/>
      <c r="L154" s="151"/>
      <c r="M154" s="79">
        <f t="shared" si="22"/>
        <v>0</v>
      </c>
      <c r="N154" s="151"/>
      <c r="O154" s="79">
        <f t="shared" si="23"/>
        <v>0</v>
      </c>
      <c r="P154" s="79">
        <f t="shared" si="24"/>
        <v>0</v>
      </c>
    </row>
    <row r="155" spans="2:16" ht="12.5">
      <c r="C155" s="65" t="s">
        <v>78</v>
      </c>
      <c r="D155" s="22"/>
      <c r="E155" s="22">
        <f>SUM(E99:E154)</f>
        <v>12542999.67</v>
      </c>
      <c r="F155" s="22"/>
      <c r="G155" s="22"/>
      <c r="H155" s="22">
        <f>SUM(H99:H154)</f>
        <v>47686511.076684587</v>
      </c>
      <c r="I155" s="22">
        <f>SUM(I99:I154)</f>
        <v>47686511.076684587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"&amp;COUNT(S.001:S.077!$P$3)</f>
        <v>SWEPCO Project 5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289099.86619123758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289099.86619123758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478" t="s">
        <v>494</v>
      </c>
      <c r="F9" s="478" t="s">
        <v>499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67767.454545454544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 t="shared" ref="K24:K29" si="9">G24</f>
        <v>393030.95863797772</v>
      </c>
      <c r="L24" s="519">
        <f t="shared" si="7"/>
        <v>0</v>
      </c>
      <c r="M24" s="518">
        <f t="shared" ref="M24:M29" si="10"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 t="shared" si="9"/>
        <v>371766.22774985479</v>
      </c>
      <c r="L25" s="519">
        <f t="shared" si="7"/>
        <v>0</v>
      </c>
      <c r="M25" s="518">
        <f t="shared" si="10"/>
        <v>371766.22774985479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 t="shared" si="9"/>
        <v>373935.78736543196</v>
      </c>
      <c r="L26" s="519">
        <f t="shared" si="7"/>
        <v>0</v>
      </c>
      <c r="M26" s="518">
        <f t="shared" si="10"/>
        <v>373935.78736543196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72726.048780487807</v>
      </c>
      <c r="F27" s="515">
        <v>2260885.1516354694</v>
      </c>
      <c r="G27" s="516">
        <v>364692.73572706321</v>
      </c>
      <c r="H27" s="510">
        <v>364692.73572706321</v>
      </c>
      <c r="I27" s="511">
        <f t="shared" si="0"/>
        <v>0</v>
      </c>
      <c r="J27" s="511"/>
      <c r="K27" s="518">
        <f t="shared" si="9"/>
        <v>364692.73572706321</v>
      </c>
      <c r="L27" s="519">
        <f t="shared" ref="L27" si="11">IF(K27&lt;&gt;0,+G27-K27,0)</f>
        <v>0</v>
      </c>
      <c r="M27" s="518">
        <f t="shared" si="10"/>
        <v>364692.73572706321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300373.53346769244</v>
      </c>
      <c r="H28" s="510">
        <v>300373.53346769244</v>
      </c>
      <c r="I28" s="511">
        <f t="shared" si="0"/>
        <v>0</v>
      </c>
      <c r="J28" s="511"/>
      <c r="K28" s="518">
        <f t="shared" si="9"/>
        <v>300373.53346769244</v>
      </c>
      <c r="L28" s="519">
        <f t="shared" ref="L28" si="12">IF(K28&lt;&gt;0,+G28-K28,0)</f>
        <v>0</v>
      </c>
      <c r="M28" s="518">
        <f t="shared" si="10"/>
        <v>300373.53346769244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2191541.7097750045</v>
      </c>
      <c r="E29" s="520">
        <v>70994.476190476184</v>
      </c>
      <c r="F29" s="515">
        <v>2120547.2335845283</v>
      </c>
      <c r="G29" s="516">
        <v>299544.98950255034</v>
      </c>
      <c r="H29" s="510">
        <v>299544.98950255034</v>
      </c>
      <c r="I29" s="511">
        <f t="shared" si="0"/>
        <v>0</v>
      </c>
      <c r="J29" s="511"/>
      <c r="K29" s="518">
        <f t="shared" si="9"/>
        <v>299544.98950255034</v>
      </c>
      <c r="L29" s="519">
        <f t="shared" ref="L29" si="13">IF(K29&lt;&gt;0,+G29-K29,0)</f>
        <v>0</v>
      </c>
      <c r="M29" s="518">
        <f t="shared" si="10"/>
        <v>299544.98950255034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2117164.6266645053</v>
      </c>
      <c r="E30" s="520">
        <v>70994.476190476184</v>
      </c>
      <c r="F30" s="515">
        <v>2046170.1504740291</v>
      </c>
      <c r="G30" s="516">
        <v>305065.68570908706</v>
      </c>
      <c r="H30" s="510">
        <v>305065.68570908706</v>
      </c>
      <c r="I30" s="511">
        <f t="shared" si="0"/>
        <v>0</v>
      </c>
      <c r="J30" s="511"/>
      <c r="K30" s="518">
        <f t="shared" ref="K30" si="14">G30</f>
        <v>305065.68570908706</v>
      </c>
      <c r="L30" s="519">
        <f t="shared" ref="L30" si="15">IF(K30&lt;&gt;0,+G30-K30,0)</f>
        <v>0</v>
      </c>
      <c r="M30" s="518">
        <f t="shared" ref="M30" si="16">H30</f>
        <v>305065.68570908706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2046170.1504740291</v>
      </c>
      <c r="E31" s="520">
        <v>70994.476190476184</v>
      </c>
      <c r="F31" s="515">
        <v>1975175.6742835529</v>
      </c>
      <c r="G31" s="516">
        <v>324996.32688893087</v>
      </c>
      <c r="H31" s="510">
        <v>324996.32688893087</v>
      </c>
      <c r="I31" s="511">
        <f t="shared" si="0"/>
        <v>0</v>
      </c>
      <c r="J31" s="511"/>
      <c r="K31" s="518">
        <f t="shared" ref="K31" si="17">G31</f>
        <v>324996.32688893087</v>
      </c>
      <c r="L31" s="519">
        <f t="shared" ref="L31" si="18">IF(K31&lt;&gt;0,+G31-K31,0)</f>
        <v>0</v>
      </c>
      <c r="M31" s="518">
        <f t="shared" ref="M31" si="19">H31</f>
        <v>324996.32688893087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15">
        <v>1975175.6742835529</v>
      </c>
      <c r="E32" s="520">
        <v>70994.476190476184</v>
      </c>
      <c r="F32" s="515">
        <v>1904181.1980930767</v>
      </c>
      <c r="G32" s="516">
        <v>289099.86619123758</v>
      </c>
      <c r="H32" s="510">
        <v>289099.86619123758</v>
      </c>
      <c r="I32" s="511">
        <f t="shared" si="0"/>
        <v>0</v>
      </c>
      <c r="J32" s="511"/>
      <c r="K32" s="518">
        <f t="shared" ref="K32" si="20">G32</f>
        <v>289099.86619123758</v>
      </c>
      <c r="L32" s="519">
        <f t="shared" ref="L32" si="21">IF(K32&lt;&gt;0,+G32-K32,0)</f>
        <v>0</v>
      </c>
      <c r="M32" s="518">
        <f t="shared" ref="M32" si="22">H32</f>
        <v>289099.86619123758</v>
      </c>
      <c r="N32" s="514">
        <f t="shared" ref="N32" si="23">IF(M32&lt;&gt;0,+H32-M32,0)</f>
        <v>0</v>
      </c>
      <c r="O32" s="514">
        <f t="shared" ref="O32" si="24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1904181.1980930767</v>
      </c>
      <c r="E33" s="522">
        <f>IF(+I14&lt;F32,I14,D33)</f>
        <v>67767.454545454544</v>
      </c>
      <c r="F33" s="523">
        <f t="shared" ref="F33:F48" si="25">+D33-E33</f>
        <v>1836413.7435476221</v>
      </c>
      <c r="G33" s="524">
        <f t="shared" ref="G33:G72" si="26">+I$12*((D33+F33)/2)+E33</f>
        <v>291318.74657240795</v>
      </c>
      <c r="H33" s="491">
        <f t="shared" ref="H33:H72" si="27">+I$13*((D33+F33)/2)+E33</f>
        <v>291318.74657240795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1836413.7435476221</v>
      </c>
      <c r="E34" s="522">
        <f>IF(+I14&lt;F33,I14,D34)</f>
        <v>67767.454545454544</v>
      </c>
      <c r="F34" s="523">
        <f t="shared" si="25"/>
        <v>1768646.2890021675</v>
      </c>
      <c r="G34" s="524">
        <f t="shared" si="26"/>
        <v>283218.69711109455</v>
      </c>
      <c r="H34" s="491">
        <f t="shared" si="27"/>
        <v>283218.69711109455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1768646.2890021675</v>
      </c>
      <c r="E35" s="522">
        <f>IF(+I14&lt;F34,I14,D35)</f>
        <v>67767.454545454544</v>
      </c>
      <c r="F35" s="523">
        <f t="shared" si="25"/>
        <v>1700878.8344567129</v>
      </c>
      <c r="G35" s="524">
        <f t="shared" si="26"/>
        <v>275118.64764978114</v>
      </c>
      <c r="H35" s="491">
        <f t="shared" si="27"/>
        <v>275118.64764978114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1700878.8344567129</v>
      </c>
      <c r="E36" s="522">
        <f>IF(+I14&lt;F35,I14,D36)</f>
        <v>67767.454545454544</v>
      </c>
      <c r="F36" s="523">
        <f t="shared" si="25"/>
        <v>1633111.3799112584</v>
      </c>
      <c r="G36" s="524">
        <f t="shared" si="26"/>
        <v>267018.59818846773</v>
      </c>
      <c r="H36" s="491">
        <f t="shared" si="27"/>
        <v>267018.59818846773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1633111.3799112584</v>
      </c>
      <c r="E37" s="522">
        <f>IF(+I14&lt;F36,I14,D37)</f>
        <v>67767.454545454544</v>
      </c>
      <c r="F37" s="523">
        <f t="shared" si="25"/>
        <v>1565343.9253658038</v>
      </c>
      <c r="G37" s="524">
        <f t="shared" si="26"/>
        <v>258918.54872715432</v>
      </c>
      <c r="H37" s="491">
        <f t="shared" si="27"/>
        <v>258918.54872715432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1565343.9253658038</v>
      </c>
      <c r="E38" s="522">
        <f>IF(+I14&lt;F37,I14,D38)</f>
        <v>67767.454545454544</v>
      </c>
      <c r="F38" s="523">
        <f t="shared" si="25"/>
        <v>1497576.4708203492</v>
      </c>
      <c r="G38" s="524">
        <f t="shared" si="26"/>
        <v>250818.49926584092</v>
      </c>
      <c r="H38" s="491">
        <f t="shared" si="27"/>
        <v>250818.49926584092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1497576.4708203492</v>
      </c>
      <c r="E39" s="522">
        <f>IF(+I14&lt;F38,I14,D39)</f>
        <v>67767.454545454544</v>
      </c>
      <c r="F39" s="523">
        <f t="shared" si="25"/>
        <v>1429809.0162748946</v>
      </c>
      <c r="G39" s="524">
        <f t="shared" si="26"/>
        <v>242718.44980452751</v>
      </c>
      <c r="H39" s="491">
        <f t="shared" si="27"/>
        <v>242718.44980452751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1429809.0162748946</v>
      </c>
      <c r="E40" s="522">
        <f>IF(+I14&lt;F39,I14,D40)</f>
        <v>67767.454545454544</v>
      </c>
      <c r="F40" s="523">
        <f t="shared" si="25"/>
        <v>1362041.56172944</v>
      </c>
      <c r="G40" s="524">
        <f t="shared" si="26"/>
        <v>234618.40034321405</v>
      </c>
      <c r="H40" s="491">
        <f t="shared" si="27"/>
        <v>234618.40034321405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1362041.56172944</v>
      </c>
      <c r="E41" s="522">
        <f>IF(+I14&lt;F40,I14,D41)</f>
        <v>67767.454545454544</v>
      </c>
      <c r="F41" s="523">
        <f t="shared" si="25"/>
        <v>1294274.1071839854</v>
      </c>
      <c r="G41" s="524">
        <f t="shared" si="26"/>
        <v>226518.35088190064</v>
      </c>
      <c r="H41" s="491">
        <f t="shared" si="27"/>
        <v>226518.35088190064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1294274.1071839854</v>
      </c>
      <c r="E42" s="522">
        <f>IF(+I14&lt;F41,I14,D42)</f>
        <v>67767.454545454544</v>
      </c>
      <c r="F42" s="523">
        <f t="shared" si="25"/>
        <v>1226506.6526385308</v>
      </c>
      <c r="G42" s="524">
        <f t="shared" si="26"/>
        <v>218418.30142058723</v>
      </c>
      <c r="H42" s="491">
        <f t="shared" si="27"/>
        <v>218418.30142058723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1226506.6526385308</v>
      </c>
      <c r="E43" s="522">
        <f>IF(+I14&lt;F42,I14,D43)</f>
        <v>67767.454545454544</v>
      </c>
      <c r="F43" s="523">
        <f t="shared" si="25"/>
        <v>1158739.1980930762</v>
      </c>
      <c r="G43" s="524">
        <f t="shared" si="26"/>
        <v>210318.25195927382</v>
      </c>
      <c r="H43" s="491">
        <f t="shared" si="27"/>
        <v>210318.25195927382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1158739.1980930762</v>
      </c>
      <c r="E44" s="522">
        <f>IF(+I14&lt;F43,I14,D44)</f>
        <v>67767.454545454544</v>
      </c>
      <c r="F44" s="523">
        <f t="shared" si="25"/>
        <v>1090971.7435476216</v>
      </c>
      <c r="G44" s="524">
        <f t="shared" si="26"/>
        <v>202218.20249796042</v>
      </c>
      <c r="H44" s="491">
        <f t="shared" si="27"/>
        <v>202218.20249796042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1090971.7435476216</v>
      </c>
      <c r="E45" s="522">
        <f>IF(+I14&lt;F44,I14,D45)</f>
        <v>67767.454545454544</v>
      </c>
      <c r="F45" s="523">
        <f t="shared" si="25"/>
        <v>1023204.2890021671</v>
      </c>
      <c r="G45" s="524">
        <f t="shared" si="26"/>
        <v>194118.15303664701</v>
      </c>
      <c r="H45" s="491">
        <f t="shared" si="27"/>
        <v>194118.15303664701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1023204.2890021671</v>
      </c>
      <c r="E46" s="522">
        <f>IF(+I14&lt;F45,I14,D46)</f>
        <v>67767.454545454544</v>
      </c>
      <c r="F46" s="523">
        <f t="shared" si="25"/>
        <v>955436.83445671247</v>
      </c>
      <c r="G46" s="524">
        <f t="shared" si="26"/>
        <v>186018.1035753336</v>
      </c>
      <c r="H46" s="491">
        <f t="shared" si="27"/>
        <v>186018.1035753336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955436.83445671247</v>
      </c>
      <c r="E47" s="522">
        <f>IF(+I14&lt;F46,I14,D47)</f>
        <v>67767.454545454544</v>
      </c>
      <c r="F47" s="523">
        <f t="shared" si="25"/>
        <v>887669.37991125789</v>
      </c>
      <c r="G47" s="524">
        <f t="shared" si="26"/>
        <v>177918.0541140202</v>
      </c>
      <c r="H47" s="491">
        <f t="shared" si="27"/>
        <v>177918.0541140202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887669.37991125789</v>
      </c>
      <c r="E48" s="522">
        <f>IF(+I14&lt;F47,I14,D48)</f>
        <v>67767.454545454544</v>
      </c>
      <c r="F48" s="523">
        <f t="shared" si="25"/>
        <v>819901.9253658033</v>
      </c>
      <c r="G48" s="524">
        <f t="shared" si="26"/>
        <v>169818.00465270676</v>
      </c>
      <c r="H48" s="491">
        <f t="shared" si="27"/>
        <v>169818.00465270676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819901.9253658033</v>
      </c>
      <c r="E49" s="522">
        <f>IF(+I14&lt;F48,I14,D49)</f>
        <v>67767.454545454544</v>
      </c>
      <c r="F49" s="523">
        <f t="shared" ref="F49:F72" si="28">+D49-E49</f>
        <v>752134.47082034871</v>
      </c>
      <c r="G49" s="524">
        <f t="shared" si="26"/>
        <v>161717.95519139335</v>
      </c>
      <c r="H49" s="491">
        <f t="shared" si="27"/>
        <v>161717.95519139335</v>
      </c>
      <c r="I49" s="511">
        <f t="shared" ref="I49:I72" si="29">H49-G49</f>
        <v>0</v>
      </c>
      <c r="J49" s="511"/>
      <c r="K49" s="525"/>
      <c r="L49" s="514">
        <f t="shared" ref="L49:L72" si="30">IF(K49&lt;&gt;0,+G49-K49,0)</f>
        <v>0</v>
      </c>
      <c r="M49" s="525"/>
      <c r="N49" s="514">
        <f t="shared" ref="N49:N72" si="31">IF(M49&lt;&gt;0,+H49-M49,0)</f>
        <v>0</v>
      </c>
      <c r="O49" s="514">
        <f t="shared" ref="O49:O72" si="32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752134.47082034871</v>
      </c>
      <c r="E50" s="522">
        <f>IF(+I14&lt;F49,I14,D50)</f>
        <v>67767.454545454544</v>
      </c>
      <c r="F50" s="523">
        <f t="shared" si="28"/>
        <v>684367.01627489412</v>
      </c>
      <c r="G50" s="524">
        <f t="shared" si="26"/>
        <v>153617.90573007992</v>
      </c>
      <c r="H50" s="491">
        <f t="shared" si="27"/>
        <v>153617.90573007992</v>
      </c>
      <c r="I50" s="511">
        <f t="shared" si="29"/>
        <v>0</v>
      </c>
      <c r="J50" s="511"/>
      <c r="K50" s="525"/>
      <c r="L50" s="514">
        <f t="shared" si="30"/>
        <v>0</v>
      </c>
      <c r="M50" s="525"/>
      <c r="N50" s="514">
        <f t="shared" si="31"/>
        <v>0</v>
      </c>
      <c r="O50" s="514">
        <f t="shared" si="32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684367.01627489412</v>
      </c>
      <c r="E51" s="522">
        <f>IF(+I14&lt;F50,I14,D51)</f>
        <v>67767.454545454544</v>
      </c>
      <c r="F51" s="523">
        <f t="shared" si="28"/>
        <v>616599.56172943953</v>
      </c>
      <c r="G51" s="524">
        <f t="shared" si="26"/>
        <v>145517.85626876651</v>
      </c>
      <c r="H51" s="491">
        <f t="shared" si="27"/>
        <v>145517.85626876651</v>
      </c>
      <c r="I51" s="511">
        <f t="shared" si="29"/>
        <v>0</v>
      </c>
      <c r="J51" s="511"/>
      <c r="K51" s="525"/>
      <c r="L51" s="514">
        <f t="shared" si="30"/>
        <v>0</v>
      </c>
      <c r="M51" s="525"/>
      <c r="N51" s="514">
        <f t="shared" si="31"/>
        <v>0</v>
      </c>
      <c r="O51" s="514">
        <f t="shared" si="32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616599.56172943953</v>
      </c>
      <c r="E52" s="522">
        <f>IF(+I14&lt;F51,I14,D52)</f>
        <v>67767.454545454544</v>
      </c>
      <c r="F52" s="523">
        <f t="shared" si="28"/>
        <v>548832.10718398495</v>
      </c>
      <c r="G52" s="524">
        <f t="shared" si="26"/>
        <v>137417.8068074531</v>
      </c>
      <c r="H52" s="491">
        <f t="shared" si="27"/>
        <v>137417.8068074531</v>
      </c>
      <c r="I52" s="511">
        <f t="shared" si="29"/>
        <v>0</v>
      </c>
      <c r="J52" s="511"/>
      <c r="K52" s="525"/>
      <c r="L52" s="514">
        <f t="shared" si="30"/>
        <v>0</v>
      </c>
      <c r="M52" s="525"/>
      <c r="N52" s="514">
        <f t="shared" si="31"/>
        <v>0</v>
      </c>
      <c r="O52" s="514">
        <f t="shared" si="32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548832.10718398495</v>
      </c>
      <c r="E53" s="522">
        <f>IF(+I14&lt;F52,I14,D53)</f>
        <v>67767.454545454544</v>
      </c>
      <c r="F53" s="523">
        <f t="shared" si="28"/>
        <v>481064.65263853042</v>
      </c>
      <c r="G53" s="524">
        <f t="shared" si="26"/>
        <v>129317.7573461397</v>
      </c>
      <c r="H53" s="491">
        <f t="shared" si="27"/>
        <v>129317.7573461397</v>
      </c>
      <c r="I53" s="511">
        <f t="shared" si="29"/>
        <v>0</v>
      </c>
      <c r="J53" s="511"/>
      <c r="K53" s="525"/>
      <c r="L53" s="514">
        <f t="shared" si="30"/>
        <v>0</v>
      </c>
      <c r="M53" s="525"/>
      <c r="N53" s="514">
        <f t="shared" si="31"/>
        <v>0</v>
      </c>
      <c r="O53" s="514">
        <f t="shared" si="32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481064.65263853042</v>
      </c>
      <c r="E54" s="522">
        <f>IF(+I14&lt;F53,I14,D54)</f>
        <v>67767.454545454544</v>
      </c>
      <c r="F54" s="523">
        <f t="shared" si="28"/>
        <v>413297.19809307589</v>
      </c>
      <c r="G54" s="524">
        <f t="shared" si="26"/>
        <v>121217.70788482629</v>
      </c>
      <c r="H54" s="491">
        <f t="shared" si="27"/>
        <v>121217.70788482629</v>
      </c>
      <c r="I54" s="511">
        <f t="shared" si="29"/>
        <v>0</v>
      </c>
      <c r="J54" s="511"/>
      <c r="K54" s="525"/>
      <c r="L54" s="514">
        <f t="shared" si="30"/>
        <v>0</v>
      </c>
      <c r="M54" s="525"/>
      <c r="N54" s="514">
        <f t="shared" si="31"/>
        <v>0</v>
      </c>
      <c r="O54" s="514">
        <f t="shared" si="32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413297.19809307589</v>
      </c>
      <c r="E55" s="522">
        <f>IF(+I14&lt;F54,I14,D55)</f>
        <v>67767.454545454544</v>
      </c>
      <c r="F55" s="523">
        <f t="shared" si="28"/>
        <v>345529.74354762136</v>
      </c>
      <c r="G55" s="524">
        <f t="shared" si="26"/>
        <v>113117.65842351288</v>
      </c>
      <c r="H55" s="491">
        <f t="shared" si="27"/>
        <v>113117.65842351288</v>
      </c>
      <c r="I55" s="511">
        <f t="shared" si="29"/>
        <v>0</v>
      </c>
      <c r="J55" s="511"/>
      <c r="K55" s="525"/>
      <c r="L55" s="514">
        <f t="shared" si="30"/>
        <v>0</v>
      </c>
      <c r="M55" s="525"/>
      <c r="N55" s="514">
        <f t="shared" si="31"/>
        <v>0</v>
      </c>
      <c r="O55" s="514">
        <f t="shared" si="32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345529.74354762136</v>
      </c>
      <c r="E56" s="522">
        <f>IF(+I14&lt;F55,I14,D56)</f>
        <v>67767.454545454544</v>
      </c>
      <c r="F56" s="523">
        <f t="shared" si="28"/>
        <v>277762.28900216683</v>
      </c>
      <c r="G56" s="524">
        <f t="shared" si="26"/>
        <v>105017.60896219948</v>
      </c>
      <c r="H56" s="491">
        <f t="shared" si="27"/>
        <v>105017.60896219948</v>
      </c>
      <c r="I56" s="511">
        <f t="shared" si="29"/>
        <v>0</v>
      </c>
      <c r="J56" s="511"/>
      <c r="K56" s="525"/>
      <c r="L56" s="514">
        <f t="shared" si="30"/>
        <v>0</v>
      </c>
      <c r="M56" s="525"/>
      <c r="N56" s="514">
        <f t="shared" si="31"/>
        <v>0</v>
      </c>
      <c r="O56" s="514">
        <f t="shared" si="32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277762.28900216683</v>
      </c>
      <c r="E57" s="522">
        <f>IF(+I14&lt;F56,I14,D57)</f>
        <v>67767.454545454544</v>
      </c>
      <c r="F57" s="523">
        <f t="shared" si="28"/>
        <v>209994.8344567123</v>
      </c>
      <c r="G57" s="524">
        <f t="shared" si="26"/>
        <v>96917.559500886069</v>
      </c>
      <c r="H57" s="491">
        <f t="shared" si="27"/>
        <v>96917.559500886069</v>
      </c>
      <c r="I57" s="511">
        <f t="shared" si="29"/>
        <v>0</v>
      </c>
      <c r="J57" s="511"/>
      <c r="K57" s="525"/>
      <c r="L57" s="514">
        <f t="shared" si="30"/>
        <v>0</v>
      </c>
      <c r="M57" s="525"/>
      <c r="N57" s="514">
        <f t="shared" si="31"/>
        <v>0</v>
      </c>
      <c r="O57" s="514">
        <f t="shared" si="32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209994.8344567123</v>
      </c>
      <c r="E58" s="522">
        <f>IF(+I14&lt;F57,I14,D58)</f>
        <v>67767.454545454544</v>
      </c>
      <c r="F58" s="523">
        <f t="shared" si="28"/>
        <v>142227.37991125777</v>
      </c>
      <c r="G58" s="524">
        <f t="shared" si="26"/>
        <v>88817.510039572662</v>
      </c>
      <c r="H58" s="491">
        <f t="shared" si="27"/>
        <v>88817.510039572662</v>
      </c>
      <c r="I58" s="511">
        <f t="shared" si="29"/>
        <v>0</v>
      </c>
      <c r="J58" s="511"/>
      <c r="K58" s="525"/>
      <c r="L58" s="514">
        <f t="shared" si="30"/>
        <v>0</v>
      </c>
      <c r="M58" s="525"/>
      <c r="N58" s="514">
        <f t="shared" si="31"/>
        <v>0</v>
      </c>
      <c r="O58" s="514">
        <f t="shared" si="32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142227.37991125777</v>
      </c>
      <c r="E59" s="522">
        <f>IF(+I14&lt;F58,I14,D59)</f>
        <v>67767.454545454544</v>
      </c>
      <c r="F59" s="523">
        <f t="shared" si="28"/>
        <v>74459.925365803225</v>
      </c>
      <c r="G59" s="524">
        <f t="shared" si="26"/>
        <v>80717.46057825927</v>
      </c>
      <c r="H59" s="491">
        <f t="shared" si="27"/>
        <v>80717.46057825927</v>
      </c>
      <c r="I59" s="511">
        <f t="shared" si="29"/>
        <v>0</v>
      </c>
      <c r="J59" s="511"/>
      <c r="K59" s="525"/>
      <c r="L59" s="514">
        <f t="shared" si="30"/>
        <v>0</v>
      </c>
      <c r="M59" s="525"/>
      <c r="N59" s="514">
        <f t="shared" si="31"/>
        <v>0</v>
      </c>
      <c r="O59" s="514">
        <f t="shared" si="32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74459.925365803225</v>
      </c>
      <c r="E60" s="522">
        <f>IF(+I14&lt;F59,I14,D60)</f>
        <v>67767.454545454544</v>
      </c>
      <c r="F60" s="523">
        <f t="shared" si="28"/>
        <v>6692.4708203486807</v>
      </c>
      <c r="G60" s="524">
        <f t="shared" si="26"/>
        <v>72617.411116945848</v>
      </c>
      <c r="H60" s="491">
        <f t="shared" si="27"/>
        <v>72617.411116945848</v>
      </c>
      <c r="I60" s="511">
        <f t="shared" si="29"/>
        <v>0</v>
      </c>
      <c r="J60" s="511"/>
      <c r="K60" s="525"/>
      <c r="L60" s="514">
        <f t="shared" si="30"/>
        <v>0</v>
      </c>
      <c r="M60" s="525"/>
      <c r="N60" s="514">
        <f t="shared" si="31"/>
        <v>0</v>
      </c>
      <c r="O60" s="514">
        <f t="shared" si="32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6692.4708203486807</v>
      </c>
      <c r="E61" s="522">
        <f>IF(+I14&lt;F60,I14,D61)</f>
        <v>6692.4708203486807</v>
      </c>
      <c r="F61" s="523">
        <f t="shared" si="28"/>
        <v>0</v>
      </c>
      <c r="G61" s="526">
        <f t="shared" si="26"/>
        <v>7092.4367407659847</v>
      </c>
      <c r="H61" s="491">
        <f t="shared" si="27"/>
        <v>7092.4367407659847</v>
      </c>
      <c r="I61" s="511">
        <f t="shared" si="29"/>
        <v>0</v>
      </c>
      <c r="J61" s="511"/>
      <c r="K61" s="525"/>
      <c r="L61" s="514">
        <f t="shared" si="30"/>
        <v>0</v>
      </c>
      <c r="M61" s="525"/>
      <c r="N61" s="514">
        <f t="shared" si="31"/>
        <v>0</v>
      </c>
      <c r="O61" s="514">
        <f t="shared" si="32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8"/>
        <v>0</v>
      </c>
      <c r="G62" s="526">
        <f t="shared" si="26"/>
        <v>0</v>
      </c>
      <c r="H62" s="491">
        <f t="shared" si="27"/>
        <v>0</v>
      </c>
      <c r="I62" s="511">
        <f t="shared" si="29"/>
        <v>0</v>
      </c>
      <c r="J62" s="511"/>
      <c r="K62" s="525"/>
      <c r="L62" s="514">
        <f t="shared" si="30"/>
        <v>0</v>
      </c>
      <c r="M62" s="525"/>
      <c r="N62" s="514">
        <f t="shared" si="31"/>
        <v>0</v>
      </c>
      <c r="O62" s="514">
        <f t="shared" si="32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8"/>
        <v>0</v>
      </c>
      <c r="G63" s="526">
        <f t="shared" si="26"/>
        <v>0</v>
      </c>
      <c r="H63" s="491">
        <f t="shared" si="27"/>
        <v>0</v>
      </c>
      <c r="I63" s="511">
        <f t="shared" si="29"/>
        <v>0</v>
      </c>
      <c r="J63" s="511"/>
      <c r="K63" s="525"/>
      <c r="L63" s="514">
        <f t="shared" si="30"/>
        <v>0</v>
      </c>
      <c r="M63" s="525"/>
      <c r="N63" s="514">
        <f t="shared" si="31"/>
        <v>0</v>
      </c>
      <c r="O63" s="514">
        <f t="shared" si="32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8"/>
        <v>0</v>
      </c>
      <c r="G64" s="526">
        <f t="shared" si="26"/>
        <v>0</v>
      </c>
      <c r="H64" s="491">
        <f t="shared" si="27"/>
        <v>0</v>
      </c>
      <c r="I64" s="511">
        <f t="shared" si="29"/>
        <v>0</v>
      </c>
      <c r="J64" s="511"/>
      <c r="K64" s="525"/>
      <c r="L64" s="514">
        <f t="shared" si="30"/>
        <v>0</v>
      </c>
      <c r="M64" s="525"/>
      <c r="N64" s="514">
        <f t="shared" si="31"/>
        <v>0</v>
      </c>
      <c r="O64" s="514">
        <f t="shared" si="32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8"/>
        <v>0</v>
      </c>
      <c r="G65" s="526">
        <f t="shared" si="26"/>
        <v>0</v>
      </c>
      <c r="H65" s="491">
        <f t="shared" si="27"/>
        <v>0</v>
      </c>
      <c r="I65" s="511">
        <f t="shared" si="29"/>
        <v>0</v>
      </c>
      <c r="J65" s="511"/>
      <c r="K65" s="525"/>
      <c r="L65" s="514">
        <f t="shared" si="30"/>
        <v>0</v>
      </c>
      <c r="M65" s="525"/>
      <c r="N65" s="514">
        <f t="shared" si="31"/>
        <v>0</v>
      </c>
      <c r="O65" s="514">
        <f t="shared" si="32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8"/>
        <v>0</v>
      </c>
      <c r="G66" s="526">
        <f t="shared" si="26"/>
        <v>0</v>
      </c>
      <c r="H66" s="491">
        <f t="shared" si="27"/>
        <v>0</v>
      </c>
      <c r="I66" s="511">
        <f t="shared" si="29"/>
        <v>0</v>
      </c>
      <c r="J66" s="511"/>
      <c r="K66" s="525"/>
      <c r="L66" s="514">
        <f t="shared" si="30"/>
        <v>0</v>
      </c>
      <c r="M66" s="525"/>
      <c r="N66" s="514">
        <f t="shared" si="31"/>
        <v>0</v>
      </c>
      <c r="O66" s="514">
        <f t="shared" si="32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8"/>
        <v>0</v>
      </c>
      <c r="G67" s="526">
        <f t="shared" si="26"/>
        <v>0</v>
      </c>
      <c r="H67" s="491">
        <f t="shared" si="27"/>
        <v>0</v>
      </c>
      <c r="I67" s="511">
        <f t="shared" si="29"/>
        <v>0</v>
      </c>
      <c r="J67" s="511"/>
      <c r="K67" s="525"/>
      <c r="L67" s="514">
        <f t="shared" si="30"/>
        <v>0</v>
      </c>
      <c r="M67" s="525"/>
      <c r="N67" s="514">
        <f t="shared" si="31"/>
        <v>0</v>
      </c>
      <c r="O67" s="514">
        <f t="shared" si="32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8"/>
        <v>0</v>
      </c>
      <c r="G68" s="526">
        <f t="shared" si="26"/>
        <v>0</v>
      </c>
      <c r="H68" s="491">
        <f t="shared" si="27"/>
        <v>0</v>
      </c>
      <c r="I68" s="511">
        <f t="shared" si="29"/>
        <v>0</v>
      </c>
      <c r="J68" s="511"/>
      <c r="K68" s="525"/>
      <c r="L68" s="514">
        <f t="shared" si="30"/>
        <v>0</v>
      </c>
      <c r="M68" s="525"/>
      <c r="N68" s="514">
        <f t="shared" si="31"/>
        <v>0</v>
      </c>
      <c r="O68" s="514">
        <f t="shared" si="32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8"/>
        <v>0</v>
      </c>
      <c r="G69" s="526">
        <f t="shared" si="26"/>
        <v>0</v>
      </c>
      <c r="H69" s="491">
        <f t="shared" si="27"/>
        <v>0</v>
      </c>
      <c r="I69" s="511">
        <f t="shared" si="29"/>
        <v>0</v>
      </c>
      <c r="J69" s="511"/>
      <c r="K69" s="525"/>
      <c r="L69" s="514">
        <f t="shared" si="30"/>
        <v>0</v>
      </c>
      <c r="M69" s="525"/>
      <c r="N69" s="514">
        <f t="shared" si="31"/>
        <v>0</v>
      </c>
      <c r="O69" s="514">
        <f t="shared" si="32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8"/>
        <v>0</v>
      </c>
      <c r="G70" s="526">
        <f t="shared" si="26"/>
        <v>0</v>
      </c>
      <c r="H70" s="491">
        <f t="shared" si="27"/>
        <v>0</v>
      </c>
      <c r="I70" s="511">
        <f t="shared" si="29"/>
        <v>0</v>
      </c>
      <c r="J70" s="511"/>
      <c r="K70" s="525"/>
      <c r="L70" s="514">
        <f t="shared" si="30"/>
        <v>0</v>
      </c>
      <c r="M70" s="525"/>
      <c r="N70" s="514">
        <f t="shared" si="31"/>
        <v>0</v>
      </c>
      <c r="O70" s="514">
        <f t="shared" si="32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8"/>
        <v>0</v>
      </c>
      <c r="G71" s="526">
        <f t="shared" si="26"/>
        <v>0</v>
      </c>
      <c r="H71" s="491">
        <f t="shared" si="27"/>
        <v>0</v>
      </c>
      <c r="I71" s="511">
        <f t="shared" si="29"/>
        <v>0</v>
      </c>
      <c r="J71" s="511"/>
      <c r="K71" s="525"/>
      <c r="L71" s="514">
        <f t="shared" si="30"/>
        <v>0</v>
      </c>
      <c r="M71" s="525"/>
      <c r="N71" s="514">
        <f t="shared" si="31"/>
        <v>0</v>
      </c>
      <c r="O71" s="514">
        <f t="shared" si="32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8"/>
        <v>0</v>
      </c>
      <c r="G72" s="530">
        <f t="shared" si="26"/>
        <v>0</v>
      </c>
      <c r="H72" s="471">
        <f t="shared" si="27"/>
        <v>0</v>
      </c>
      <c r="I72" s="531">
        <f t="shared" si="29"/>
        <v>0</v>
      </c>
      <c r="J72" s="511"/>
      <c r="K72" s="532"/>
      <c r="L72" s="533">
        <f t="shared" si="30"/>
        <v>0</v>
      </c>
      <c r="M72" s="532"/>
      <c r="N72" s="533">
        <f t="shared" si="31"/>
        <v>0</v>
      </c>
      <c r="O72" s="533">
        <f t="shared" si="32"/>
        <v>0</v>
      </c>
      <c r="P72" s="272"/>
    </row>
    <row r="73" spans="1:16" ht="12.5">
      <c r="C73" s="374" t="s">
        <v>78</v>
      </c>
      <c r="D73" s="375"/>
      <c r="E73" s="375">
        <f>SUM(E17:E72)</f>
        <v>2981768</v>
      </c>
      <c r="F73" s="375"/>
      <c r="G73" s="375">
        <f>SUM(G17:G72)</f>
        <v>10921158.687031632</v>
      </c>
      <c r="H73" s="375">
        <f>SUM(H17:H72)</f>
        <v>10921158.687031632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289099.86619123758</v>
      </c>
      <c r="N87" s="546">
        <f>IF(J92&lt;D11,0,VLOOKUP(J92,C17:O72,11))</f>
        <v>289099.86619123758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311476.91730923677</v>
      </c>
      <c r="N88" s="550">
        <f>IF(J92&lt;D11,0,VLOOKUP(J92,C99:P154,7))</f>
        <v>311476.91730923677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22377.051117999188</v>
      </c>
      <c r="N89" s="555">
        <f>+N88-N87</f>
        <v>22377.051117999188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 t="str">
        <f>E9</f>
        <v xml:space="preserve">SPP Project ID = </v>
      </c>
      <c r="F91" s="560" t="str">
        <f>F9</f>
        <v>217, 218, 219, &amp; 222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2981768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67767.454545454544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33">+I99-H99</f>
        <v>0</v>
      </c>
      <c r="K99" s="514"/>
      <c r="L99" s="512">
        <f t="shared" ref="L99:L104" si="34">H99</f>
        <v>215748</v>
      </c>
      <c r="M99" s="513">
        <f t="shared" ref="M99:M130" si="35">IF(L99&lt;&gt;0,+H99-L99,0)</f>
        <v>0</v>
      </c>
      <c r="N99" s="512">
        <f t="shared" ref="N99:N104" si="36">I99</f>
        <v>215748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33"/>
        <v>0</v>
      </c>
      <c r="K100" s="514"/>
      <c r="L100" s="518">
        <f t="shared" si="34"/>
        <v>558870.93622757494</v>
      </c>
      <c r="M100" s="519">
        <f t="shared" si="35"/>
        <v>0</v>
      </c>
      <c r="N100" s="518">
        <f t="shared" si="36"/>
        <v>558870.93622757494</v>
      </c>
      <c r="O100" s="514">
        <f t="shared" si="37"/>
        <v>0</v>
      </c>
      <c r="P100" s="514">
        <f t="shared" si="38"/>
        <v>0</v>
      </c>
      <c r="Q100" s="269"/>
    </row>
    <row r="101" spans="1:17" ht="12.5">
      <c r="B101" s="195" t="str">
        <f t="shared" ref="B101:B154" si="39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33"/>
        <v>0</v>
      </c>
      <c r="K101" s="514"/>
      <c r="L101" s="518">
        <f t="shared" si="34"/>
        <v>503027.40641582396</v>
      </c>
      <c r="M101" s="519">
        <f t="shared" si="35"/>
        <v>0</v>
      </c>
      <c r="N101" s="518">
        <f t="shared" si="36"/>
        <v>503027.40641582396</v>
      </c>
      <c r="O101" s="514">
        <f t="shared" si="37"/>
        <v>0</v>
      </c>
      <c r="P101" s="514">
        <f t="shared" si="38"/>
        <v>0</v>
      </c>
      <c r="Q101" s="269"/>
    </row>
    <row r="102" spans="1:17" ht="12.5">
      <c r="B102" s="195" t="str">
        <f t="shared" si="39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33"/>
        <v>0</v>
      </c>
      <c r="K102" s="514"/>
      <c r="L102" s="518">
        <f t="shared" si="34"/>
        <v>483313.86691448453</v>
      </c>
      <c r="M102" s="519">
        <f t="shared" si="35"/>
        <v>0</v>
      </c>
      <c r="N102" s="518">
        <f t="shared" si="36"/>
        <v>483313.86691448453</v>
      </c>
      <c r="O102" s="514">
        <f t="shared" si="37"/>
        <v>0</v>
      </c>
      <c r="P102" s="514">
        <f t="shared" si="38"/>
        <v>0</v>
      </c>
      <c r="Q102" s="269"/>
    </row>
    <row r="103" spans="1:17" ht="12.5">
      <c r="B103" s="195" t="str">
        <f t="shared" si="39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34"/>
        <v>440472.11189849139</v>
      </c>
      <c r="M103" s="519">
        <f t="shared" ref="M103:M108" si="40">IF(L103&lt;&gt;0,+H103-L103,0)</f>
        <v>0</v>
      </c>
      <c r="N103" s="518">
        <f t="shared" si="36"/>
        <v>440472.11189849139</v>
      </c>
      <c r="O103" s="514">
        <f t="shared" ref="O103:O108" si="41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34"/>
        <v>432549.40222158958</v>
      </c>
      <c r="M104" s="519">
        <f t="shared" si="40"/>
        <v>0</v>
      </c>
      <c r="N104" s="518">
        <f t="shared" si="36"/>
        <v>432549.40222158958</v>
      </c>
      <c r="O104" s="514">
        <f t="shared" si="41"/>
        <v>0</v>
      </c>
      <c r="P104" s="514">
        <f>+O104-M104</f>
        <v>0</v>
      </c>
      <c r="Q104" s="269"/>
    </row>
    <row r="105" spans="1:17" ht="12.5">
      <c r="B105" s="195" t="str">
        <f t="shared" si="39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33"/>
        <v>0</v>
      </c>
      <c r="K105" s="514"/>
      <c r="L105" s="518">
        <f t="shared" ref="L105:L110" si="42">H105</f>
        <v>412227.237835226</v>
      </c>
      <c r="M105" s="519">
        <f t="shared" si="40"/>
        <v>0</v>
      </c>
      <c r="N105" s="518">
        <f t="shared" ref="N105:N110" si="43">I105</f>
        <v>412227.237835226</v>
      </c>
      <c r="O105" s="514">
        <f t="shared" si="41"/>
        <v>0</v>
      </c>
      <c r="P105" s="514">
        <f>+O105-M105</f>
        <v>0</v>
      </c>
      <c r="Q105" s="269"/>
    </row>
    <row r="106" spans="1:17" ht="12.5">
      <c r="B106" s="195" t="str">
        <f t="shared" si="39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33"/>
        <v>0</v>
      </c>
      <c r="K106" s="514"/>
      <c r="L106" s="518">
        <f t="shared" si="42"/>
        <v>389189.1094610201</v>
      </c>
      <c r="M106" s="519">
        <f t="shared" si="40"/>
        <v>0</v>
      </c>
      <c r="N106" s="518">
        <f t="shared" si="43"/>
        <v>389189.1094610201</v>
      </c>
      <c r="O106" s="514">
        <f t="shared" si="41"/>
        <v>0</v>
      </c>
      <c r="P106" s="514">
        <f>+O106-M106</f>
        <v>0</v>
      </c>
      <c r="Q106" s="269"/>
    </row>
    <row r="107" spans="1:17" ht="12.5">
      <c r="B107" s="195" t="str">
        <f t="shared" si="39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33"/>
        <v>0</v>
      </c>
      <c r="K107" s="514"/>
      <c r="L107" s="518">
        <f t="shared" si="42"/>
        <v>368513.66854412947</v>
      </c>
      <c r="M107" s="519">
        <f t="shared" si="40"/>
        <v>0</v>
      </c>
      <c r="N107" s="518">
        <f t="shared" si="43"/>
        <v>368513.66854412947</v>
      </c>
      <c r="O107" s="514">
        <f t="shared" si="41"/>
        <v>0</v>
      </c>
      <c r="P107" s="514">
        <f>+O107-M107</f>
        <v>0</v>
      </c>
      <c r="Q107" s="269"/>
    </row>
    <row r="108" spans="1:17" ht="12.5">
      <c r="B108" s="195" t="str">
        <f t="shared" si="39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33"/>
        <v>0</v>
      </c>
      <c r="K108" s="514"/>
      <c r="L108" s="518">
        <f t="shared" si="42"/>
        <v>322153.70792553568</v>
      </c>
      <c r="M108" s="519">
        <f t="shared" si="40"/>
        <v>0</v>
      </c>
      <c r="N108" s="518">
        <f t="shared" si="43"/>
        <v>322153.70792553568</v>
      </c>
      <c r="O108" s="514">
        <f t="shared" si="41"/>
        <v>0</v>
      </c>
      <c r="P108" s="514">
        <f t="shared" si="38"/>
        <v>0</v>
      </c>
      <c r="Q108" s="269"/>
    </row>
    <row r="109" spans="1:17" ht="12.5">
      <c r="B109" s="195" t="str">
        <f t="shared" si="39"/>
        <v/>
      </c>
      <c r="C109" s="507">
        <f>IF(D93="","-",+C108+1)</f>
        <v>2019</v>
      </c>
      <c r="D109" s="508">
        <v>2342801.2968154927</v>
      </c>
      <c r="E109" s="516">
        <v>69343.441860465115</v>
      </c>
      <c r="F109" s="515">
        <v>2273457.8549550273</v>
      </c>
      <c r="G109" s="515">
        <v>2308129.57588526</v>
      </c>
      <c r="H109" s="516">
        <v>316406.89315312036</v>
      </c>
      <c r="I109" s="510">
        <v>316406.89315312036</v>
      </c>
      <c r="J109" s="514">
        <f t="shared" si="33"/>
        <v>0</v>
      </c>
      <c r="K109" s="514"/>
      <c r="L109" s="518">
        <f t="shared" si="42"/>
        <v>316406.89315312036</v>
      </c>
      <c r="M109" s="519">
        <f t="shared" ref="M109" si="44">IF(L109&lt;&gt;0,+H109-L109,0)</f>
        <v>0</v>
      </c>
      <c r="N109" s="518">
        <f t="shared" si="43"/>
        <v>316406.89315312036</v>
      </c>
      <c r="O109" s="514">
        <f t="shared" si="37"/>
        <v>0</v>
      </c>
      <c r="P109" s="514">
        <f t="shared" si="38"/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2020</v>
      </c>
      <c r="D110" s="508">
        <v>2273457.8549550273</v>
      </c>
      <c r="E110" s="516">
        <v>70994.476190476184</v>
      </c>
      <c r="F110" s="515">
        <v>2202463.3787645511</v>
      </c>
      <c r="G110" s="515">
        <v>2237960.616859789</v>
      </c>
      <c r="H110" s="516">
        <v>311740.47673179838</v>
      </c>
      <c r="I110" s="510">
        <v>311740.47673179838</v>
      </c>
      <c r="J110" s="514">
        <f t="shared" si="33"/>
        <v>0</v>
      </c>
      <c r="K110" s="514"/>
      <c r="L110" s="518">
        <f t="shared" si="42"/>
        <v>311740.47673179838</v>
      </c>
      <c r="M110" s="519">
        <f t="shared" ref="M110" si="45">IF(L110&lt;&gt;0,+H110-L110,0)</f>
        <v>0</v>
      </c>
      <c r="N110" s="518">
        <f t="shared" si="43"/>
        <v>311740.47673179838</v>
      </c>
      <c r="O110" s="514">
        <f t="shared" si="37"/>
        <v>0</v>
      </c>
      <c r="P110" s="514">
        <f t="shared" si="38"/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2021</v>
      </c>
      <c r="D111" s="508">
        <v>2202463.3787645511</v>
      </c>
      <c r="E111" s="516">
        <v>72726.048780487807</v>
      </c>
      <c r="F111" s="515">
        <v>2129737.3299840633</v>
      </c>
      <c r="G111" s="515">
        <v>2166100.3543743072</v>
      </c>
      <c r="H111" s="516">
        <v>318609.25475096708</v>
      </c>
      <c r="I111" s="510">
        <v>318609.25475096708</v>
      </c>
      <c r="J111" s="514">
        <f t="shared" si="33"/>
        <v>0</v>
      </c>
      <c r="K111" s="514"/>
      <c r="L111" s="518">
        <f t="shared" ref="L111" si="46">H111</f>
        <v>318609.25475096708</v>
      </c>
      <c r="M111" s="519">
        <f t="shared" ref="M111" si="47">IF(L111&lt;&gt;0,+H111-L111,0)</f>
        <v>0</v>
      </c>
      <c r="N111" s="518">
        <f t="shared" ref="N111" si="48">I111</f>
        <v>318609.25475096708</v>
      </c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2022</v>
      </c>
      <c r="D112" s="508">
        <v>2129737.3299840633</v>
      </c>
      <c r="E112" s="516">
        <v>70994.476190476184</v>
      </c>
      <c r="F112" s="515">
        <v>2058742.8537935871</v>
      </c>
      <c r="G112" s="515">
        <v>2094240.0918888252</v>
      </c>
      <c r="H112" s="516">
        <v>316979.40019667835</v>
      </c>
      <c r="I112" s="510">
        <v>316979.40019667835</v>
      </c>
      <c r="J112" s="514">
        <f t="shared" si="33"/>
        <v>0</v>
      </c>
      <c r="K112" s="514"/>
      <c r="L112" s="518">
        <f t="shared" ref="L112" si="49">H112</f>
        <v>316979.40019667835</v>
      </c>
      <c r="M112" s="519">
        <f t="shared" ref="M112" si="50">IF(L112&lt;&gt;0,+H112-L112,0)</f>
        <v>0</v>
      </c>
      <c r="N112" s="518">
        <f t="shared" ref="N112" si="51">I112</f>
        <v>316979.40019667835</v>
      </c>
      <c r="O112" s="514">
        <f t="shared" ref="O112" si="52">IF(N112&lt;&gt;0,+I112-N112,0)</f>
        <v>0</v>
      </c>
      <c r="P112" s="514">
        <f t="shared" ref="P112" si="53">+O112-M112</f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2023</v>
      </c>
      <c r="D113" s="508">
        <v>2058742.8537935871</v>
      </c>
      <c r="E113" s="516">
        <v>67767.454545454544</v>
      </c>
      <c r="F113" s="515">
        <v>1990975.3992481325</v>
      </c>
      <c r="G113" s="515">
        <v>2024859.1265208598</v>
      </c>
      <c r="H113" s="516">
        <v>317564.31451633043</v>
      </c>
      <c r="I113" s="510">
        <v>317564.31451633043</v>
      </c>
      <c r="J113" s="514">
        <f t="shared" si="33"/>
        <v>0</v>
      </c>
      <c r="K113" s="514"/>
      <c r="L113" s="518">
        <f t="shared" ref="L113" si="54">H113</f>
        <v>317564.31451633043</v>
      </c>
      <c r="M113" s="519">
        <f t="shared" ref="M113" si="55">IF(L113&lt;&gt;0,+H113-L113,0)</f>
        <v>0</v>
      </c>
      <c r="N113" s="518">
        <f t="shared" ref="N113" si="56">I113</f>
        <v>317564.31451633043</v>
      </c>
      <c r="O113" s="514">
        <f t="shared" ref="O113" si="57">IF(N113&lt;&gt;0,+I113-N113,0)</f>
        <v>0</v>
      </c>
      <c r="P113" s="514">
        <f t="shared" ref="P113" si="58">+O113-M113</f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2024</v>
      </c>
      <c r="D114" s="374">
        <f>IF(F113+SUM(E$99:E113)=D$92,F113,D$92-SUM(E$99:E113))</f>
        <v>1990975.3992481325</v>
      </c>
      <c r="E114" s="522">
        <f>IF(+J96&lt;F113,J96,D114)</f>
        <v>67767.454545454544</v>
      </c>
      <c r="F114" s="523">
        <f t="shared" ref="F114:F130" si="59">+D114-E114</f>
        <v>1923207.9447026779</v>
      </c>
      <c r="G114" s="523">
        <f t="shared" ref="G114:G130" si="60">+(F114+D114)/2</f>
        <v>1957091.6719754052</v>
      </c>
      <c r="H114" s="526">
        <f t="shared" ref="H114:H154" si="61">+J$94*G114+E114</f>
        <v>311476.91730923677</v>
      </c>
      <c r="I114" s="577">
        <f t="shared" ref="I114:I154" si="62">+J$95*G114+E114</f>
        <v>311476.91730923677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2025</v>
      </c>
      <c r="D115" s="374">
        <f>IF(F114+SUM(E$99:E114)=D$92,F114,D$92-SUM(E$99:E114))</f>
        <v>1923207.9447026779</v>
      </c>
      <c r="E115" s="522">
        <f>IF(+J96&lt;F114,J96,D115)</f>
        <v>67767.454545454544</v>
      </c>
      <c r="F115" s="523">
        <f t="shared" si="59"/>
        <v>1855440.4901572233</v>
      </c>
      <c r="G115" s="523">
        <f t="shared" si="60"/>
        <v>1889324.2174299506</v>
      </c>
      <c r="H115" s="526">
        <f t="shared" si="61"/>
        <v>303038.08423021616</v>
      </c>
      <c r="I115" s="577">
        <f t="shared" si="62"/>
        <v>303038.08423021616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2026</v>
      </c>
      <c r="D116" s="374">
        <f>IF(F115+SUM(E$99:E115)=D$92,F115,D$92-SUM(E$99:E115))</f>
        <v>1855440.4901572233</v>
      </c>
      <c r="E116" s="522">
        <f>IF(+J96&lt;F115,J96,D116)</f>
        <v>67767.454545454544</v>
      </c>
      <c r="F116" s="523">
        <f t="shared" si="59"/>
        <v>1787673.0356117687</v>
      </c>
      <c r="G116" s="523">
        <f t="shared" si="60"/>
        <v>1821556.762884496</v>
      </c>
      <c r="H116" s="526">
        <f t="shared" si="61"/>
        <v>294599.25115119555</v>
      </c>
      <c r="I116" s="577">
        <f t="shared" si="62"/>
        <v>294599.25115119555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2027</v>
      </c>
      <c r="D117" s="374">
        <f>IF(F116+SUM(E$99:E116)=D$92,F116,D$92-SUM(E$99:E116))</f>
        <v>1787673.0356117687</v>
      </c>
      <c r="E117" s="522">
        <f>IF(+J96&lt;F116,J96,D117)</f>
        <v>67767.454545454544</v>
      </c>
      <c r="F117" s="523">
        <f t="shared" si="59"/>
        <v>1719905.5810663141</v>
      </c>
      <c r="G117" s="523">
        <f t="shared" si="60"/>
        <v>1753789.3083390414</v>
      </c>
      <c r="H117" s="526">
        <f t="shared" si="61"/>
        <v>286160.41807217494</v>
      </c>
      <c r="I117" s="577">
        <f t="shared" si="62"/>
        <v>286160.41807217494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2028</v>
      </c>
      <c r="D118" s="374">
        <f>IF(F117+SUM(E$99:E117)=D$92,F117,D$92-SUM(E$99:E117))</f>
        <v>1719905.5810663141</v>
      </c>
      <c r="E118" s="522">
        <f>IF(+J96&lt;F117,J96,D118)</f>
        <v>67767.454545454544</v>
      </c>
      <c r="F118" s="523">
        <f t="shared" si="59"/>
        <v>1652138.1265208595</v>
      </c>
      <c r="G118" s="523">
        <f t="shared" si="60"/>
        <v>1686021.8537935868</v>
      </c>
      <c r="H118" s="526">
        <f t="shared" si="61"/>
        <v>277721.58499315439</v>
      </c>
      <c r="I118" s="577">
        <f t="shared" si="62"/>
        <v>277721.58499315439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2029</v>
      </c>
      <c r="D119" s="374">
        <f>IF(F118+SUM(E$99:E118)=D$92,F118,D$92-SUM(E$99:E118))</f>
        <v>1652138.1265208595</v>
      </c>
      <c r="E119" s="522">
        <f>IF(+J96&lt;F118,J96,D119)</f>
        <v>67767.454545454544</v>
      </c>
      <c r="F119" s="523">
        <f t="shared" si="59"/>
        <v>1584370.671975405</v>
      </c>
      <c r="G119" s="523">
        <f t="shared" si="60"/>
        <v>1618254.3992481322</v>
      </c>
      <c r="H119" s="526">
        <f t="shared" si="61"/>
        <v>269282.75191413378</v>
      </c>
      <c r="I119" s="577">
        <f t="shared" si="62"/>
        <v>269282.75191413378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2030</v>
      </c>
      <c r="D120" s="374">
        <f>IF(F119+SUM(E$99:E119)=D$92,F119,D$92-SUM(E$99:E119))</f>
        <v>1584370.671975405</v>
      </c>
      <c r="E120" s="522">
        <f>IF(+J96&lt;F119,J96,D120)</f>
        <v>67767.454545454544</v>
      </c>
      <c r="F120" s="523">
        <f t="shared" si="59"/>
        <v>1516603.2174299504</v>
      </c>
      <c r="G120" s="523">
        <f t="shared" si="60"/>
        <v>1550486.9447026777</v>
      </c>
      <c r="H120" s="526">
        <f t="shared" si="61"/>
        <v>260843.91883511317</v>
      </c>
      <c r="I120" s="577">
        <f t="shared" si="62"/>
        <v>260843.91883511317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2031</v>
      </c>
      <c r="D121" s="374">
        <f>IF(F120+SUM(E$99:E120)=D$92,F120,D$92-SUM(E$99:E120))</f>
        <v>1516603.2174299504</v>
      </c>
      <c r="E121" s="522">
        <f>IF(+J96&lt;F120,J96,D121)</f>
        <v>67767.454545454544</v>
      </c>
      <c r="F121" s="523">
        <f t="shared" si="59"/>
        <v>1448835.7628844958</v>
      </c>
      <c r="G121" s="523">
        <f t="shared" si="60"/>
        <v>1482719.4901572231</v>
      </c>
      <c r="H121" s="526">
        <f t="shared" si="61"/>
        <v>252405.08575609262</v>
      </c>
      <c r="I121" s="577">
        <f t="shared" si="62"/>
        <v>252405.08575609262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2032</v>
      </c>
      <c r="D122" s="374">
        <f>IF(F121+SUM(E$99:E121)=D$92,F121,D$92-SUM(E$99:E121))</f>
        <v>1448835.7628844958</v>
      </c>
      <c r="E122" s="522">
        <f>IF(+J96&lt;F121,J96,D122)</f>
        <v>67767.454545454544</v>
      </c>
      <c r="F122" s="523">
        <f t="shared" si="59"/>
        <v>1381068.3083390412</v>
      </c>
      <c r="G122" s="523">
        <f t="shared" si="60"/>
        <v>1414952.0356117685</v>
      </c>
      <c r="H122" s="526">
        <f t="shared" si="61"/>
        <v>243966.25267707201</v>
      </c>
      <c r="I122" s="577">
        <f t="shared" si="62"/>
        <v>243966.25267707201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2033</v>
      </c>
      <c r="D123" s="374">
        <f>IF(F122+SUM(E$99:E122)=D$92,F122,D$92-SUM(E$99:E122))</f>
        <v>1381068.3083390412</v>
      </c>
      <c r="E123" s="522">
        <f>IF(+J96&lt;F122,J96,D123)</f>
        <v>67767.454545454544</v>
      </c>
      <c r="F123" s="523">
        <f t="shared" si="59"/>
        <v>1313300.8537935866</v>
      </c>
      <c r="G123" s="523">
        <f t="shared" si="60"/>
        <v>1347184.5810663139</v>
      </c>
      <c r="H123" s="526">
        <f t="shared" si="61"/>
        <v>235527.41959805141</v>
      </c>
      <c r="I123" s="577">
        <f t="shared" si="62"/>
        <v>235527.41959805141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2034</v>
      </c>
      <c r="D124" s="374">
        <f>IF(F123+SUM(E$99:E123)=D$92,F123,D$92-SUM(E$99:E123))</f>
        <v>1313300.8537935866</v>
      </c>
      <c r="E124" s="522">
        <f>IF(+J96&lt;F123,J96,D124)</f>
        <v>67767.454545454544</v>
      </c>
      <c r="F124" s="523">
        <f t="shared" si="59"/>
        <v>1245533.399248132</v>
      </c>
      <c r="G124" s="523">
        <f t="shared" si="60"/>
        <v>1279417.1265208593</v>
      </c>
      <c r="H124" s="526">
        <f t="shared" si="61"/>
        <v>227088.5865190308</v>
      </c>
      <c r="I124" s="577">
        <f t="shared" si="62"/>
        <v>227088.5865190308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2035</v>
      </c>
      <c r="D125" s="374">
        <f>IF(F124+SUM(E$99:E124)=D$92,F124,D$92-SUM(E$99:E124))</f>
        <v>1245533.399248132</v>
      </c>
      <c r="E125" s="522">
        <f>IF(+J96&lt;F124,J96,D125)</f>
        <v>67767.454545454544</v>
      </c>
      <c r="F125" s="523">
        <f t="shared" si="59"/>
        <v>1177765.9447026774</v>
      </c>
      <c r="G125" s="523">
        <f t="shared" si="60"/>
        <v>1211649.6719754047</v>
      </c>
      <c r="H125" s="526">
        <f t="shared" si="61"/>
        <v>218649.75344001024</v>
      </c>
      <c r="I125" s="577">
        <f t="shared" si="62"/>
        <v>218649.75344001024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2036</v>
      </c>
      <c r="D126" s="374">
        <f>IF(F125+SUM(E$99:E125)=D$92,F125,D$92-SUM(E$99:E125))</f>
        <v>1177765.9447026774</v>
      </c>
      <c r="E126" s="522">
        <f>IF(+J96&lt;F125,J96,D126)</f>
        <v>67767.454545454544</v>
      </c>
      <c r="F126" s="523">
        <f t="shared" si="59"/>
        <v>1109998.4901572228</v>
      </c>
      <c r="G126" s="523">
        <f t="shared" si="60"/>
        <v>1143882.2174299501</v>
      </c>
      <c r="H126" s="526">
        <f t="shared" si="61"/>
        <v>210210.92036098964</v>
      </c>
      <c r="I126" s="577">
        <f t="shared" si="62"/>
        <v>210210.92036098964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2037</v>
      </c>
      <c r="D127" s="374">
        <f>IF(F126+SUM(E$99:E126)=D$92,F126,D$92-SUM(E$99:E126))</f>
        <v>1109998.4901572228</v>
      </c>
      <c r="E127" s="522">
        <f>IF(+J96&lt;F126,J96,D127)</f>
        <v>67767.454545454544</v>
      </c>
      <c r="F127" s="523">
        <f t="shared" si="59"/>
        <v>1042231.0356117683</v>
      </c>
      <c r="G127" s="523">
        <f t="shared" si="60"/>
        <v>1076114.7628844955</v>
      </c>
      <c r="H127" s="526">
        <f t="shared" si="61"/>
        <v>201772.08728196903</v>
      </c>
      <c r="I127" s="577">
        <f t="shared" si="62"/>
        <v>201772.08728196903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2038</v>
      </c>
      <c r="D128" s="374">
        <f>IF(F127+SUM(E$99:E127)=D$92,F127,D$92-SUM(E$99:E127))</f>
        <v>1042231.0356117683</v>
      </c>
      <c r="E128" s="522">
        <f>IF(+J96&lt;F127,J96,D128)</f>
        <v>67767.454545454544</v>
      </c>
      <c r="F128" s="523">
        <f t="shared" si="59"/>
        <v>974463.58106631367</v>
      </c>
      <c r="G128" s="523">
        <f t="shared" si="60"/>
        <v>1008347.308339041</v>
      </c>
      <c r="H128" s="526">
        <f t="shared" si="61"/>
        <v>193333.25420294845</v>
      </c>
      <c r="I128" s="577">
        <f t="shared" si="62"/>
        <v>193333.25420294845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2039</v>
      </c>
      <c r="D129" s="374">
        <f>IF(F128+SUM(E$99:E128)=D$92,F128,D$92-SUM(E$99:E128))</f>
        <v>974463.58106631367</v>
      </c>
      <c r="E129" s="522">
        <f>IF(+J96&lt;F128,J96,D129)</f>
        <v>67767.454545454544</v>
      </c>
      <c r="F129" s="523">
        <f t="shared" si="59"/>
        <v>906696.12652085908</v>
      </c>
      <c r="G129" s="523">
        <f t="shared" si="60"/>
        <v>940579.85379358637</v>
      </c>
      <c r="H129" s="526">
        <f t="shared" si="61"/>
        <v>184894.42112392787</v>
      </c>
      <c r="I129" s="577">
        <f t="shared" si="62"/>
        <v>184894.42112392787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2040</v>
      </c>
      <c r="D130" s="374">
        <f>IF(F129+SUM(E$99:E129)=D$92,F129,D$92-SUM(E$99:E129))</f>
        <v>906696.12652085908</v>
      </c>
      <c r="E130" s="522">
        <f>IF(+J96&lt;F129,J96,D130)</f>
        <v>67767.454545454544</v>
      </c>
      <c r="F130" s="523">
        <f t="shared" si="59"/>
        <v>838928.67197540449</v>
      </c>
      <c r="G130" s="523">
        <f t="shared" si="60"/>
        <v>872812.39924813178</v>
      </c>
      <c r="H130" s="526">
        <f t="shared" si="61"/>
        <v>176455.58804490726</v>
      </c>
      <c r="I130" s="577">
        <f t="shared" si="62"/>
        <v>176455.58804490726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2041</v>
      </c>
      <c r="D131" s="374">
        <f>IF(F130+SUM(E$99:E130)=D$92,F130,D$92-SUM(E$99:E130))</f>
        <v>838928.67197540449</v>
      </c>
      <c r="E131" s="522">
        <f>IF(+J96&lt;F130,J96,D131)</f>
        <v>67767.454545454544</v>
      </c>
      <c r="F131" s="523">
        <f t="shared" ref="F131:F154" si="63">+D131-E131</f>
        <v>771161.2174299499</v>
      </c>
      <c r="G131" s="523">
        <f t="shared" ref="G131:G154" si="64">+(F131+D131)/2</f>
        <v>805044.9447026772</v>
      </c>
      <c r="H131" s="526">
        <f t="shared" si="61"/>
        <v>168016.75496588668</v>
      </c>
      <c r="I131" s="577">
        <f t="shared" si="62"/>
        <v>168016.75496588668</v>
      </c>
      <c r="J131" s="514">
        <f t="shared" ref="J131:J154" si="65">+I131-H131</f>
        <v>0</v>
      </c>
      <c r="K131" s="514"/>
      <c r="L131" s="525"/>
      <c r="M131" s="514">
        <f t="shared" ref="M131:M154" si="66">IF(L131&lt;&gt;0,+H131-L131,0)</f>
        <v>0</v>
      </c>
      <c r="N131" s="525"/>
      <c r="O131" s="514">
        <f t="shared" ref="O131:O154" si="67">IF(N131&lt;&gt;0,+I131-N131,0)</f>
        <v>0</v>
      </c>
      <c r="P131" s="514">
        <f t="shared" ref="P131:P154" si="68">+O131-M131</f>
        <v>0</v>
      </c>
      <c r="Q131" s="269"/>
    </row>
    <row r="132" spans="2:17" ht="12.5">
      <c r="B132" s="195" t="str">
        <f t="shared" si="39"/>
        <v/>
      </c>
      <c r="C132" s="507">
        <f>IF(D93="","-",+C131+1)</f>
        <v>2042</v>
      </c>
      <c r="D132" s="374">
        <f>IF(F131+SUM(E$99:E131)=D$92,F131,D$92-SUM(E$99:E131))</f>
        <v>771161.2174299499</v>
      </c>
      <c r="E132" s="522">
        <f>IF(+J96&lt;F131,J96,D132)</f>
        <v>67767.454545454544</v>
      </c>
      <c r="F132" s="523">
        <f t="shared" si="63"/>
        <v>703393.76288449531</v>
      </c>
      <c r="G132" s="523">
        <f t="shared" si="64"/>
        <v>737277.49015722261</v>
      </c>
      <c r="H132" s="526">
        <f t="shared" si="61"/>
        <v>159577.9218868661</v>
      </c>
      <c r="I132" s="577">
        <f t="shared" si="62"/>
        <v>159577.9218868661</v>
      </c>
      <c r="J132" s="514">
        <f t="shared" si="65"/>
        <v>0</v>
      </c>
      <c r="K132" s="514"/>
      <c r="L132" s="525"/>
      <c r="M132" s="514">
        <f t="shared" si="66"/>
        <v>0</v>
      </c>
      <c r="N132" s="525"/>
      <c r="O132" s="514">
        <f t="shared" si="67"/>
        <v>0</v>
      </c>
      <c r="P132" s="514">
        <f t="shared" si="68"/>
        <v>0</v>
      </c>
      <c r="Q132" s="269"/>
    </row>
    <row r="133" spans="2:17" ht="12.5">
      <c r="B133" s="195" t="str">
        <f t="shared" si="39"/>
        <v/>
      </c>
      <c r="C133" s="507">
        <f>IF(D93="","-",+C132+1)</f>
        <v>2043</v>
      </c>
      <c r="D133" s="374">
        <f>IF(F132+SUM(E$99:E132)=D$92,F132,D$92-SUM(E$99:E132))</f>
        <v>703393.76288449531</v>
      </c>
      <c r="E133" s="522">
        <f>IF(+J96&lt;F132,J96,D133)</f>
        <v>67767.454545454544</v>
      </c>
      <c r="F133" s="523">
        <f t="shared" si="63"/>
        <v>635626.30833904073</v>
      </c>
      <c r="G133" s="523">
        <f t="shared" si="64"/>
        <v>669510.03561176802</v>
      </c>
      <c r="H133" s="526">
        <f t="shared" si="61"/>
        <v>151139.08880784549</v>
      </c>
      <c r="I133" s="577">
        <f t="shared" si="62"/>
        <v>151139.08880784549</v>
      </c>
      <c r="J133" s="514">
        <f t="shared" si="65"/>
        <v>0</v>
      </c>
      <c r="K133" s="514"/>
      <c r="L133" s="525"/>
      <c r="M133" s="514">
        <f t="shared" si="66"/>
        <v>0</v>
      </c>
      <c r="N133" s="525"/>
      <c r="O133" s="514">
        <f t="shared" si="67"/>
        <v>0</v>
      </c>
      <c r="P133" s="514">
        <f t="shared" si="68"/>
        <v>0</v>
      </c>
      <c r="Q133" s="269"/>
    </row>
    <row r="134" spans="2:17" ht="12.5">
      <c r="B134" s="195" t="str">
        <f t="shared" si="39"/>
        <v/>
      </c>
      <c r="C134" s="507">
        <f>IF(D93="","-",+C133+1)</f>
        <v>2044</v>
      </c>
      <c r="D134" s="374">
        <f>IF(F133+SUM(E$99:E133)=D$92,F133,D$92-SUM(E$99:E133))</f>
        <v>635626.30833904073</v>
      </c>
      <c r="E134" s="522">
        <f>IF(+J96&lt;F133,J96,D134)</f>
        <v>67767.454545454544</v>
      </c>
      <c r="F134" s="523">
        <f t="shared" si="63"/>
        <v>567858.85379358614</v>
      </c>
      <c r="G134" s="523">
        <f t="shared" si="64"/>
        <v>601742.58106631343</v>
      </c>
      <c r="H134" s="526">
        <f t="shared" si="61"/>
        <v>142700.25572882488</v>
      </c>
      <c r="I134" s="577">
        <f t="shared" si="62"/>
        <v>142700.25572882488</v>
      </c>
      <c r="J134" s="514">
        <f t="shared" si="65"/>
        <v>0</v>
      </c>
      <c r="K134" s="514"/>
      <c r="L134" s="525"/>
      <c r="M134" s="514">
        <f t="shared" si="66"/>
        <v>0</v>
      </c>
      <c r="N134" s="525"/>
      <c r="O134" s="514">
        <f t="shared" si="67"/>
        <v>0</v>
      </c>
      <c r="P134" s="514">
        <f t="shared" si="68"/>
        <v>0</v>
      </c>
      <c r="Q134" s="269"/>
    </row>
    <row r="135" spans="2:17" ht="12.5">
      <c r="B135" s="195" t="str">
        <f t="shared" si="39"/>
        <v/>
      </c>
      <c r="C135" s="507">
        <f>IF(D93="","-",+C134+1)</f>
        <v>2045</v>
      </c>
      <c r="D135" s="374">
        <f>IF(F134+SUM(E$99:E134)=D$92,F134,D$92-SUM(E$99:E134))</f>
        <v>567858.85379358614</v>
      </c>
      <c r="E135" s="522">
        <f>IF(+J96&lt;F134,J96,D135)</f>
        <v>67767.454545454544</v>
      </c>
      <c r="F135" s="523">
        <f t="shared" si="63"/>
        <v>500091.39924813161</v>
      </c>
      <c r="G135" s="523">
        <f t="shared" si="64"/>
        <v>533975.12652085884</v>
      </c>
      <c r="H135" s="526">
        <f t="shared" si="61"/>
        <v>134261.4226498043</v>
      </c>
      <c r="I135" s="577">
        <f t="shared" si="62"/>
        <v>134261.4226498043</v>
      </c>
      <c r="J135" s="514">
        <f t="shared" si="65"/>
        <v>0</v>
      </c>
      <c r="K135" s="514"/>
      <c r="L135" s="525"/>
      <c r="M135" s="514">
        <f t="shared" si="66"/>
        <v>0</v>
      </c>
      <c r="N135" s="525"/>
      <c r="O135" s="514">
        <f t="shared" si="67"/>
        <v>0</v>
      </c>
      <c r="P135" s="514">
        <f t="shared" si="68"/>
        <v>0</v>
      </c>
      <c r="Q135" s="269"/>
    </row>
    <row r="136" spans="2:17" ht="12.5">
      <c r="B136" s="195" t="str">
        <f t="shared" si="39"/>
        <v/>
      </c>
      <c r="C136" s="507">
        <f>IF(D93="","-",+C135+1)</f>
        <v>2046</v>
      </c>
      <c r="D136" s="374">
        <f>IF(F135+SUM(E$99:E135)=D$92,F135,D$92-SUM(E$99:E135))</f>
        <v>500091.39924813161</v>
      </c>
      <c r="E136" s="522">
        <f>IF(+J96&lt;F135,J96,D136)</f>
        <v>67767.454545454544</v>
      </c>
      <c r="F136" s="523">
        <f t="shared" si="63"/>
        <v>432323.94470267708</v>
      </c>
      <c r="G136" s="523">
        <f t="shared" si="64"/>
        <v>466207.67197540437</v>
      </c>
      <c r="H136" s="526">
        <f t="shared" si="61"/>
        <v>125822.58957078372</v>
      </c>
      <c r="I136" s="577">
        <f t="shared" si="62"/>
        <v>125822.58957078372</v>
      </c>
      <c r="J136" s="514">
        <f t="shared" si="65"/>
        <v>0</v>
      </c>
      <c r="K136" s="514"/>
      <c r="L136" s="525"/>
      <c r="M136" s="514">
        <f t="shared" si="66"/>
        <v>0</v>
      </c>
      <c r="N136" s="525"/>
      <c r="O136" s="514">
        <f t="shared" si="67"/>
        <v>0</v>
      </c>
      <c r="P136" s="514">
        <f t="shared" si="68"/>
        <v>0</v>
      </c>
      <c r="Q136" s="269"/>
    </row>
    <row r="137" spans="2:17" ht="12.5">
      <c r="B137" s="195" t="str">
        <f t="shared" si="39"/>
        <v/>
      </c>
      <c r="C137" s="507">
        <f>IF(D93="","-",+C136+1)</f>
        <v>2047</v>
      </c>
      <c r="D137" s="374">
        <f>IF(F136+SUM(E$99:E136)=D$92,F136,D$92-SUM(E$99:E136))</f>
        <v>432323.94470267708</v>
      </c>
      <c r="E137" s="522">
        <f>IF(+J96&lt;F136,J96,D137)</f>
        <v>67767.454545454544</v>
      </c>
      <c r="F137" s="523">
        <f t="shared" si="63"/>
        <v>364556.49015722255</v>
      </c>
      <c r="G137" s="523">
        <f t="shared" si="64"/>
        <v>398440.21742994979</v>
      </c>
      <c r="H137" s="526">
        <f t="shared" si="61"/>
        <v>117383.75649176314</v>
      </c>
      <c r="I137" s="577">
        <f t="shared" si="62"/>
        <v>117383.75649176314</v>
      </c>
      <c r="J137" s="514">
        <f t="shared" si="65"/>
        <v>0</v>
      </c>
      <c r="K137" s="514"/>
      <c r="L137" s="525"/>
      <c r="M137" s="514">
        <f t="shared" si="66"/>
        <v>0</v>
      </c>
      <c r="N137" s="525"/>
      <c r="O137" s="514">
        <f t="shared" si="67"/>
        <v>0</v>
      </c>
      <c r="P137" s="514">
        <f t="shared" si="68"/>
        <v>0</v>
      </c>
      <c r="Q137" s="269"/>
    </row>
    <row r="138" spans="2:17" ht="12.5">
      <c r="B138" s="195" t="str">
        <f t="shared" si="39"/>
        <v/>
      </c>
      <c r="C138" s="507">
        <f>IF(D93="","-",+C137+1)</f>
        <v>2048</v>
      </c>
      <c r="D138" s="374">
        <f>IF(F137+SUM(E$99:E137)=D$92,F137,D$92-SUM(E$99:E137))</f>
        <v>364556.49015722255</v>
      </c>
      <c r="E138" s="522">
        <f>IF(+J96&lt;F137,J96,D138)</f>
        <v>67767.454545454544</v>
      </c>
      <c r="F138" s="523">
        <f t="shared" si="63"/>
        <v>296789.03561176802</v>
      </c>
      <c r="G138" s="523">
        <f t="shared" si="64"/>
        <v>330672.76288449531</v>
      </c>
      <c r="H138" s="526">
        <f t="shared" si="61"/>
        <v>108944.92341274256</v>
      </c>
      <c r="I138" s="577">
        <f t="shared" si="62"/>
        <v>108944.92341274256</v>
      </c>
      <c r="J138" s="514">
        <f t="shared" si="65"/>
        <v>0</v>
      </c>
      <c r="K138" s="514"/>
      <c r="L138" s="525"/>
      <c r="M138" s="514">
        <f t="shared" si="66"/>
        <v>0</v>
      </c>
      <c r="N138" s="525"/>
      <c r="O138" s="514">
        <f t="shared" si="67"/>
        <v>0</v>
      </c>
      <c r="P138" s="514">
        <f t="shared" si="68"/>
        <v>0</v>
      </c>
      <c r="Q138" s="269"/>
    </row>
    <row r="139" spans="2:17" ht="12.5">
      <c r="B139" s="195" t="str">
        <f t="shared" si="39"/>
        <v/>
      </c>
      <c r="C139" s="507">
        <f>IF(D93="","-",+C138+1)</f>
        <v>2049</v>
      </c>
      <c r="D139" s="374">
        <f>IF(F138+SUM(E$99:E138)=D$92,F138,D$92-SUM(E$99:E138))</f>
        <v>296789.03561176802</v>
      </c>
      <c r="E139" s="522">
        <f>IF(+J96&lt;F138,J96,D139)</f>
        <v>67767.454545454544</v>
      </c>
      <c r="F139" s="523">
        <f t="shared" si="63"/>
        <v>229021.58106631349</v>
      </c>
      <c r="G139" s="523">
        <f t="shared" si="64"/>
        <v>262905.30833904073</v>
      </c>
      <c r="H139" s="526">
        <f t="shared" si="61"/>
        <v>100506.09033372196</v>
      </c>
      <c r="I139" s="577">
        <f t="shared" si="62"/>
        <v>100506.09033372196</v>
      </c>
      <c r="J139" s="514">
        <f t="shared" si="65"/>
        <v>0</v>
      </c>
      <c r="K139" s="514"/>
      <c r="L139" s="525"/>
      <c r="M139" s="514">
        <f t="shared" si="66"/>
        <v>0</v>
      </c>
      <c r="N139" s="525"/>
      <c r="O139" s="514">
        <f t="shared" si="67"/>
        <v>0</v>
      </c>
      <c r="P139" s="514">
        <f t="shared" si="68"/>
        <v>0</v>
      </c>
      <c r="Q139" s="269"/>
    </row>
    <row r="140" spans="2:17" ht="12.5">
      <c r="B140" s="195" t="str">
        <f t="shared" si="39"/>
        <v/>
      </c>
      <c r="C140" s="507">
        <f>IF(D93="","-",+C139+1)</f>
        <v>2050</v>
      </c>
      <c r="D140" s="374">
        <f>IF(F139+SUM(E$99:E139)=D$92,F139,D$92-SUM(E$99:E139))</f>
        <v>229021.58106631349</v>
      </c>
      <c r="E140" s="522">
        <f>IF(+J96&lt;F139,J96,D140)</f>
        <v>67767.454545454544</v>
      </c>
      <c r="F140" s="523">
        <f t="shared" si="63"/>
        <v>161254.12652085896</v>
      </c>
      <c r="G140" s="523">
        <f t="shared" si="64"/>
        <v>195137.85379358623</v>
      </c>
      <c r="H140" s="526">
        <f t="shared" si="61"/>
        <v>92067.257254701384</v>
      </c>
      <c r="I140" s="577">
        <f t="shared" si="62"/>
        <v>92067.257254701384</v>
      </c>
      <c r="J140" s="514">
        <f t="shared" si="65"/>
        <v>0</v>
      </c>
      <c r="K140" s="514"/>
      <c r="L140" s="525"/>
      <c r="M140" s="514">
        <f t="shared" si="66"/>
        <v>0</v>
      </c>
      <c r="N140" s="525"/>
      <c r="O140" s="514">
        <f t="shared" si="67"/>
        <v>0</v>
      </c>
      <c r="P140" s="514">
        <f t="shared" si="68"/>
        <v>0</v>
      </c>
      <c r="Q140" s="269"/>
    </row>
    <row r="141" spans="2:17" ht="12.5">
      <c r="B141" s="195" t="str">
        <f t="shared" si="39"/>
        <v/>
      </c>
      <c r="C141" s="507">
        <f>IF(D93="","-",+C140+1)</f>
        <v>2051</v>
      </c>
      <c r="D141" s="374">
        <f>IF(F140+SUM(E$99:E140)=D$92,F140,D$92-SUM(E$99:E140))</f>
        <v>161254.12652085896</v>
      </c>
      <c r="E141" s="522">
        <f>IF(+J96&lt;F140,J96,D141)</f>
        <v>67767.454545454544</v>
      </c>
      <c r="F141" s="523">
        <f t="shared" si="63"/>
        <v>93486.671975404417</v>
      </c>
      <c r="G141" s="523">
        <f t="shared" si="64"/>
        <v>127370.3992481317</v>
      </c>
      <c r="H141" s="526">
        <f t="shared" si="61"/>
        <v>83628.424175680804</v>
      </c>
      <c r="I141" s="577">
        <f t="shared" si="62"/>
        <v>83628.424175680804</v>
      </c>
      <c r="J141" s="514">
        <f t="shared" si="65"/>
        <v>0</v>
      </c>
      <c r="K141" s="514"/>
      <c r="L141" s="525"/>
      <c r="M141" s="514">
        <f t="shared" si="66"/>
        <v>0</v>
      </c>
      <c r="N141" s="525"/>
      <c r="O141" s="514">
        <f t="shared" si="67"/>
        <v>0</v>
      </c>
      <c r="P141" s="514">
        <f t="shared" si="68"/>
        <v>0</v>
      </c>
      <c r="Q141" s="269"/>
    </row>
    <row r="142" spans="2:17" ht="12.5">
      <c r="B142" s="195" t="str">
        <f t="shared" si="39"/>
        <v/>
      </c>
      <c r="C142" s="507">
        <f>IF(D93="","-",+C141+1)</f>
        <v>2052</v>
      </c>
      <c r="D142" s="374">
        <f>IF(F141+SUM(E$99:E141)=D$92,F141,D$92-SUM(E$99:E141))</f>
        <v>93486.671975404417</v>
      </c>
      <c r="E142" s="522">
        <f>IF(+J96&lt;F141,J96,D142)</f>
        <v>67767.454545454544</v>
      </c>
      <c r="F142" s="523">
        <f t="shared" si="63"/>
        <v>25719.217429949873</v>
      </c>
      <c r="G142" s="523">
        <f t="shared" si="64"/>
        <v>59602.944702677145</v>
      </c>
      <c r="H142" s="526">
        <f t="shared" si="61"/>
        <v>75189.59109666021</v>
      </c>
      <c r="I142" s="577">
        <f t="shared" si="62"/>
        <v>75189.59109666021</v>
      </c>
      <c r="J142" s="514">
        <f t="shared" si="65"/>
        <v>0</v>
      </c>
      <c r="K142" s="514"/>
      <c r="L142" s="525"/>
      <c r="M142" s="514">
        <f t="shared" si="66"/>
        <v>0</v>
      </c>
      <c r="N142" s="525"/>
      <c r="O142" s="514">
        <f t="shared" si="67"/>
        <v>0</v>
      </c>
      <c r="P142" s="514">
        <f t="shared" si="68"/>
        <v>0</v>
      </c>
      <c r="Q142" s="269"/>
    </row>
    <row r="143" spans="2:17" ht="12.5">
      <c r="B143" s="195" t="str">
        <f t="shared" si="39"/>
        <v/>
      </c>
      <c r="C143" s="507">
        <f>IF(D93="","-",+C142+1)</f>
        <v>2053</v>
      </c>
      <c r="D143" s="374">
        <f>IF(F142+SUM(E$99:E142)=D$92,F142,D$92-SUM(E$99:E142))</f>
        <v>25719.217429949873</v>
      </c>
      <c r="E143" s="522">
        <f>IF(+J96&lt;F142,J96,D143)</f>
        <v>25719.217429949873</v>
      </c>
      <c r="F143" s="523">
        <f t="shared" si="63"/>
        <v>0</v>
      </c>
      <c r="G143" s="523">
        <f t="shared" si="64"/>
        <v>12859.608714974936</v>
      </c>
      <c r="H143" s="526">
        <f t="shared" si="61"/>
        <v>27320.577435797561</v>
      </c>
      <c r="I143" s="577">
        <f t="shared" si="62"/>
        <v>27320.577435797561</v>
      </c>
      <c r="J143" s="514">
        <f t="shared" si="65"/>
        <v>0</v>
      </c>
      <c r="K143" s="514"/>
      <c r="L143" s="525"/>
      <c r="M143" s="514">
        <f t="shared" si="66"/>
        <v>0</v>
      </c>
      <c r="N143" s="525"/>
      <c r="O143" s="514">
        <f t="shared" si="67"/>
        <v>0</v>
      </c>
      <c r="P143" s="514">
        <f t="shared" si="68"/>
        <v>0</v>
      </c>
      <c r="Q143" s="269"/>
    </row>
    <row r="144" spans="2:17" ht="12.5">
      <c r="B144" s="195" t="str">
        <f t="shared" si="3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3"/>
        <v>0</v>
      </c>
      <c r="G144" s="523">
        <f t="shared" si="64"/>
        <v>0</v>
      </c>
      <c r="H144" s="526">
        <f t="shared" si="61"/>
        <v>0</v>
      </c>
      <c r="I144" s="577">
        <f t="shared" si="62"/>
        <v>0</v>
      </c>
      <c r="J144" s="514">
        <f t="shared" si="65"/>
        <v>0</v>
      </c>
      <c r="K144" s="514"/>
      <c r="L144" s="525"/>
      <c r="M144" s="514">
        <f t="shared" si="66"/>
        <v>0</v>
      </c>
      <c r="N144" s="525"/>
      <c r="O144" s="514">
        <f t="shared" si="67"/>
        <v>0</v>
      </c>
      <c r="P144" s="514">
        <f t="shared" si="68"/>
        <v>0</v>
      </c>
      <c r="Q144" s="269"/>
    </row>
    <row r="145" spans="2:17" ht="12.5">
      <c r="B145" s="195" t="str">
        <f t="shared" si="3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3"/>
        <v>0</v>
      </c>
      <c r="G145" s="523">
        <f t="shared" si="64"/>
        <v>0</v>
      </c>
      <c r="H145" s="526">
        <f t="shared" si="61"/>
        <v>0</v>
      </c>
      <c r="I145" s="577">
        <f t="shared" si="62"/>
        <v>0</v>
      </c>
      <c r="J145" s="514">
        <f t="shared" si="65"/>
        <v>0</v>
      </c>
      <c r="K145" s="514"/>
      <c r="L145" s="525"/>
      <c r="M145" s="514">
        <f t="shared" si="66"/>
        <v>0</v>
      </c>
      <c r="N145" s="525"/>
      <c r="O145" s="514">
        <f t="shared" si="67"/>
        <v>0</v>
      </c>
      <c r="P145" s="514">
        <f t="shared" si="68"/>
        <v>0</v>
      </c>
      <c r="Q145" s="269"/>
    </row>
    <row r="146" spans="2:17" ht="12.5">
      <c r="B146" s="195" t="str">
        <f t="shared" si="3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3"/>
        <v>0</v>
      </c>
      <c r="G146" s="523">
        <f t="shared" si="64"/>
        <v>0</v>
      </c>
      <c r="H146" s="526">
        <f t="shared" si="61"/>
        <v>0</v>
      </c>
      <c r="I146" s="577">
        <f t="shared" si="62"/>
        <v>0</v>
      </c>
      <c r="J146" s="514">
        <f t="shared" si="65"/>
        <v>0</v>
      </c>
      <c r="K146" s="514"/>
      <c r="L146" s="525"/>
      <c r="M146" s="514">
        <f t="shared" si="66"/>
        <v>0</v>
      </c>
      <c r="N146" s="525"/>
      <c r="O146" s="514">
        <f t="shared" si="67"/>
        <v>0</v>
      </c>
      <c r="P146" s="514">
        <f t="shared" si="68"/>
        <v>0</v>
      </c>
      <c r="Q146" s="269"/>
    </row>
    <row r="147" spans="2:17" ht="12.5">
      <c r="B147" s="195" t="str">
        <f t="shared" si="3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3"/>
        <v>0</v>
      </c>
      <c r="G147" s="523">
        <f t="shared" si="64"/>
        <v>0</v>
      </c>
      <c r="H147" s="526">
        <f t="shared" si="61"/>
        <v>0</v>
      </c>
      <c r="I147" s="577">
        <f t="shared" si="62"/>
        <v>0</v>
      </c>
      <c r="J147" s="514">
        <f t="shared" si="65"/>
        <v>0</v>
      </c>
      <c r="K147" s="514"/>
      <c r="L147" s="525"/>
      <c r="M147" s="514">
        <f t="shared" si="66"/>
        <v>0</v>
      </c>
      <c r="N147" s="525"/>
      <c r="O147" s="514">
        <f t="shared" si="67"/>
        <v>0</v>
      </c>
      <c r="P147" s="514">
        <f t="shared" si="68"/>
        <v>0</v>
      </c>
      <c r="Q147" s="269"/>
    </row>
    <row r="148" spans="2:17" ht="12.5">
      <c r="B148" s="195" t="str">
        <f t="shared" si="3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3"/>
        <v>0</v>
      </c>
      <c r="G148" s="523">
        <f t="shared" si="64"/>
        <v>0</v>
      </c>
      <c r="H148" s="526">
        <f t="shared" si="61"/>
        <v>0</v>
      </c>
      <c r="I148" s="577">
        <f t="shared" si="62"/>
        <v>0</v>
      </c>
      <c r="J148" s="514">
        <f t="shared" si="65"/>
        <v>0</v>
      </c>
      <c r="K148" s="514"/>
      <c r="L148" s="525"/>
      <c r="M148" s="514">
        <f t="shared" si="66"/>
        <v>0</v>
      </c>
      <c r="N148" s="525"/>
      <c r="O148" s="514">
        <f t="shared" si="67"/>
        <v>0</v>
      </c>
      <c r="P148" s="514">
        <f t="shared" si="68"/>
        <v>0</v>
      </c>
      <c r="Q148" s="269"/>
    </row>
    <row r="149" spans="2:17" ht="12.5">
      <c r="B149" s="195" t="str">
        <f t="shared" si="3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3"/>
        <v>0</v>
      </c>
      <c r="G149" s="523">
        <f t="shared" si="64"/>
        <v>0</v>
      </c>
      <c r="H149" s="526">
        <f t="shared" si="61"/>
        <v>0</v>
      </c>
      <c r="I149" s="577">
        <f t="shared" si="62"/>
        <v>0</v>
      </c>
      <c r="J149" s="514">
        <f t="shared" si="65"/>
        <v>0</v>
      </c>
      <c r="K149" s="514"/>
      <c r="L149" s="525"/>
      <c r="M149" s="514">
        <f t="shared" si="66"/>
        <v>0</v>
      </c>
      <c r="N149" s="525"/>
      <c r="O149" s="514">
        <f t="shared" si="67"/>
        <v>0</v>
      </c>
      <c r="P149" s="514">
        <f t="shared" si="68"/>
        <v>0</v>
      </c>
      <c r="Q149" s="269"/>
    </row>
    <row r="150" spans="2:17" ht="12.5">
      <c r="B150" s="195" t="str">
        <f t="shared" si="3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3"/>
        <v>0</v>
      </c>
      <c r="G150" s="523">
        <f t="shared" si="64"/>
        <v>0</v>
      </c>
      <c r="H150" s="526">
        <f t="shared" si="61"/>
        <v>0</v>
      </c>
      <c r="I150" s="577">
        <f t="shared" si="62"/>
        <v>0</v>
      </c>
      <c r="J150" s="514">
        <f t="shared" si="65"/>
        <v>0</v>
      </c>
      <c r="K150" s="514"/>
      <c r="L150" s="525"/>
      <c r="M150" s="514">
        <f t="shared" si="66"/>
        <v>0</v>
      </c>
      <c r="N150" s="525"/>
      <c r="O150" s="514">
        <f t="shared" si="67"/>
        <v>0</v>
      </c>
      <c r="P150" s="514">
        <f t="shared" si="68"/>
        <v>0</v>
      </c>
      <c r="Q150" s="269"/>
    </row>
    <row r="151" spans="2:17" ht="12.5">
      <c r="B151" s="195" t="str">
        <f t="shared" si="3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3"/>
        <v>0</v>
      </c>
      <c r="G151" s="523">
        <f t="shared" si="64"/>
        <v>0</v>
      </c>
      <c r="H151" s="526">
        <f t="shared" si="61"/>
        <v>0</v>
      </c>
      <c r="I151" s="577">
        <f t="shared" si="62"/>
        <v>0</v>
      </c>
      <c r="J151" s="514">
        <f t="shared" si="65"/>
        <v>0</v>
      </c>
      <c r="K151" s="514"/>
      <c r="L151" s="525"/>
      <c r="M151" s="514">
        <f t="shared" si="66"/>
        <v>0</v>
      </c>
      <c r="N151" s="525"/>
      <c r="O151" s="514">
        <f t="shared" si="67"/>
        <v>0</v>
      </c>
      <c r="P151" s="514">
        <f t="shared" si="68"/>
        <v>0</v>
      </c>
      <c r="Q151" s="269"/>
    </row>
    <row r="152" spans="2:17" ht="12.5">
      <c r="B152" s="195" t="str">
        <f t="shared" si="3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3"/>
        <v>0</v>
      </c>
      <c r="G152" s="523">
        <f t="shared" si="64"/>
        <v>0</v>
      </c>
      <c r="H152" s="526">
        <f t="shared" si="61"/>
        <v>0</v>
      </c>
      <c r="I152" s="577">
        <f t="shared" si="62"/>
        <v>0</v>
      </c>
      <c r="J152" s="514">
        <f t="shared" si="65"/>
        <v>0</v>
      </c>
      <c r="K152" s="514"/>
      <c r="L152" s="525"/>
      <c r="M152" s="514">
        <f t="shared" si="66"/>
        <v>0</v>
      </c>
      <c r="N152" s="525"/>
      <c r="O152" s="514">
        <f t="shared" si="67"/>
        <v>0</v>
      </c>
      <c r="P152" s="514">
        <f t="shared" si="68"/>
        <v>0</v>
      </c>
      <c r="Q152" s="269"/>
    </row>
    <row r="153" spans="2:17" ht="12.5">
      <c r="B153" s="195" t="str">
        <f t="shared" si="3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3"/>
        <v>0</v>
      </c>
      <c r="G153" s="523">
        <f t="shared" si="64"/>
        <v>0</v>
      </c>
      <c r="H153" s="526">
        <f t="shared" si="61"/>
        <v>0</v>
      </c>
      <c r="I153" s="577">
        <f t="shared" si="62"/>
        <v>0</v>
      </c>
      <c r="J153" s="514">
        <f t="shared" si="65"/>
        <v>0</v>
      </c>
      <c r="K153" s="514"/>
      <c r="L153" s="525"/>
      <c r="M153" s="514">
        <f t="shared" si="66"/>
        <v>0</v>
      </c>
      <c r="N153" s="525"/>
      <c r="O153" s="514">
        <f t="shared" si="67"/>
        <v>0</v>
      </c>
      <c r="P153" s="514">
        <f t="shared" si="68"/>
        <v>0</v>
      </c>
      <c r="Q153" s="269"/>
    </row>
    <row r="154" spans="2:17" ht="13" thickBot="1">
      <c r="B154" s="195" t="str">
        <f t="shared" si="3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3"/>
        <v>0</v>
      </c>
      <c r="G154" s="528">
        <f t="shared" si="64"/>
        <v>0</v>
      </c>
      <c r="H154" s="530">
        <f t="shared" si="61"/>
        <v>0</v>
      </c>
      <c r="I154" s="579">
        <f t="shared" si="62"/>
        <v>0</v>
      </c>
      <c r="J154" s="533">
        <f t="shared" si="65"/>
        <v>0</v>
      </c>
      <c r="K154" s="514"/>
      <c r="L154" s="532"/>
      <c r="M154" s="533">
        <f t="shared" si="66"/>
        <v>0</v>
      </c>
      <c r="N154" s="532"/>
      <c r="O154" s="533">
        <f t="shared" si="67"/>
        <v>0</v>
      </c>
      <c r="P154" s="533">
        <f t="shared" si="68"/>
        <v>0</v>
      </c>
      <c r="Q154" s="269"/>
    </row>
    <row r="155" spans="2:17" ht="12.5">
      <c r="C155" s="374" t="s">
        <v>78</v>
      </c>
      <c r="D155" s="375"/>
      <c r="E155" s="375">
        <f>SUM(E99:E154)</f>
        <v>2981767.9999999995</v>
      </c>
      <c r="F155" s="375"/>
      <c r="G155" s="375"/>
      <c r="H155" s="375">
        <f>SUM(H99:H154)</f>
        <v>11341350.736114072</v>
      </c>
      <c r="I155" s="375">
        <f>SUM(I99:I154)</f>
        <v>11341350.736114072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87B7-D8D4-4464-AFCC-074AA0C1B1FA}">
  <dimension ref="A1:P162"/>
  <sheetViews>
    <sheetView tabSelected="1" topLeftCell="A3" zoomScaleNormal="100" zoomScaleSheetLayoutView="80" workbookViewId="0">
      <selection activeCell="S90" sqref="S90:S94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"&amp;COUNT(S.001:S.077!$P$3)</f>
        <v>SWEPCO Project 77 of 77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3940033.450853568</v>
      </c>
      <c r="P5" s="1"/>
    </row>
    <row r="6" spans="1:16" ht="17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3940033.450853568</v>
      </c>
      <c r="O6" s="1"/>
      <c r="P6" s="124" t="str">
        <f ca="1">"SWEPCO Project "&amp;RIGHT(MID(CELL("filename",$A$1),FIND("]",CELL("filename",$A$1))+1,256),2)&amp;" of "&amp;COUNT(S.001:S.077!$P$3)</f>
        <v>SWEPCO Project 77 of 77</v>
      </c>
    </row>
    <row r="7" spans="1:16" ht="13.5" thickBot="1">
      <c r="C7" s="32" t="s">
        <v>48</v>
      </c>
      <c r="D7" s="108" t="s">
        <v>490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384</v>
      </c>
      <c r="E9" s="673" t="s">
        <v>483</v>
      </c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34310180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6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779776.81818181823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391</v>
      </c>
      <c r="H15" s="181" t="s">
        <v>392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2016</v>
      </c>
      <c r="D17" s="150">
        <v>0</v>
      </c>
      <c r="E17" s="150">
        <v>408454.52380952379</v>
      </c>
      <c r="F17" s="150">
        <v>33901725.476190478</v>
      </c>
      <c r="G17" s="150">
        <v>2314478.9757835334</v>
      </c>
      <c r="H17" s="150">
        <v>2314478.9757835334</v>
      </c>
      <c r="I17" s="67">
        <f t="shared" ref="I17:I72" si="0">H17-G17</f>
        <v>0</v>
      </c>
      <c r="J17" s="67"/>
      <c r="K17" s="131">
        <f t="shared" ref="K17:K25" si="1">G17</f>
        <v>2314478.9757835334</v>
      </c>
      <c r="L17" s="513">
        <f t="shared" ref="L17:L24" si="2">IF(K17&lt;&gt;0,+G17-K17,0)</f>
        <v>0</v>
      </c>
      <c r="M17" s="512">
        <f t="shared" ref="M17:M24" si="3">+H17</f>
        <v>2314478.9757835334</v>
      </c>
      <c r="N17" s="513">
        <f t="shared" ref="N17:N24" si="4">IF(M17&lt;&gt;0,+H17-M17,0)</f>
        <v>0</v>
      </c>
      <c r="O17" s="513">
        <f t="shared" ref="O17:O24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2017</v>
      </c>
      <c r="D18" s="150">
        <v>33901725.476190478</v>
      </c>
      <c r="E18" s="150">
        <v>816909.04761904757</v>
      </c>
      <c r="F18" s="150">
        <v>33084816.428571429</v>
      </c>
      <c r="G18" s="150">
        <v>4583029.6515194997</v>
      </c>
      <c r="H18" s="150">
        <v>4583029.6515194997</v>
      </c>
      <c r="I18" s="67">
        <f t="shared" si="0"/>
        <v>0</v>
      </c>
      <c r="J18" s="67"/>
      <c r="K18" s="133">
        <f t="shared" si="1"/>
        <v>4583029.6515194997</v>
      </c>
      <c r="L18" s="514">
        <f t="shared" si="2"/>
        <v>0</v>
      </c>
      <c r="M18" s="518">
        <f t="shared" si="3"/>
        <v>4583029.6515194997</v>
      </c>
      <c r="N18" s="514">
        <f t="shared" si="4"/>
        <v>0</v>
      </c>
      <c r="O18" s="514">
        <f t="shared" si="5"/>
        <v>0</v>
      </c>
      <c r="P18" s="4"/>
    </row>
    <row r="19" spans="2:16" ht="12.5">
      <c r="B19" s="9" t="str">
        <f>IF(D19=F18,"","IU")</f>
        <v/>
      </c>
      <c r="C19" s="64">
        <f>IF(D11="","-",+C18+1)</f>
        <v>2018</v>
      </c>
      <c r="D19" s="150">
        <v>33084816.428571429</v>
      </c>
      <c r="E19" s="150">
        <v>816909.04761904757</v>
      </c>
      <c r="F19" s="150">
        <v>32267907.380952381</v>
      </c>
      <c r="G19" s="150">
        <v>4491173.0514243664</v>
      </c>
      <c r="H19" s="150">
        <v>4491173.0514243664</v>
      </c>
      <c r="I19" s="67">
        <f t="shared" si="0"/>
        <v>0</v>
      </c>
      <c r="J19" s="67"/>
      <c r="K19" s="133">
        <f t="shared" si="1"/>
        <v>4491173.0514243664</v>
      </c>
      <c r="L19" s="514">
        <f t="shared" si="2"/>
        <v>0</v>
      </c>
      <c r="M19" s="518">
        <f t="shared" si="3"/>
        <v>4491173.0514243664</v>
      </c>
      <c r="N19" s="514">
        <f t="shared" si="4"/>
        <v>0</v>
      </c>
      <c r="O19" s="514">
        <f t="shared" si="5"/>
        <v>0</v>
      </c>
      <c r="P19" s="4"/>
    </row>
    <row r="20" spans="2:16" ht="12.5">
      <c r="B20" s="9" t="str">
        <f t="shared" ref="B20:B72" si="6">IF(D20=F19,"","IU")</f>
        <v/>
      </c>
      <c r="C20" s="64">
        <f>IF(D11="","-",+C19+1)</f>
        <v>2019</v>
      </c>
      <c r="D20" s="150">
        <v>32267907.380952381</v>
      </c>
      <c r="E20" s="150">
        <v>816909.04761904757</v>
      </c>
      <c r="F20" s="150">
        <v>31450998.333333332</v>
      </c>
      <c r="G20" s="150">
        <v>4399316.4513292331</v>
      </c>
      <c r="H20" s="150">
        <v>4399316.4513292331</v>
      </c>
      <c r="I20" s="67">
        <f t="shared" si="0"/>
        <v>0</v>
      </c>
      <c r="J20" s="67"/>
      <c r="K20" s="133">
        <f t="shared" si="1"/>
        <v>4399316.4513292331</v>
      </c>
      <c r="L20" s="514">
        <f t="shared" si="2"/>
        <v>0</v>
      </c>
      <c r="M20" s="518">
        <f t="shared" si="3"/>
        <v>4399316.4513292331</v>
      </c>
      <c r="N20" s="514">
        <f t="shared" si="4"/>
        <v>0</v>
      </c>
      <c r="O20" s="514">
        <f t="shared" si="5"/>
        <v>0</v>
      </c>
      <c r="P20" s="4"/>
    </row>
    <row r="21" spans="2:16" ht="12.5">
      <c r="B21" s="9" t="str">
        <f t="shared" si="6"/>
        <v/>
      </c>
      <c r="C21" s="64">
        <f>IF(D11="","-",+C20+1)</f>
        <v>2020</v>
      </c>
      <c r="D21" s="150">
        <v>31450998.333333332</v>
      </c>
      <c r="E21" s="150">
        <v>816909.04761904757</v>
      </c>
      <c r="F21" s="150">
        <v>30634089.285714284</v>
      </c>
      <c r="G21" s="150">
        <v>4307459.8512341008</v>
      </c>
      <c r="H21" s="150">
        <v>4307459.8512341008</v>
      </c>
      <c r="I21" s="67">
        <f t="shared" si="0"/>
        <v>0</v>
      </c>
      <c r="J21" s="67"/>
      <c r="K21" s="133">
        <f t="shared" si="1"/>
        <v>4307459.8512341008</v>
      </c>
      <c r="L21" s="514">
        <f t="shared" si="2"/>
        <v>0</v>
      </c>
      <c r="M21" s="518">
        <f t="shared" si="3"/>
        <v>4307459.8512341008</v>
      </c>
      <c r="N21" s="514">
        <f t="shared" si="4"/>
        <v>0</v>
      </c>
      <c r="O21" s="514">
        <f t="shared" si="5"/>
        <v>0</v>
      </c>
      <c r="P21" s="4"/>
    </row>
    <row r="22" spans="2:16" ht="12.5">
      <c r="B22" s="9" t="str">
        <f t="shared" si="6"/>
        <v/>
      </c>
      <c r="C22" s="64">
        <f>IF(D11="","-",+C21+1)</f>
        <v>2021</v>
      </c>
      <c r="D22" s="150">
        <v>30634089.285714284</v>
      </c>
      <c r="E22" s="150">
        <v>816909.04761904757</v>
      </c>
      <c r="F22" s="150">
        <v>29817180.238095235</v>
      </c>
      <c r="G22" s="150">
        <v>4215603.2511389675</v>
      </c>
      <c r="H22" s="150">
        <v>4215603.2511389675</v>
      </c>
      <c r="I22" s="67">
        <f t="shared" si="0"/>
        <v>0</v>
      </c>
      <c r="J22" s="67"/>
      <c r="K22" s="133">
        <f t="shared" si="1"/>
        <v>4215603.2511389675</v>
      </c>
      <c r="L22" s="514">
        <f t="shared" si="2"/>
        <v>0</v>
      </c>
      <c r="M22" s="518">
        <f t="shared" si="3"/>
        <v>4215603.2511389675</v>
      </c>
      <c r="N22" s="514">
        <f t="shared" si="4"/>
        <v>0</v>
      </c>
      <c r="O22" s="514">
        <f t="shared" si="5"/>
        <v>0</v>
      </c>
      <c r="P22" s="4"/>
    </row>
    <row r="23" spans="2:16" ht="12.5">
      <c r="B23" s="9" t="str">
        <f t="shared" si="6"/>
        <v/>
      </c>
      <c r="C23" s="64">
        <f>IF(D11="","-",+C22+1)</f>
        <v>2022</v>
      </c>
      <c r="D23" s="150">
        <v>29817180.238095235</v>
      </c>
      <c r="E23" s="150">
        <v>816909.04761904757</v>
      </c>
      <c r="F23" s="150">
        <v>29000271.190476187</v>
      </c>
      <c r="G23" s="150">
        <v>4123746.6510438342</v>
      </c>
      <c r="H23" s="150">
        <v>4123746.6510438342</v>
      </c>
      <c r="I23" s="67">
        <f t="shared" si="0"/>
        <v>0</v>
      </c>
      <c r="J23" s="67"/>
      <c r="K23" s="133">
        <f t="shared" si="1"/>
        <v>4123746.6510438342</v>
      </c>
      <c r="L23" s="514">
        <f t="shared" si="2"/>
        <v>0</v>
      </c>
      <c r="M23" s="518">
        <f t="shared" si="3"/>
        <v>4123746.6510438342</v>
      </c>
      <c r="N23" s="514">
        <f t="shared" si="4"/>
        <v>0</v>
      </c>
      <c r="O23" s="514">
        <f t="shared" si="5"/>
        <v>0</v>
      </c>
      <c r="P23" s="4"/>
    </row>
    <row r="24" spans="2:16" ht="12.5">
      <c r="B24" s="9" t="str">
        <f t="shared" si="6"/>
        <v/>
      </c>
      <c r="C24" s="64">
        <f>IF(D11="","-",+C23+1)</f>
        <v>2023</v>
      </c>
      <c r="D24" s="150">
        <v>29000271.190476187</v>
      </c>
      <c r="E24" s="150">
        <v>816909.04761904757</v>
      </c>
      <c r="F24" s="150">
        <v>28183362.142857138</v>
      </c>
      <c r="G24" s="150">
        <v>4031890.0509487013</v>
      </c>
      <c r="H24" s="150">
        <v>4031890.0509487013</v>
      </c>
      <c r="I24" s="67">
        <f t="shared" si="0"/>
        <v>0</v>
      </c>
      <c r="J24" s="67"/>
      <c r="K24" s="133">
        <f t="shared" si="1"/>
        <v>4031890.0509487013</v>
      </c>
      <c r="L24" s="514">
        <f t="shared" si="2"/>
        <v>0</v>
      </c>
      <c r="M24" s="518">
        <f t="shared" si="3"/>
        <v>4031890.0509487013</v>
      </c>
      <c r="N24" s="514">
        <f t="shared" si="4"/>
        <v>0</v>
      </c>
      <c r="O24" s="514">
        <f t="shared" si="5"/>
        <v>0</v>
      </c>
      <c r="P24" s="4"/>
    </row>
    <row r="25" spans="2:16" ht="12.5">
      <c r="B25" s="9" t="str">
        <f t="shared" si="6"/>
        <v/>
      </c>
      <c r="C25" s="64">
        <f>IF(D11="","-",+C24+1)</f>
        <v>2024</v>
      </c>
      <c r="D25" s="150">
        <v>28183362.142857138</v>
      </c>
      <c r="E25" s="150">
        <v>816909.04761904757</v>
      </c>
      <c r="F25" s="150">
        <v>27366453.09523809</v>
      </c>
      <c r="G25" s="150">
        <v>3940033.450853568</v>
      </c>
      <c r="H25" s="150">
        <v>3940033.450853568</v>
      </c>
      <c r="I25" s="67">
        <f t="shared" si="0"/>
        <v>0</v>
      </c>
      <c r="J25" s="67"/>
      <c r="K25" s="133">
        <f t="shared" si="1"/>
        <v>3940033.450853568</v>
      </c>
      <c r="L25" s="514">
        <f t="shared" ref="L25" si="7">IF(K25&lt;&gt;0,+G25-K25,0)</f>
        <v>0</v>
      </c>
      <c r="M25" s="518">
        <f t="shared" ref="M25" si="8">+H25</f>
        <v>3940033.450853568</v>
      </c>
      <c r="N25" s="514">
        <f t="shared" ref="N25" si="9">IF(M25&lt;&gt;0,+H25-M25,0)</f>
        <v>0</v>
      </c>
      <c r="O25" s="514">
        <f t="shared" ref="O25" si="10">+N25-L25</f>
        <v>0</v>
      </c>
      <c r="P25" s="4"/>
    </row>
    <row r="26" spans="2:16" ht="12.5">
      <c r="B26" s="9" t="str">
        <f t="shared" si="6"/>
        <v/>
      </c>
      <c r="C26" s="64">
        <f>IF(D11="","-",+C25+1)</f>
        <v>2025</v>
      </c>
      <c r="D26" s="70">
        <f>IF(F25+SUM(E$17:E25)=D$10,F25,D$10-SUM(E$17:E25))</f>
        <v>27366453.09523809</v>
      </c>
      <c r="E26" s="71">
        <f>IF(+I14&lt;F25,I14,D26)</f>
        <v>779776.81818181823</v>
      </c>
      <c r="F26" s="70">
        <f t="shared" ref="F26:F72" si="11">+D26-E26</f>
        <v>26586676.277056273</v>
      </c>
      <c r="G26" s="72">
        <f t="shared" ref="G26:G72" si="12">+I$12*((D26+F26)/2)+E26</f>
        <v>4004208.2169965361</v>
      </c>
      <c r="H26" s="53">
        <f t="shared" ref="H26:H72" si="13">+I$13*((D26+F26)/2)+E26</f>
        <v>4004208.2169965361</v>
      </c>
      <c r="I26" s="67">
        <f t="shared" si="0"/>
        <v>0</v>
      </c>
      <c r="J26" s="67"/>
      <c r="K26" s="150"/>
      <c r="L26" s="69">
        <f t="shared" ref="L26:L72" si="14">IF(K26&lt;&gt;0,+G26-K26,0)</f>
        <v>0</v>
      </c>
      <c r="M26" s="150"/>
      <c r="N26" s="69">
        <f t="shared" ref="N26:N72" si="15">IF(M26&lt;&gt;0,+H26-M26,0)</f>
        <v>0</v>
      </c>
      <c r="O26" s="69">
        <f t="shared" ref="O26:O72" si="16">+N26-L26</f>
        <v>0</v>
      </c>
      <c r="P26" s="4"/>
    </row>
    <row r="27" spans="2:16" ht="12.5">
      <c r="B27" s="9" t="str">
        <f t="shared" si="6"/>
        <v/>
      </c>
      <c r="C27" s="64">
        <f>IF(D11="","-",+C26+1)</f>
        <v>2026</v>
      </c>
      <c r="D27" s="70">
        <f>IF(F26+SUM(E$17:E26)=D$10,F26,D$10-SUM(E$17:E26))</f>
        <v>26586676.277056273</v>
      </c>
      <c r="E27" s="71">
        <f>IF(+I14&lt;F26,I14,D27)</f>
        <v>779776.81818181823</v>
      </c>
      <c r="F27" s="70">
        <f t="shared" si="11"/>
        <v>25806899.458874457</v>
      </c>
      <c r="G27" s="72">
        <f t="shared" si="12"/>
        <v>3911003.730588953</v>
      </c>
      <c r="H27" s="53">
        <f t="shared" si="13"/>
        <v>3911003.730588953</v>
      </c>
      <c r="I27" s="67">
        <f t="shared" si="0"/>
        <v>0</v>
      </c>
      <c r="J27" s="67"/>
      <c r="K27" s="150"/>
      <c r="L27" s="69">
        <f t="shared" si="14"/>
        <v>0</v>
      </c>
      <c r="M27" s="150"/>
      <c r="N27" s="69">
        <f t="shared" si="15"/>
        <v>0</v>
      </c>
      <c r="O27" s="69">
        <f t="shared" si="16"/>
        <v>0</v>
      </c>
      <c r="P27" s="4"/>
    </row>
    <row r="28" spans="2:16" ht="12.5">
      <c r="B28" s="9" t="str">
        <f t="shared" si="6"/>
        <v/>
      </c>
      <c r="C28" s="64">
        <f>IF(D11="","-",+C27+1)</f>
        <v>2027</v>
      </c>
      <c r="D28" s="70">
        <f>IF(F27+SUM(E$17:E27)=D$10,F27,D$10-SUM(E$17:E27))</f>
        <v>25806899.458874457</v>
      </c>
      <c r="E28" s="71">
        <f>IF(+I14&lt;F27,I14,D28)</f>
        <v>779776.81818181823</v>
      </c>
      <c r="F28" s="70">
        <f t="shared" si="11"/>
        <v>25027122.64069264</v>
      </c>
      <c r="G28" s="72">
        <f t="shared" si="12"/>
        <v>3817799.2441813704</v>
      </c>
      <c r="H28" s="53">
        <f t="shared" si="13"/>
        <v>3817799.2441813704</v>
      </c>
      <c r="I28" s="67">
        <f t="shared" si="0"/>
        <v>0</v>
      </c>
      <c r="J28" s="67"/>
      <c r="K28" s="150"/>
      <c r="L28" s="69">
        <f t="shared" si="14"/>
        <v>0</v>
      </c>
      <c r="M28" s="150"/>
      <c r="N28" s="69">
        <f t="shared" si="15"/>
        <v>0</v>
      </c>
      <c r="O28" s="69">
        <f t="shared" si="16"/>
        <v>0</v>
      </c>
      <c r="P28" s="4"/>
    </row>
    <row r="29" spans="2:16" ht="12.5">
      <c r="B29" s="9" t="str">
        <f t="shared" si="6"/>
        <v/>
      </c>
      <c r="C29" s="64">
        <f>IF(D11="","-",+C28+1)</f>
        <v>2028</v>
      </c>
      <c r="D29" s="70">
        <f>IF(F28+SUM(E$17:E28)=D$10,F28,D$10-SUM(E$17:E28))</f>
        <v>25027122.64069264</v>
      </c>
      <c r="E29" s="71">
        <f>IF(+I14&lt;F28,I14,D29)</f>
        <v>779776.81818181823</v>
      </c>
      <c r="F29" s="70">
        <f t="shared" si="11"/>
        <v>24247345.822510824</v>
      </c>
      <c r="G29" s="72">
        <f t="shared" si="12"/>
        <v>3724594.7577737872</v>
      </c>
      <c r="H29" s="53">
        <f t="shared" si="13"/>
        <v>3724594.7577737872</v>
      </c>
      <c r="I29" s="67">
        <f t="shared" si="0"/>
        <v>0</v>
      </c>
      <c r="J29" s="67"/>
      <c r="K29" s="150"/>
      <c r="L29" s="69">
        <f t="shared" si="14"/>
        <v>0</v>
      </c>
      <c r="M29" s="150"/>
      <c r="N29" s="69">
        <f t="shared" si="15"/>
        <v>0</v>
      </c>
      <c r="O29" s="69">
        <f t="shared" si="16"/>
        <v>0</v>
      </c>
      <c r="P29" s="4"/>
    </row>
    <row r="30" spans="2:16" ht="12.5">
      <c r="B30" s="9" t="str">
        <f t="shared" si="6"/>
        <v/>
      </c>
      <c r="C30" s="64">
        <f>IF(D11="","-",+C29+1)</f>
        <v>2029</v>
      </c>
      <c r="D30" s="70">
        <f>IF(F29+SUM(E$17:E29)=D$10,F29,D$10-SUM(E$17:E29))</f>
        <v>24247345.822510824</v>
      </c>
      <c r="E30" s="71">
        <f>IF(+I14&lt;F29,I14,D30)</f>
        <v>779776.81818181823</v>
      </c>
      <c r="F30" s="70">
        <f t="shared" si="11"/>
        <v>23467569.004329007</v>
      </c>
      <c r="G30" s="72">
        <f t="shared" si="12"/>
        <v>3631390.2713662046</v>
      </c>
      <c r="H30" s="53">
        <f t="shared" si="13"/>
        <v>3631390.2713662046</v>
      </c>
      <c r="I30" s="67">
        <f t="shared" si="0"/>
        <v>0</v>
      </c>
      <c r="J30" s="67"/>
      <c r="K30" s="150"/>
      <c r="L30" s="69">
        <f t="shared" si="14"/>
        <v>0</v>
      </c>
      <c r="M30" s="150"/>
      <c r="N30" s="69">
        <f t="shared" si="15"/>
        <v>0</v>
      </c>
      <c r="O30" s="69">
        <f t="shared" si="16"/>
        <v>0</v>
      </c>
      <c r="P30" s="4"/>
    </row>
    <row r="31" spans="2:16" ht="12.5">
      <c r="B31" s="9" t="str">
        <f t="shared" si="6"/>
        <v/>
      </c>
      <c r="C31" s="64">
        <f>IF(D11="","-",+C30+1)</f>
        <v>2030</v>
      </c>
      <c r="D31" s="70">
        <f>IF(F30+SUM(E$17:E30)=D$10,F30,D$10-SUM(E$17:E30))</f>
        <v>23467569.004329007</v>
      </c>
      <c r="E31" s="71">
        <f>IF(+I14&lt;F30,I14,D31)</f>
        <v>779776.81818181823</v>
      </c>
      <c r="F31" s="70">
        <f t="shared" si="11"/>
        <v>22687792.186147191</v>
      </c>
      <c r="G31" s="72">
        <f t="shared" si="12"/>
        <v>3538185.7849586215</v>
      </c>
      <c r="H31" s="53">
        <f t="shared" si="13"/>
        <v>3538185.7849586215</v>
      </c>
      <c r="I31" s="67">
        <f t="shared" si="0"/>
        <v>0</v>
      </c>
      <c r="J31" s="67"/>
      <c r="K31" s="150"/>
      <c r="L31" s="69">
        <f t="shared" si="14"/>
        <v>0</v>
      </c>
      <c r="M31" s="150"/>
      <c r="N31" s="69">
        <f t="shared" si="15"/>
        <v>0</v>
      </c>
      <c r="O31" s="69">
        <f t="shared" si="16"/>
        <v>0</v>
      </c>
      <c r="P31" s="4"/>
    </row>
    <row r="32" spans="2:16" ht="12.5">
      <c r="B32" s="9" t="str">
        <f t="shared" si="6"/>
        <v/>
      </c>
      <c r="C32" s="64">
        <f>IF(D11="","-",+C31+1)</f>
        <v>2031</v>
      </c>
      <c r="D32" s="70">
        <f>IF(F31+SUM(E$17:E31)=D$10,F31,D$10-SUM(E$17:E31))</f>
        <v>22687792.186147191</v>
      </c>
      <c r="E32" s="71">
        <f>IF(+I14&lt;F31,I14,D32)</f>
        <v>779776.81818181823</v>
      </c>
      <c r="F32" s="70">
        <f t="shared" si="11"/>
        <v>21908015.367965374</v>
      </c>
      <c r="G32" s="72">
        <f t="shared" si="12"/>
        <v>3444981.2985510388</v>
      </c>
      <c r="H32" s="53">
        <f t="shared" si="13"/>
        <v>3444981.2985510388</v>
      </c>
      <c r="I32" s="67">
        <f t="shared" si="0"/>
        <v>0</v>
      </c>
      <c r="J32" s="67"/>
      <c r="K32" s="150"/>
      <c r="L32" s="69">
        <f t="shared" si="14"/>
        <v>0</v>
      </c>
      <c r="M32" s="150"/>
      <c r="N32" s="69">
        <f t="shared" si="15"/>
        <v>0</v>
      </c>
      <c r="O32" s="69">
        <f t="shared" si="16"/>
        <v>0</v>
      </c>
      <c r="P32" s="4"/>
    </row>
    <row r="33" spans="2:16" ht="12.5">
      <c r="B33" s="9" t="str">
        <f t="shared" si="6"/>
        <v/>
      </c>
      <c r="C33" s="64">
        <f>IF(D11="","-",+C32+1)</f>
        <v>2032</v>
      </c>
      <c r="D33" s="70">
        <f>IF(F32+SUM(E$17:E32)=D$10,F32,D$10-SUM(E$17:E32))</f>
        <v>21908015.367965374</v>
      </c>
      <c r="E33" s="71">
        <f>IF(+I14&lt;F32,I14,D33)</f>
        <v>779776.81818181823</v>
      </c>
      <c r="F33" s="70">
        <f t="shared" si="11"/>
        <v>21128238.549783558</v>
      </c>
      <c r="G33" s="72">
        <f t="shared" si="12"/>
        <v>3351776.8121434557</v>
      </c>
      <c r="H33" s="53">
        <f t="shared" si="13"/>
        <v>3351776.8121434557</v>
      </c>
      <c r="I33" s="67">
        <f t="shared" si="0"/>
        <v>0</v>
      </c>
      <c r="J33" s="67"/>
      <c r="K33" s="150"/>
      <c r="L33" s="69">
        <f t="shared" si="14"/>
        <v>0</v>
      </c>
      <c r="M33" s="150"/>
      <c r="N33" s="69">
        <f t="shared" si="15"/>
        <v>0</v>
      </c>
      <c r="O33" s="69">
        <f t="shared" si="16"/>
        <v>0</v>
      </c>
      <c r="P33" s="4"/>
    </row>
    <row r="34" spans="2:16" ht="12.5">
      <c r="B34" s="9" t="str">
        <f t="shared" si="6"/>
        <v/>
      </c>
      <c r="C34" s="64">
        <f>IF(D11="","-",+C33+1)</f>
        <v>2033</v>
      </c>
      <c r="D34" s="70">
        <f>IF(F33+SUM(E$17:E33)=D$10,F33,D$10-SUM(E$17:E33))</f>
        <v>21128238.549783558</v>
      </c>
      <c r="E34" s="71">
        <f>IF(+I14&lt;F33,I14,D34)</f>
        <v>779776.81818181823</v>
      </c>
      <c r="F34" s="70">
        <f t="shared" si="11"/>
        <v>20348461.731601741</v>
      </c>
      <c r="G34" s="72">
        <f t="shared" si="12"/>
        <v>3258572.3257358735</v>
      </c>
      <c r="H34" s="53">
        <f t="shared" si="13"/>
        <v>3258572.3257358735</v>
      </c>
      <c r="I34" s="67">
        <f t="shared" si="0"/>
        <v>0</v>
      </c>
      <c r="J34" s="67"/>
      <c r="K34" s="150"/>
      <c r="L34" s="69">
        <f t="shared" si="14"/>
        <v>0</v>
      </c>
      <c r="M34" s="150"/>
      <c r="N34" s="69">
        <f t="shared" si="15"/>
        <v>0</v>
      </c>
      <c r="O34" s="69">
        <f t="shared" si="16"/>
        <v>0</v>
      </c>
      <c r="P34" s="4"/>
    </row>
    <row r="35" spans="2:16" ht="12.5">
      <c r="B35" s="9" t="str">
        <f t="shared" si="6"/>
        <v/>
      </c>
      <c r="C35" s="64">
        <f>IF(D11="","-",+C34+1)</f>
        <v>2034</v>
      </c>
      <c r="D35" s="70">
        <f>IF(F34+SUM(E$17:E34)=D$10,F34,D$10-SUM(E$17:E34))</f>
        <v>20348461.731601741</v>
      </c>
      <c r="E35" s="71">
        <f>IF(+I14&lt;F34,I14,D35)</f>
        <v>779776.81818181823</v>
      </c>
      <c r="F35" s="70">
        <f t="shared" si="11"/>
        <v>19568684.913419925</v>
      </c>
      <c r="G35" s="72">
        <f t="shared" si="12"/>
        <v>3165367.83932829</v>
      </c>
      <c r="H35" s="53">
        <f t="shared" si="13"/>
        <v>3165367.83932829</v>
      </c>
      <c r="I35" s="67">
        <f t="shared" si="0"/>
        <v>0</v>
      </c>
      <c r="J35" s="67"/>
      <c r="K35" s="150"/>
      <c r="L35" s="69">
        <f t="shared" si="14"/>
        <v>0</v>
      </c>
      <c r="M35" s="150"/>
      <c r="N35" s="69">
        <f t="shared" si="15"/>
        <v>0</v>
      </c>
      <c r="O35" s="69">
        <f t="shared" si="16"/>
        <v>0</v>
      </c>
      <c r="P35" s="4"/>
    </row>
    <row r="36" spans="2:16" ht="12.5">
      <c r="B36" s="9" t="str">
        <f t="shared" si="6"/>
        <v/>
      </c>
      <c r="C36" s="64">
        <f>IF(D11="","-",+C35+1)</f>
        <v>2035</v>
      </c>
      <c r="D36" s="70">
        <f>IF(F35+SUM(E$17:E35)=D$10,F35,D$10-SUM(E$17:E35))</f>
        <v>19568684.913419925</v>
      </c>
      <c r="E36" s="71">
        <f>IF(+I14&lt;F35,I14,D36)</f>
        <v>779776.81818181823</v>
      </c>
      <c r="F36" s="70">
        <f t="shared" si="11"/>
        <v>18788908.095238108</v>
      </c>
      <c r="G36" s="72">
        <f t="shared" si="12"/>
        <v>3072163.3529207078</v>
      </c>
      <c r="H36" s="53">
        <f t="shared" si="13"/>
        <v>3072163.3529207078</v>
      </c>
      <c r="I36" s="67">
        <f t="shared" si="0"/>
        <v>0</v>
      </c>
      <c r="J36" s="67"/>
      <c r="K36" s="150"/>
      <c r="L36" s="69">
        <f t="shared" si="14"/>
        <v>0</v>
      </c>
      <c r="M36" s="150"/>
      <c r="N36" s="69">
        <f t="shared" si="15"/>
        <v>0</v>
      </c>
      <c r="O36" s="69">
        <f t="shared" si="16"/>
        <v>0</v>
      </c>
      <c r="P36" s="4"/>
    </row>
    <row r="37" spans="2:16" ht="12.5">
      <c r="B37" s="9" t="str">
        <f t="shared" si="6"/>
        <v/>
      </c>
      <c r="C37" s="64">
        <f>IF(D11="","-",+C36+1)</f>
        <v>2036</v>
      </c>
      <c r="D37" s="70">
        <f>IF(F36+SUM(E$17:E36)=D$10,F36,D$10-SUM(E$17:E36))</f>
        <v>18788908.095238108</v>
      </c>
      <c r="E37" s="71">
        <f>IF(+I14&lt;F36,I14,D37)</f>
        <v>779776.81818181823</v>
      </c>
      <c r="F37" s="70">
        <f t="shared" si="11"/>
        <v>18009131.277056292</v>
      </c>
      <c r="G37" s="72">
        <f t="shared" si="12"/>
        <v>2978958.8665131242</v>
      </c>
      <c r="H37" s="53">
        <f t="shared" si="13"/>
        <v>2978958.8665131242</v>
      </c>
      <c r="I37" s="67">
        <f t="shared" si="0"/>
        <v>0</v>
      </c>
      <c r="J37" s="67"/>
      <c r="K37" s="150"/>
      <c r="L37" s="69">
        <f t="shared" si="14"/>
        <v>0</v>
      </c>
      <c r="M37" s="150"/>
      <c r="N37" s="69">
        <f t="shared" si="15"/>
        <v>0</v>
      </c>
      <c r="O37" s="69">
        <f t="shared" si="16"/>
        <v>0</v>
      </c>
      <c r="P37" s="4"/>
    </row>
    <row r="38" spans="2:16" ht="12.5">
      <c r="B38" s="9" t="str">
        <f t="shared" si="6"/>
        <v/>
      </c>
      <c r="C38" s="64">
        <f>IF(D11="","-",+C37+1)</f>
        <v>2037</v>
      </c>
      <c r="D38" s="70">
        <f>IF(F37+SUM(E$17:E37)=D$10,F37,D$10-SUM(E$17:E37))</f>
        <v>18009131.277056292</v>
      </c>
      <c r="E38" s="71">
        <f>IF(+I14&lt;F37,I14,D38)</f>
        <v>779776.81818181823</v>
      </c>
      <c r="F38" s="70">
        <f t="shared" si="11"/>
        <v>17229354.458874475</v>
      </c>
      <c r="G38" s="72">
        <f t="shared" si="12"/>
        <v>2885754.380105542</v>
      </c>
      <c r="H38" s="53">
        <f t="shared" si="13"/>
        <v>2885754.380105542</v>
      </c>
      <c r="I38" s="67">
        <f t="shared" si="0"/>
        <v>0</v>
      </c>
      <c r="J38" s="67"/>
      <c r="K38" s="150"/>
      <c r="L38" s="69">
        <f t="shared" si="14"/>
        <v>0</v>
      </c>
      <c r="M38" s="150"/>
      <c r="N38" s="69">
        <f t="shared" si="15"/>
        <v>0</v>
      </c>
      <c r="O38" s="69">
        <f t="shared" si="16"/>
        <v>0</v>
      </c>
      <c r="P38" s="4"/>
    </row>
    <row r="39" spans="2:16" ht="12.5">
      <c r="B39" s="9" t="str">
        <f t="shared" si="6"/>
        <v/>
      </c>
      <c r="C39" s="64">
        <f>IF(D11="","-",+C38+1)</f>
        <v>2038</v>
      </c>
      <c r="D39" s="70">
        <f>IF(F38+SUM(E$17:E38)=D$10,F38,D$10-SUM(E$17:E38))</f>
        <v>17229354.458874475</v>
      </c>
      <c r="E39" s="71">
        <f>IF(+I14&lt;F38,I14,D39)</f>
        <v>779776.81818181823</v>
      </c>
      <c r="F39" s="70">
        <f t="shared" si="11"/>
        <v>16449577.640692657</v>
      </c>
      <c r="G39" s="72">
        <f t="shared" si="12"/>
        <v>2792549.8936979584</v>
      </c>
      <c r="H39" s="53">
        <f t="shared" si="13"/>
        <v>2792549.8936979584</v>
      </c>
      <c r="I39" s="67">
        <f t="shared" si="0"/>
        <v>0</v>
      </c>
      <c r="J39" s="67"/>
      <c r="K39" s="150"/>
      <c r="L39" s="69">
        <f t="shared" si="14"/>
        <v>0</v>
      </c>
      <c r="M39" s="150"/>
      <c r="N39" s="69">
        <f t="shared" si="15"/>
        <v>0</v>
      </c>
      <c r="O39" s="69">
        <f t="shared" si="16"/>
        <v>0</v>
      </c>
      <c r="P39" s="4"/>
    </row>
    <row r="40" spans="2:16" ht="12.5">
      <c r="B40" s="9" t="str">
        <f t="shared" si="6"/>
        <v/>
      </c>
      <c r="C40" s="64">
        <f>IF(D11="","-",+C39+1)</f>
        <v>2039</v>
      </c>
      <c r="D40" s="70">
        <f>IF(F39+SUM(E$17:E39)=D$10,F39,D$10-SUM(E$17:E39))</f>
        <v>16449577.640692657</v>
      </c>
      <c r="E40" s="71">
        <f>IF(+I14&lt;F39,I14,D40)</f>
        <v>779776.81818181823</v>
      </c>
      <c r="F40" s="70">
        <f t="shared" si="11"/>
        <v>15669800.822510839</v>
      </c>
      <c r="G40" s="72">
        <f t="shared" si="12"/>
        <v>2699345.4072903758</v>
      </c>
      <c r="H40" s="53">
        <f t="shared" si="13"/>
        <v>2699345.4072903758</v>
      </c>
      <c r="I40" s="67">
        <f t="shared" si="0"/>
        <v>0</v>
      </c>
      <c r="J40" s="67"/>
      <c r="K40" s="150"/>
      <c r="L40" s="69">
        <f t="shared" si="14"/>
        <v>0</v>
      </c>
      <c r="M40" s="150"/>
      <c r="N40" s="69">
        <f t="shared" si="15"/>
        <v>0</v>
      </c>
      <c r="O40" s="69">
        <f t="shared" si="16"/>
        <v>0</v>
      </c>
      <c r="P40" s="4"/>
    </row>
    <row r="41" spans="2:16" ht="12.5">
      <c r="B41" s="9" t="str">
        <f t="shared" si="6"/>
        <v/>
      </c>
      <c r="C41" s="64">
        <f>IF(D11="","-",+C40+1)</f>
        <v>2040</v>
      </c>
      <c r="D41" s="70">
        <f>IF(F40+SUM(E$17:E40)=D$10,F40,D$10-SUM(E$17:E40))</f>
        <v>15669800.822510839</v>
      </c>
      <c r="E41" s="71">
        <f>IF(+I14&lt;F40,I14,D41)</f>
        <v>779776.81818181823</v>
      </c>
      <c r="F41" s="70">
        <f t="shared" si="11"/>
        <v>14890024.00432902</v>
      </c>
      <c r="G41" s="72">
        <f t="shared" si="12"/>
        <v>2606140.9208827927</v>
      </c>
      <c r="H41" s="53">
        <f t="shared" si="13"/>
        <v>2606140.9208827927</v>
      </c>
      <c r="I41" s="67">
        <f t="shared" si="0"/>
        <v>0</v>
      </c>
      <c r="J41" s="67"/>
      <c r="K41" s="150"/>
      <c r="L41" s="69">
        <f t="shared" si="14"/>
        <v>0</v>
      </c>
      <c r="M41" s="150"/>
      <c r="N41" s="69">
        <f t="shared" si="15"/>
        <v>0</v>
      </c>
      <c r="O41" s="69">
        <f t="shared" si="16"/>
        <v>0</v>
      </c>
      <c r="P41" s="4"/>
    </row>
    <row r="42" spans="2:16" ht="12.5">
      <c r="B42" s="9" t="str">
        <f t="shared" si="6"/>
        <v/>
      </c>
      <c r="C42" s="64">
        <f>IF(D11="","-",+C41+1)</f>
        <v>2041</v>
      </c>
      <c r="D42" s="70">
        <f>IF(F41+SUM(E$17:E41)=D$10,F41,D$10-SUM(E$17:E41))</f>
        <v>14890024.00432902</v>
      </c>
      <c r="E42" s="71">
        <f>IF(+I14&lt;F41,I14,D42)</f>
        <v>779776.81818181823</v>
      </c>
      <c r="F42" s="70">
        <f t="shared" si="11"/>
        <v>14110247.186147202</v>
      </c>
      <c r="G42" s="72">
        <f t="shared" si="12"/>
        <v>2512936.4344752096</v>
      </c>
      <c r="H42" s="53">
        <f t="shared" si="13"/>
        <v>2512936.4344752096</v>
      </c>
      <c r="I42" s="67">
        <f t="shared" si="0"/>
        <v>0</v>
      </c>
      <c r="J42" s="67"/>
      <c r="K42" s="150"/>
      <c r="L42" s="69">
        <f t="shared" si="14"/>
        <v>0</v>
      </c>
      <c r="M42" s="150"/>
      <c r="N42" s="69">
        <f t="shared" si="15"/>
        <v>0</v>
      </c>
      <c r="O42" s="69">
        <f t="shared" si="16"/>
        <v>0</v>
      </c>
      <c r="P42" s="4"/>
    </row>
    <row r="43" spans="2:16" ht="12.5">
      <c r="B43" s="9" t="str">
        <f t="shared" si="6"/>
        <v/>
      </c>
      <c r="C43" s="64">
        <f>IF(D11="","-",+C42+1)</f>
        <v>2042</v>
      </c>
      <c r="D43" s="70">
        <f>IF(F42+SUM(E$17:E42)=D$10,F42,D$10-SUM(E$17:E42))</f>
        <v>14110247.186147202</v>
      </c>
      <c r="E43" s="71">
        <f>IF(+I14&lt;F42,I14,D43)</f>
        <v>779776.81818181823</v>
      </c>
      <c r="F43" s="70">
        <f t="shared" si="11"/>
        <v>13330470.367965383</v>
      </c>
      <c r="G43" s="72">
        <f t="shared" si="12"/>
        <v>2419731.9480676265</v>
      </c>
      <c r="H43" s="53">
        <f t="shared" si="13"/>
        <v>2419731.9480676265</v>
      </c>
      <c r="I43" s="67">
        <f t="shared" si="0"/>
        <v>0</v>
      </c>
      <c r="J43" s="67"/>
      <c r="K43" s="150"/>
      <c r="L43" s="69">
        <f t="shared" si="14"/>
        <v>0</v>
      </c>
      <c r="M43" s="150"/>
      <c r="N43" s="69">
        <f t="shared" si="15"/>
        <v>0</v>
      </c>
      <c r="O43" s="69">
        <f t="shared" si="16"/>
        <v>0</v>
      </c>
      <c r="P43" s="4"/>
    </row>
    <row r="44" spans="2:16" ht="12.5">
      <c r="B44" s="9" t="str">
        <f t="shared" si="6"/>
        <v/>
      </c>
      <c r="C44" s="64">
        <f>IF(D11="","-",+C43+1)</f>
        <v>2043</v>
      </c>
      <c r="D44" s="70">
        <f>IF(F43+SUM(E$17:E43)=D$10,F43,D$10-SUM(E$17:E43))</f>
        <v>13330470.367965383</v>
      </c>
      <c r="E44" s="71">
        <f>IF(+I14&lt;F43,I14,D44)</f>
        <v>779776.81818181823</v>
      </c>
      <c r="F44" s="70">
        <f t="shared" si="11"/>
        <v>12550693.549783565</v>
      </c>
      <c r="G44" s="72">
        <f t="shared" si="12"/>
        <v>2326527.4616600433</v>
      </c>
      <c r="H44" s="53">
        <f t="shared" si="13"/>
        <v>2326527.4616600433</v>
      </c>
      <c r="I44" s="67">
        <f t="shared" si="0"/>
        <v>0</v>
      </c>
      <c r="J44" s="67"/>
      <c r="K44" s="150"/>
      <c r="L44" s="69">
        <f t="shared" si="14"/>
        <v>0</v>
      </c>
      <c r="M44" s="150"/>
      <c r="N44" s="69">
        <f t="shared" si="15"/>
        <v>0</v>
      </c>
      <c r="O44" s="69">
        <f t="shared" si="16"/>
        <v>0</v>
      </c>
      <c r="P44" s="4"/>
    </row>
    <row r="45" spans="2:16" ht="12.5">
      <c r="B45" s="9" t="str">
        <f t="shared" si="6"/>
        <v/>
      </c>
      <c r="C45" s="64">
        <f>IF(D11="","-",+C44+1)</f>
        <v>2044</v>
      </c>
      <c r="D45" s="70">
        <f>IF(F44+SUM(E$17:E44)=D$10,F44,D$10-SUM(E$17:E44))</f>
        <v>12550693.549783565</v>
      </c>
      <c r="E45" s="71">
        <f>IF(+I14&lt;F44,I14,D45)</f>
        <v>779776.81818181823</v>
      </c>
      <c r="F45" s="70">
        <f t="shared" si="11"/>
        <v>11770916.731601747</v>
      </c>
      <c r="G45" s="72">
        <f t="shared" si="12"/>
        <v>2233322.9752524602</v>
      </c>
      <c r="H45" s="53">
        <f t="shared" si="13"/>
        <v>2233322.9752524602</v>
      </c>
      <c r="I45" s="67">
        <f t="shared" si="0"/>
        <v>0</v>
      </c>
      <c r="J45" s="67"/>
      <c r="K45" s="150"/>
      <c r="L45" s="69">
        <f t="shared" si="14"/>
        <v>0</v>
      </c>
      <c r="M45" s="150"/>
      <c r="N45" s="69">
        <f t="shared" si="15"/>
        <v>0</v>
      </c>
      <c r="O45" s="69">
        <f t="shared" si="16"/>
        <v>0</v>
      </c>
      <c r="P45" s="4"/>
    </row>
    <row r="46" spans="2:16" ht="12.5">
      <c r="B46" s="9" t="str">
        <f t="shared" si="6"/>
        <v/>
      </c>
      <c r="C46" s="64">
        <f>IF(D11="","-",+C45+1)</f>
        <v>2045</v>
      </c>
      <c r="D46" s="70">
        <f>IF(F45+SUM(E$17:E45)=D$10,F45,D$10-SUM(E$17:E45))</f>
        <v>11770916.731601747</v>
      </c>
      <c r="E46" s="71">
        <f>IF(+I14&lt;F45,I14,D46)</f>
        <v>779776.81818181823</v>
      </c>
      <c r="F46" s="70">
        <f t="shared" si="11"/>
        <v>10991139.913419928</v>
      </c>
      <c r="G46" s="72">
        <f t="shared" si="12"/>
        <v>2140118.4888448776</v>
      </c>
      <c r="H46" s="53">
        <f t="shared" si="13"/>
        <v>2140118.4888448776</v>
      </c>
      <c r="I46" s="67">
        <f t="shared" si="0"/>
        <v>0</v>
      </c>
      <c r="J46" s="67"/>
      <c r="K46" s="150"/>
      <c r="L46" s="69">
        <f t="shared" si="14"/>
        <v>0</v>
      </c>
      <c r="M46" s="150"/>
      <c r="N46" s="69">
        <f t="shared" si="15"/>
        <v>0</v>
      </c>
      <c r="O46" s="69">
        <f t="shared" si="16"/>
        <v>0</v>
      </c>
      <c r="P46" s="4"/>
    </row>
    <row r="47" spans="2:16" ht="12.5">
      <c r="B47" s="9" t="str">
        <f t="shared" si="6"/>
        <v/>
      </c>
      <c r="C47" s="64">
        <f>IF(D11="","-",+C46+1)</f>
        <v>2046</v>
      </c>
      <c r="D47" s="70">
        <f>IF(F46+SUM(E$17:E46)=D$10,F46,D$10-SUM(E$17:E46))</f>
        <v>10991139.913419928</v>
      </c>
      <c r="E47" s="71">
        <f>IF(+I14&lt;F46,I14,D47)</f>
        <v>779776.81818181823</v>
      </c>
      <c r="F47" s="70">
        <f t="shared" si="11"/>
        <v>10211363.09523811</v>
      </c>
      <c r="G47" s="72">
        <f t="shared" si="12"/>
        <v>2046914.002437294</v>
      </c>
      <c r="H47" s="53">
        <f t="shared" si="13"/>
        <v>2046914.002437294</v>
      </c>
      <c r="I47" s="67">
        <f t="shared" si="0"/>
        <v>0</v>
      </c>
      <c r="J47" s="67"/>
      <c r="K47" s="150"/>
      <c r="L47" s="69">
        <f t="shared" si="14"/>
        <v>0</v>
      </c>
      <c r="M47" s="150"/>
      <c r="N47" s="69">
        <f t="shared" si="15"/>
        <v>0</v>
      </c>
      <c r="O47" s="69">
        <f t="shared" si="16"/>
        <v>0</v>
      </c>
      <c r="P47" s="4"/>
    </row>
    <row r="48" spans="2:16" ht="12.5">
      <c r="B48" s="9" t="str">
        <f t="shared" si="6"/>
        <v/>
      </c>
      <c r="C48" s="64">
        <f>IF(D11="","-",+C47+1)</f>
        <v>2047</v>
      </c>
      <c r="D48" s="70">
        <f>IF(F47+SUM(E$17:E47)=D$10,F47,D$10-SUM(E$17:E47))</f>
        <v>10211363.09523811</v>
      </c>
      <c r="E48" s="71">
        <f>IF(+I14&lt;F47,I14,D48)</f>
        <v>779776.81818181823</v>
      </c>
      <c r="F48" s="70">
        <f t="shared" si="11"/>
        <v>9431586.2770562917</v>
      </c>
      <c r="G48" s="72">
        <f t="shared" si="12"/>
        <v>1953709.5160297113</v>
      </c>
      <c r="H48" s="53">
        <f t="shared" si="13"/>
        <v>1953709.5160297113</v>
      </c>
      <c r="I48" s="67">
        <f t="shared" si="0"/>
        <v>0</v>
      </c>
      <c r="J48" s="67"/>
      <c r="K48" s="150"/>
      <c r="L48" s="69">
        <f t="shared" si="14"/>
        <v>0</v>
      </c>
      <c r="M48" s="150"/>
      <c r="N48" s="69">
        <f t="shared" si="15"/>
        <v>0</v>
      </c>
      <c r="O48" s="69">
        <f t="shared" si="16"/>
        <v>0</v>
      </c>
      <c r="P48" s="4"/>
    </row>
    <row r="49" spans="2:16" ht="12.5">
      <c r="B49" s="9" t="str">
        <f t="shared" si="6"/>
        <v/>
      </c>
      <c r="C49" s="64">
        <f>IF(D11="","-",+C48+1)</f>
        <v>2048</v>
      </c>
      <c r="D49" s="70">
        <f>IF(F48+SUM(E$17:E48)=D$10,F48,D$10-SUM(E$17:E48))</f>
        <v>9431586.2770562917</v>
      </c>
      <c r="E49" s="71">
        <f>IF(+I14&lt;F48,I14,D49)</f>
        <v>779776.81818181823</v>
      </c>
      <c r="F49" s="70">
        <f t="shared" si="11"/>
        <v>8651809.4588744733</v>
      </c>
      <c r="G49" s="72">
        <f t="shared" si="12"/>
        <v>1860505.0296221278</v>
      </c>
      <c r="H49" s="53">
        <f t="shared" si="13"/>
        <v>1860505.0296221278</v>
      </c>
      <c r="I49" s="67">
        <f t="shared" si="0"/>
        <v>0</v>
      </c>
      <c r="J49" s="67"/>
      <c r="K49" s="150"/>
      <c r="L49" s="69">
        <f t="shared" si="14"/>
        <v>0</v>
      </c>
      <c r="M49" s="150"/>
      <c r="N49" s="69">
        <f t="shared" si="15"/>
        <v>0</v>
      </c>
      <c r="O49" s="69">
        <f t="shared" si="16"/>
        <v>0</v>
      </c>
      <c r="P49" s="4"/>
    </row>
    <row r="50" spans="2:16" ht="12.5">
      <c r="B50" s="9" t="str">
        <f t="shared" si="6"/>
        <v/>
      </c>
      <c r="C50" s="64">
        <f>IF(D11="","-",+C49+1)</f>
        <v>2049</v>
      </c>
      <c r="D50" s="70">
        <f>IF(F49+SUM(E$17:E49)=D$10,F49,D$10-SUM(E$17:E49))</f>
        <v>8651809.4588744733</v>
      </c>
      <c r="E50" s="71">
        <f>IF(+I14&lt;F49,I14,D50)</f>
        <v>779776.81818181823</v>
      </c>
      <c r="F50" s="70">
        <f t="shared" si="11"/>
        <v>7872032.640692655</v>
      </c>
      <c r="G50" s="72">
        <f t="shared" si="12"/>
        <v>1767300.5432145451</v>
      </c>
      <c r="H50" s="53">
        <f t="shared" si="13"/>
        <v>1767300.5432145451</v>
      </c>
      <c r="I50" s="67">
        <f t="shared" si="0"/>
        <v>0</v>
      </c>
      <c r="J50" s="67"/>
      <c r="K50" s="150"/>
      <c r="L50" s="69">
        <f t="shared" si="14"/>
        <v>0</v>
      </c>
      <c r="M50" s="150"/>
      <c r="N50" s="69">
        <f t="shared" si="15"/>
        <v>0</v>
      </c>
      <c r="O50" s="69">
        <f t="shared" si="16"/>
        <v>0</v>
      </c>
      <c r="P50" s="4"/>
    </row>
    <row r="51" spans="2:16" ht="12.5">
      <c r="B51" s="9" t="str">
        <f t="shared" si="6"/>
        <v/>
      </c>
      <c r="C51" s="64">
        <f>IF(D11="","-",+C50+1)</f>
        <v>2050</v>
      </c>
      <c r="D51" s="70">
        <f>IF(F50+SUM(E$17:E50)=D$10,F50,D$10-SUM(E$17:E50))</f>
        <v>7872032.640692655</v>
      </c>
      <c r="E51" s="71">
        <f>IF(+I14&lt;F50,I14,D51)</f>
        <v>779776.81818181823</v>
      </c>
      <c r="F51" s="70">
        <f t="shared" si="11"/>
        <v>7092255.8225108366</v>
      </c>
      <c r="G51" s="72">
        <f t="shared" si="12"/>
        <v>1674096.056806962</v>
      </c>
      <c r="H51" s="53">
        <f t="shared" si="13"/>
        <v>1674096.056806962</v>
      </c>
      <c r="I51" s="67">
        <f t="shared" si="0"/>
        <v>0</v>
      </c>
      <c r="J51" s="67"/>
      <c r="K51" s="150"/>
      <c r="L51" s="69">
        <f t="shared" si="14"/>
        <v>0</v>
      </c>
      <c r="M51" s="150"/>
      <c r="N51" s="69">
        <f t="shared" si="15"/>
        <v>0</v>
      </c>
      <c r="O51" s="69">
        <f t="shared" si="16"/>
        <v>0</v>
      </c>
      <c r="P51" s="4"/>
    </row>
    <row r="52" spans="2:16" ht="12.5">
      <c r="B52" s="9" t="str">
        <f t="shared" si="6"/>
        <v/>
      </c>
      <c r="C52" s="64">
        <f>IF(D11="","-",+C51+1)</f>
        <v>2051</v>
      </c>
      <c r="D52" s="70">
        <f>IF(F51+SUM(E$17:E51)=D$10,F51,D$10-SUM(E$17:E51))</f>
        <v>7092255.8225108366</v>
      </c>
      <c r="E52" s="71">
        <f>IF(+I14&lt;F51,I14,D52)</f>
        <v>779776.81818181823</v>
      </c>
      <c r="F52" s="70">
        <f t="shared" si="11"/>
        <v>6312479.0043290183</v>
      </c>
      <c r="G52" s="72">
        <f t="shared" si="12"/>
        <v>1580891.5703993789</v>
      </c>
      <c r="H52" s="53">
        <f t="shared" si="13"/>
        <v>1580891.5703993789</v>
      </c>
      <c r="I52" s="67">
        <f t="shared" si="0"/>
        <v>0</v>
      </c>
      <c r="J52" s="67"/>
      <c r="K52" s="150"/>
      <c r="L52" s="69">
        <f t="shared" si="14"/>
        <v>0</v>
      </c>
      <c r="M52" s="150"/>
      <c r="N52" s="69">
        <f t="shared" si="15"/>
        <v>0</v>
      </c>
      <c r="O52" s="69">
        <f t="shared" si="16"/>
        <v>0</v>
      </c>
      <c r="P52" s="4"/>
    </row>
    <row r="53" spans="2:16" ht="12.5">
      <c r="B53" s="9" t="str">
        <f t="shared" si="6"/>
        <v/>
      </c>
      <c r="C53" s="64">
        <f>IF(D11="","-",+C52+1)</f>
        <v>2052</v>
      </c>
      <c r="D53" s="70">
        <f>IF(F52+SUM(E$17:E52)=D$10,F52,D$10-SUM(E$17:E52))</f>
        <v>6312479.0043290183</v>
      </c>
      <c r="E53" s="71">
        <f>IF(+I14&lt;F52,I14,D53)</f>
        <v>779776.81818181823</v>
      </c>
      <c r="F53" s="70">
        <f t="shared" si="11"/>
        <v>5532702.1861471999</v>
      </c>
      <c r="G53" s="72">
        <f t="shared" si="12"/>
        <v>1487687.0839917958</v>
      </c>
      <c r="H53" s="53">
        <f t="shared" si="13"/>
        <v>1487687.0839917958</v>
      </c>
      <c r="I53" s="67">
        <f t="shared" si="0"/>
        <v>0</v>
      </c>
      <c r="J53" s="67"/>
      <c r="K53" s="150"/>
      <c r="L53" s="69">
        <f t="shared" si="14"/>
        <v>0</v>
      </c>
      <c r="M53" s="150"/>
      <c r="N53" s="69">
        <f t="shared" si="15"/>
        <v>0</v>
      </c>
      <c r="O53" s="69">
        <f t="shared" si="16"/>
        <v>0</v>
      </c>
      <c r="P53" s="4"/>
    </row>
    <row r="54" spans="2:16" ht="12.5">
      <c r="B54" s="9" t="str">
        <f t="shared" si="6"/>
        <v/>
      </c>
      <c r="C54" s="64">
        <f>IF(D11="","-",+C53+1)</f>
        <v>2053</v>
      </c>
      <c r="D54" s="70">
        <f>IF(F53+SUM(E$17:E53)=D$10,F53,D$10-SUM(E$17:E53))</f>
        <v>5532702.1861471999</v>
      </c>
      <c r="E54" s="71">
        <f>IF(+I14&lt;F53,I14,D54)</f>
        <v>779776.81818181823</v>
      </c>
      <c r="F54" s="70">
        <f t="shared" si="11"/>
        <v>4752925.3679653816</v>
      </c>
      <c r="G54" s="72">
        <f t="shared" si="12"/>
        <v>1394482.5975842127</v>
      </c>
      <c r="H54" s="53">
        <f t="shared" si="13"/>
        <v>1394482.5975842127</v>
      </c>
      <c r="I54" s="67">
        <f t="shared" si="0"/>
        <v>0</v>
      </c>
      <c r="J54" s="67"/>
      <c r="K54" s="150"/>
      <c r="L54" s="69">
        <f t="shared" si="14"/>
        <v>0</v>
      </c>
      <c r="M54" s="150"/>
      <c r="N54" s="69">
        <f t="shared" si="15"/>
        <v>0</v>
      </c>
      <c r="O54" s="69">
        <f t="shared" si="16"/>
        <v>0</v>
      </c>
      <c r="P54" s="4"/>
    </row>
    <row r="55" spans="2:16" ht="12.5">
      <c r="B55" s="9" t="str">
        <f t="shared" si="6"/>
        <v/>
      </c>
      <c r="C55" s="64">
        <f>IF(D11="","-",+C54+1)</f>
        <v>2054</v>
      </c>
      <c r="D55" s="70">
        <f>IF(F54+SUM(E$17:E54)=D$10,F54,D$10-SUM(E$17:E54))</f>
        <v>4752925.3679653816</v>
      </c>
      <c r="E55" s="71">
        <f>IF(+I14&lt;F54,I14,D55)</f>
        <v>779776.81818181823</v>
      </c>
      <c r="F55" s="70">
        <f t="shared" si="11"/>
        <v>3973148.5497835632</v>
      </c>
      <c r="G55" s="72">
        <f t="shared" si="12"/>
        <v>1301278.1111766298</v>
      </c>
      <c r="H55" s="53">
        <f t="shared" si="13"/>
        <v>1301278.1111766298</v>
      </c>
      <c r="I55" s="67">
        <f t="shared" si="0"/>
        <v>0</v>
      </c>
      <c r="J55" s="67"/>
      <c r="K55" s="150"/>
      <c r="L55" s="69">
        <f t="shared" si="14"/>
        <v>0</v>
      </c>
      <c r="M55" s="150"/>
      <c r="N55" s="69">
        <f t="shared" si="15"/>
        <v>0</v>
      </c>
      <c r="O55" s="69">
        <f t="shared" si="16"/>
        <v>0</v>
      </c>
      <c r="P55" s="4"/>
    </row>
    <row r="56" spans="2:16" ht="12.5">
      <c r="B56" s="9" t="str">
        <f t="shared" si="6"/>
        <v/>
      </c>
      <c r="C56" s="64">
        <f>IF(D11="","-",+C55+1)</f>
        <v>2055</v>
      </c>
      <c r="D56" s="70">
        <f>IF(F55+SUM(E$17:E55)=D$10,F55,D$10-SUM(E$17:E55))</f>
        <v>3973148.5497835632</v>
      </c>
      <c r="E56" s="71">
        <f>IF(+I14&lt;F55,I14,D56)</f>
        <v>779776.81818181823</v>
      </c>
      <c r="F56" s="70">
        <f t="shared" si="11"/>
        <v>3193371.7316017449</v>
      </c>
      <c r="G56" s="72">
        <f t="shared" si="12"/>
        <v>1208073.6247690467</v>
      </c>
      <c r="H56" s="53">
        <f t="shared" si="13"/>
        <v>1208073.6247690467</v>
      </c>
      <c r="I56" s="67">
        <f t="shared" si="0"/>
        <v>0</v>
      </c>
      <c r="J56" s="67"/>
      <c r="K56" s="150"/>
      <c r="L56" s="69">
        <f t="shared" si="14"/>
        <v>0</v>
      </c>
      <c r="M56" s="150"/>
      <c r="N56" s="69">
        <f t="shared" si="15"/>
        <v>0</v>
      </c>
      <c r="O56" s="69">
        <f t="shared" si="16"/>
        <v>0</v>
      </c>
      <c r="P56" s="4"/>
    </row>
    <row r="57" spans="2:16" ht="12.5">
      <c r="B57" s="9" t="str">
        <f t="shared" si="6"/>
        <v/>
      </c>
      <c r="C57" s="64">
        <f>IF(D11="","-",+C56+1)</f>
        <v>2056</v>
      </c>
      <c r="D57" s="70">
        <f>IF(F56+SUM(E$17:E56)=D$10,F56,D$10-SUM(E$17:E56))</f>
        <v>3193371.7316017449</v>
      </c>
      <c r="E57" s="71">
        <f>IF(+I14&lt;F56,I14,D57)</f>
        <v>779776.81818181823</v>
      </c>
      <c r="F57" s="70">
        <f t="shared" si="11"/>
        <v>2413594.9134199265</v>
      </c>
      <c r="G57" s="72">
        <f t="shared" si="12"/>
        <v>1114869.1383614636</v>
      </c>
      <c r="H57" s="53">
        <f t="shared" si="13"/>
        <v>1114869.1383614636</v>
      </c>
      <c r="I57" s="67">
        <f t="shared" si="0"/>
        <v>0</v>
      </c>
      <c r="J57" s="67"/>
      <c r="K57" s="150"/>
      <c r="L57" s="69">
        <f t="shared" si="14"/>
        <v>0</v>
      </c>
      <c r="M57" s="150"/>
      <c r="N57" s="69">
        <f t="shared" si="15"/>
        <v>0</v>
      </c>
      <c r="O57" s="69">
        <f t="shared" si="16"/>
        <v>0</v>
      </c>
      <c r="P57" s="4"/>
    </row>
    <row r="58" spans="2:16" ht="12.5">
      <c r="B58" s="9" t="str">
        <f t="shared" si="6"/>
        <v/>
      </c>
      <c r="C58" s="64">
        <f>IF(D11="","-",+C57+1)</f>
        <v>2057</v>
      </c>
      <c r="D58" s="70">
        <f>IF(F57+SUM(E$17:E57)=D$10,F57,D$10-SUM(E$17:E57))</f>
        <v>2413594.9134199265</v>
      </c>
      <c r="E58" s="71">
        <f>IF(+I14&lt;F57,I14,D58)</f>
        <v>779776.81818181823</v>
      </c>
      <c r="F58" s="70">
        <f t="shared" si="11"/>
        <v>1633818.0952381082</v>
      </c>
      <c r="G58" s="72">
        <f t="shared" si="12"/>
        <v>1021664.6519538806</v>
      </c>
      <c r="H58" s="53">
        <f t="shared" si="13"/>
        <v>1021664.6519538806</v>
      </c>
      <c r="I58" s="67">
        <f t="shared" si="0"/>
        <v>0</v>
      </c>
      <c r="J58" s="67"/>
      <c r="K58" s="150"/>
      <c r="L58" s="69">
        <f t="shared" si="14"/>
        <v>0</v>
      </c>
      <c r="M58" s="150"/>
      <c r="N58" s="69">
        <f t="shared" si="15"/>
        <v>0</v>
      </c>
      <c r="O58" s="69">
        <f t="shared" si="16"/>
        <v>0</v>
      </c>
      <c r="P58" s="4"/>
    </row>
    <row r="59" spans="2:16" ht="12.5">
      <c r="B59" s="9" t="str">
        <f t="shared" si="6"/>
        <v/>
      </c>
      <c r="C59" s="64">
        <f>IF(D11="","-",+C58+1)</f>
        <v>2058</v>
      </c>
      <c r="D59" s="70">
        <f>IF(F58+SUM(E$17:E58)=D$10,F58,D$10-SUM(E$17:E58))</f>
        <v>1633818.0952381082</v>
      </c>
      <c r="E59" s="71">
        <f>IF(+I14&lt;F58,I14,D59)</f>
        <v>779776.81818181823</v>
      </c>
      <c r="F59" s="70">
        <f t="shared" si="11"/>
        <v>854041.27705628995</v>
      </c>
      <c r="G59" s="72">
        <f t="shared" si="12"/>
        <v>928460.16554629744</v>
      </c>
      <c r="H59" s="53">
        <f t="shared" si="13"/>
        <v>928460.16554629744</v>
      </c>
      <c r="I59" s="67">
        <f t="shared" si="0"/>
        <v>0</v>
      </c>
      <c r="J59" s="67"/>
      <c r="K59" s="150"/>
      <c r="L59" s="69">
        <f t="shared" si="14"/>
        <v>0</v>
      </c>
      <c r="M59" s="150"/>
      <c r="N59" s="69">
        <f t="shared" si="15"/>
        <v>0</v>
      </c>
      <c r="O59" s="69">
        <f t="shared" si="16"/>
        <v>0</v>
      </c>
      <c r="P59" s="4"/>
    </row>
    <row r="60" spans="2:16" ht="12.5">
      <c r="B60" s="9" t="str">
        <f t="shared" si="6"/>
        <v/>
      </c>
      <c r="C60" s="64">
        <f>IF(D11="","-",+C59+1)</f>
        <v>2059</v>
      </c>
      <c r="D60" s="70">
        <f>IF(F59+SUM(E$17:E59)=D$10,F59,D$10-SUM(E$17:E59))</f>
        <v>854041.27705628995</v>
      </c>
      <c r="E60" s="71">
        <f>IF(+I14&lt;F59,I14,D60)</f>
        <v>779776.81818181823</v>
      </c>
      <c r="F60" s="70">
        <f t="shared" si="11"/>
        <v>74264.458874471718</v>
      </c>
      <c r="G60" s="72">
        <f t="shared" si="12"/>
        <v>835255.67913871445</v>
      </c>
      <c r="H60" s="53">
        <f t="shared" si="13"/>
        <v>835255.67913871445</v>
      </c>
      <c r="I60" s="67">
        <f t="shared" si="0"/>
        <v>0</v>
      </c>
      <c r="J60" s="67"/>
      <c r="K60" s="150"/>
      <c r="L60" s="69">
        <f t="shared" si="14"/>
        <v>0</v>
      </c>
      <c r="M60" s="150"/>
      <c r="N60" s="69">
        <f t="shared" si="15"/>
        <v>0</v>
      </c>
      <c r="O60" s="69">
        <f t="shared" si="16"/>
        <v>0</v>
      </c>
      <c r="P60" s="4"/>
    </row>
    <row r="61" spans="2:16" ht="12.5">
      <c r="B61" s="9" t="str">
        <f t="shared" si="6"/>
        <v/>
      </c>
      <c r="C61" s="64">
        <f>IF(D11="","-",+C60+1)</f>
        <v>2060</v>
      </c>
      <c r="D61" s="70">
        <f>IF(F60+SUM(E$17:E60)=D$10,F60,D$10-SUM(E$17:E60))</f>
        <v>74264.458874471718</v>
      </c>
      <c r="E61" s="71">
        <f>IF(+I14&lt;F60,I14,D61)</f>
        <v>74264.458874471718</v>
      </c>
      <c r="F61" s="70">
        <f t="shared" si="11"/>
        <v>0</v>
      </c>
      <c r="G61" s="73">
        <f t="shared" si="12"/>
        <v>78702.767751024061</v>
      </c>
      <c r="H61" s="53">
        <f t="shared" si="13"/>
        <v>78702.767751024061</v>
      </c>
      <c r="I61" s="67">
        <f t="shared" si="0"/>
        <v>0</v>
      </c>
      <c r="J61" s="67"/>
      <c r="K61" s="150"/>
      <c r="L61" s="69">
        <f t="shared" si="14"/>
        <v>0</v>
      </c>
      <c r="M61" s="150"/>
      <c r="N61" s="69">
        <f t="shared" si="15"/>
        <v>0</v>
      </c>
      <c r="O61" s="69">
        <f t="shared" si="16"/>
        <v>0</v>
      </c>
      <c r="P61" s="4"/>
    </row>
    <row r="62" spans="2:16" ht="12.5">
      <c r="B62" s="9" t="str">
        <f t="shared" si="6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11"/>
        <v>0</v>
      </c>
      <c r="G62" s="73">
        <f t="shared" si="12"/>
        <v>0</v>
      </c>
      <c r="H62" s="53">
        <f t="shared" si="13"/>
        <v>0</v>
      </c>
      <c r="I62" s="67">
        <f t="shared" si="0"/>
        <v>0</v>
      </c>
      <c r="J62" s="67"/>
      <c r="K62" s="150"/>
      <c r="L62" s="69">
        <f t="shared" si="14"/>
        <v>0</v>
      </c>
      <c r="M62" s="150"/>
      <c r="N62" s="69">
        <f t="shared" si="15"/>
        <v>0</v>
      </c>
      <c r="O62" s="69">
        <f t="shared" si="16"/>
        <v>0</v>
      </c>
      <c r="P62" s="4"/>
    </row>
    <row r="63" spans="2:16" ht="12.5">
      <c r="B63" s="9" t="str">
        <f t="shared" si="6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11"/>
        <v>0</v>
      </c>
      <c r="G63" s="73">
        <f t="shared" si="12"/>
        <v>0</v>
      </c>
      <c r="H63" s="53">
        <f t="shared" si="13"/>
        <v>0</v>
      </c>
      <c r="I63" s="67">
        <f t="shared" si="0"/>
        <v>0</v>
      </c>
      <c r="J63" s="67"/>
      <c r="K63" s="150"/>
      <c r="L63" s="69">
        <f t="shared" si="14"/>
        <v>0</v>
      </c>
      <c r="M63" s="150"/>
      <c r="N63" s="69">
        <f t="shared" si="15"/>
        <v>0</v>
      </c>
      <c r="O63" s="69">
        <f t="shared" si="16"/>
        <v>0</v>
      </c>
      <c r="P63" s="4"/>
    </row>
    <row r="64" spans="2:16" ht="12.5">
      <c r="B64" s="9" t="str">
        <f t="shared" si="6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11"/>
        <v>0</v>
      </c>
      <c r="G64" s="73">
        <f t="shared" si="12"/>
        <v>0</v>
      </c>
      <c r="H64" s="53">
        <f t="shared" si="13"/>
        <v>0</v>
      </c>
      <c r="I64" s="67">
        <f t="shared" si="0"/>
        <v>0</v>
      </c>
      <c r="J64" s="67"/>
      <c r="K64" s="150"/>
      <c r="L64" s="69">
        <f t="shared" si="14"/>
        <v>0</v>
      </c>
      <c r="M64" s="150"/>
      <c r="N64" s="69">
        <f t="shared" si="15"/>
        <v>0</v>
      </c>
      <c r="O64" s="69">
        <f t="shared" si="16"/>
        <v>0</v>
      </c>
      <c r="P64" s="4"/>
    </row>
    <row r="65" spans="2:16" ht="12.5">
      <c r="B65" s="9" t="str">
        <f t="shared" si="6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11"/>
        <v>0</v>
      </c>
      <c r="G65" s="73">
        <f t="shared" si="12"/>
        <v>0</v>
      </c>
      <c r="H65" s="53">
        <f t="shared" si="13"/>
        <v>0</v>
      </c>
      <c r="I65" s="67">
        <f t="shared" si="0"/>
        <v>0</v>
      </c>
      <c r="J65" s="67"/>
      <c r="K65" s="150"/>
      <c r="L65" s="69">
        <f t="shared" si="14"/>
        <v>0</v>
      </c>
      <c r="M65" s="150"/>
      <c r="N65" s="69">
        <f t="shared" si="15"/>
        <v>0</v>
      </c>
      <c r="O65" s="69">
        <f t="shared" si="16"/>
        <v>0</v>
      </c>
      <c r="P65" s="4"/>
    </row>
    <row r="66" spans="2:16" ht="12.5">
      <c r="B66" s="9" t="str">
        <f t="shared" si="6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11"/>
        <v>0</v>
      </c>
      <c r="G66" s="73">
        <f t="shared" si="12"/>
        <v>0</v>
      </c>
      <c r="H66" s="53">
        <f t="shared" si="13"/>
        <v>0</v>
      </c>
      <c r="I66" s="67">
        <f t="shared" si="0"/>
        <v>0</v>
      </c>
      <c r="J66" s="67"/>
      <c r="K66" s="150"/>
      <c r="L66" s="69">
        <f t="shared" si="14"/>
        <v>0</v>
      </c>
      <c r="M66" s="150"/>
      <c r="N66" s="69">
        <f t="shared" si="15"/>
        <v>0</v>
      </c>
      <c r="O66" s="69">
        <f t="shared" si="16"/>
        <v>0</v>
      </c>
      <c r="P66" s="4"/>
    </row>
    <row r="67" spans="2:16" ht="12.5">
      <c r="B67" s="9" t="str">
        <f t="shared" si="6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11"/>
        <v>0</v>
      </c>
      <c r="G67" s="73">
        <f t="shared" si="12"/>
        <v>0</v>
      </c>
      <c r="H67" s="53">
        <f t="shared" si="13"/>
        <v>0</v>
      </c>
      <c r="I67" s="67">
        <f t="shared" si="0"/>
        <v>0</v>
      </c>
      <c r="J67" s="67"/>
      <c r="K67" s="150"/>
      <c r="L67" s="69">
        <f t="shared" si="14"/>
        <v>0</v>
      </c>
      <c r="M67" s="150"/>
      <c r="N67" s="69">
        <f t="shared" si="15"/>
        <v>0</v>
      </c>
      <c r="O67" s="69">
        <f t="shared" si="16"/>
        <v>0</v>
      </c>
      <c r="P67" s="4"/>
    </row>
    <row r="68" spans="2:16" ht="12.5">
      <c r="B68" s="9" t="str">
        <f t="shared" si="6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11"/>
        <v>0</v>
      </c>
      <c r="G68" s="73">
        <f t="shared" si="12"/>
        <v>0</v>
      </c>
      <c r="H68" s="53">
        <f t="shared" si="13"/>
        <v>0</v>
      </c>
      <c r="I68" s="67">
        <f t="shared" si="0"/>
        <v>0</v>
      </c>
      <c r="J68" s="67"/>
      <c r="K68" s="150"/>
      <c r="L68" s="69">
        <f t="shared" si="14"/>
        <v>0</v>
      </c>
      <c r="M68" s="150"/>
      <c r="N68" s="69">
        <f t="shared" si="15"/>
        <v>0</v>
      </c>
      <c r="O68" s="69">
        <f t="shared" si="16"/>
        <v>0</v>
      </c>
      <c r="P68" s="4"/>
    </row>
    <row r="69" spans="2:16" ht="12.5">
      <c r="B69" s="9" t="str">
        <f t="shared" si="6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11"/>
        <v>0</v>
      </c>
      <c r="G69" s="73">
        <f t="shared" si="12"/>
        <v>0</v>
      </c>
      <c r="H69" s="53">
        <f t="shared" si="13"/>
        <v>0</v>
      </c>
      <c r="I69" s="67">
        <f t="shared" si="0"/>
        <v>0</v>
      </c>
      <c r="J69" s="67"/>
      <c r="K69" s="150"/>
      <c r="L69" s="69">
        <f t="shared" si="14"/>
        <v>0</v>
      </c>
      <c r="M69" s="150"/>
      <c r="N69" s="69">
        <f t="shared" si="15"/>
        <v>0</v>
      </c>
      <c r="O69" s="69">
        <f t="shared" si="16"/>
        <v>0</v>
      </c>
      <c r="P69" s="4"/>
    </row>
    <row r="70" spans="2:16" ht="12.5">
      <c r="B70" s="9" t="str">
        <f t="shared" si="6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11"/>
        <v>0</v>
      </c>
      <c r="G70" s="73">
        <f t="shared" si="12"/>
        <v>0</v>
      </c>
      <c r="H70" s="53">
        <f t="shared" si="13"/>
        <v>0</v>
      </c>
      <c r="I70" s="67">
        <f t="shared" si="0"/>
        <v>0</v>
      </c>
      <c r="J70" s="67"/>
      <c r="K70" s="150"/>
      <c r="L70" s="69">
        <f t="shared" si="14"/>
        <v>0</v>
      </c>
      <c r="M70" s="150"/>
      <c r="N70" s="69">
        <f t="shared" si="15"/>
        <v>0</v>
      </c>
      <c r="O70" s="69">
        <f t="shared" si="16"/>
        <v>0</v>
      </c>
      <c r="P70" s="4"/>
    </row>
    <row r="71" spans="2:16" ht="12.5">
      <c r="B71" s="9" t="str">
        <f t="shared" si="6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11"/>
        <v>0</v>
      </c>
      <c r="G71" s="73">
        <f t="shared" si="12"/>
        <v>0</v>
      </c>
      <c r="H71" s="53">
        <f t="shared" si="13"/>
        <v>0</v>
      </c>
      <c r="I71" s="67">
        <f t="shared" si="0"/>
        <v>0</v>
      </c>
      <c r="J71" s="67"/>
      <c r="K71" s="150"/>
      <c r="L71" s="69">
        <f t="shared" si="14"/>
        <v>0</v>
      </c>
      <c r="M71" s="150"/>
      <c r="N71" s="69">
        <f t="shared" si="15"/>
        <v>0</v>
      </c>
      <c r="O71" s="69">
        <f t="shared" si="16"/>
        <v>0</v>
      </c>
      <c r="P71" s="4"/>
    </row>
    <row r="72" spans="2:16" ht="13" thickBot="1">
      <c r="B72" s="9" t="str">
        <f t="shared" si="6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11"/>
        <v>0</v>
      </c>
      <c r="G72" s="77">
        <f t="shared" si="12"/>
        <v>0</v>
      </c>
      <c r="H72" s="35">
        <f t="shared" si="13"/>
        <v>0</v>
      </c>
      <c r="I72" s="78">
        <f t="shared" si="0"/>
        <v>0</v>
      </c>
      <c r="J72" s="67"/>
      <c r="K72" s="151"/>
      <c r="L72" s="79">
        <f t="shared" si="14"/>
        <v>0</v>
      </c>
      <c r="M72" s="151"/>
      <c r="N72" s="79">
        <f t="shared" si="15"/>
        <v>0</v>
      </c>
      <c r="O72" s="79">
        <f t="shared" si="16"/>
        <v>0</v>
      </c>
      <c r="P72" s="4"/>
    </row>
    <row r="73" spans="2:16" ht="12.5">
      <c r="C73" s="65" t="s">
        <v>78</v>
      </c>
      <c r="D73" s="22"/>
      <c r="E73" s="22">
        <f>SUM(E17:E72)</f>
        <v>34310179.999999978</v>
      </c>
      <c r="F73" s="22"/>
      <c r="G73" s="22">
        <f>SUM(G17:G72)</f>
        <v>121176052.33539373</v>
      </c>
      <c r="H73" s="22">
        <f>SUM(H17:H72)</f>
        <v>121176052.33539373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77 of 77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2024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394</v>
      </c>
      <c r="M87" s="85">
        <f>IF(J92&lt;D11,0,VLOOKUP(J92,C17:O72,9))</f>
        <v>3940033.450853568</v>
      </c>
      <c r="N87" s="85">
        <f>IF(J92&lt;D11,0,VLOOKUP(J92,C17:O72,11))</f>
        <v>3940033.450853568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395</v>
      </c>
      <c r="M88" s="87">
        <f>IF(J92&lt;D11,0,VLOOKUP(J92,C99:P154,6))</f>
        <v>4275475.9300917406</v>
      </c>
      <c r="N88" s="87">
        <f>IF(J92&lt;D11,0,VLOOKUP(J92,C99:P154,7))</f>
        <v>4275475.9300917406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Layfield 500 kV Terminal Upgrades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335442.47923817253</v>
      </c>
      <c r="N89" s="90">
        <f>+N88-N87</f>
        <v>335442.47923817253</v>
      </c>
      <c r="O89" s="91">
        <f>+O88-O87</f>
        <v>0</v>
      </c>
      <c r="P89" s="1"/>
    </row>
    <row r="90" spans="1:16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TP2011033</v>
      </c>
      <c r="E91" s="93" t="str">
        <f>E9</f>
        <v>SPP Project ID = 30495</v>
      </c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34310180</v>
      </c>
      <c r="E92" s="10" t="s">
        <v>86</v>
      </c>
      <c r="H92" s="45"/>
      <c r="I92" s="45"/>
      <c r="J92" s="46">
        <f>+'SWE.WS.G.BPU.ATRR.True-up'!M16</f>
        <v>2024</v>
      </c>
      <c r="K92" s="41"/>
      <c r="L92" s="22" t="s">
        <v>87</v>
      </c>
      <c r="P92" s="4"/>
    </row>
    <row r="93" spans="1:16" ht="12.5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IF(D11=I10,"",D12)</f>
        <v>6</v>
      </c>
      <c r="E94" s="47" t="s">
        <v>57</v>
      </c>
      <c r="F94" s="45"/>
      <c r="G94" s="45"/>
      <c r="J94" s="51">
        <f>'SWE.WS.G.BPU.ATRR.True-up'!$F$81</f>
        <v>0.1245263399019997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0.1245263399019997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779776.81818181823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391</v>
      </c>
      <c r="I97" s="181" t="s">
        <v>392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2016</v>
      </c>
      <c r="D99" s="150">
        <v>0</v>
      </c>
      <c r="E99" s="150">
        <v>389888.40909090912</v>
      </c>
      <c r="F99" s="150">
        <v>33920291.590909094</v>
      </c>
      <c r="G99" s="150">
        <v>16960145.795454547</v>
      </c>
      <c r="H99" s="150">
        <v>2482177.7485632147</v>
      </c>
      <c r="I99" s="150">
        <v>2482177.7485632147</v>
      </c>
      <c r="J99" s="69">
        <f t="shared" ref="J99:J130" si="17">+I99-H99</f>
        <v>0</v>
      </c>
      <c r="K99" s="69"/>
      <c r="L99" s="512">
        <f t="shared" ref="L99:L106" si="18">+H99</f>
        <v>2482177.7485632147</v>
      </c>
      <c r="M99" s="513">
        <f t="shared" ref="M99:M106" si="19">IF(L99&lt;&gt;0,+H99-L99,0)</f>
        <v>0</v>
      </c>
      <c r="N99" s="512">
        <f t="shared" ref="N99:N106" si="20">+I99</f>
        <v>2482177.7485632147</v>
      </c>
      <c r="O99" s="513">
        <f t="shared" ref="O99:O106" si="21">IF(N99&lt;&gt;0,+I99-N99,0)</f>
        <v>0</v>
      </c>
      <c r="P99" s="513">
        <f t="shared" ref="P99:P106" si="22">+O99-M99</f>
        <v>0</v>
      </c>
    </row>
    <row r="100" spans="1:16" ht="12.5">
      <c r="B100" s="9" t="str">
        <f>IF(D100=F99,"","IU")</f>
        <v/>
      </c>
      <c r="C100" s="64">
        <f>IF(D93="","-",+C99+1)</f>
        <v>2017</v>
      </c>
      <c r="D100" s="150">
        <v>33920291.590909094</v>
      </c>
      <c r="E100" s="150">
        <v>779776.81818181823</v>
      </c>
      <c r="F100" s="150">
        <v>33140514.772727277</v>
      </c>
      <c r="G100" s="150">
        <v>33530403.181818187</v>
      </c>
      <c r="H100" s="150">
        <v>4916256.8916213186</v>
      </c>
      <c r="I100" s="150">
        <v>4916256.8916213186</v>
      </c>
      <c r="J100" s="69">
        <f t="shared" si="17"/>
        <v>0</v>
      </c>
      <c r="K100" s="69"/>
      <c r="L100" s="518">
        <f t="shared" si="18"/>
        <v>4916256.8916213186</v>
      </c>
      <c r="M100" s="514">
        <f t="shared" si="19"/>
        <v>0</v>
      </c>
      <c r="N100" s="518">
        <f t="shared" si="20"/>
        <v>4916256.8916213186</v>
      </c>
      <c r="O100" s="514">
        <f t="shared" si="21"/>
        <v>0</v>
      </c>
      <c r="P100" s="514">
        <f t="shared" si="22"/>
        <v>0</v>
      </c>
    </row>
    <row r="101" spans="1:16" ht="12.5">
      <c r="B101" s="9" t="str">
        <f t="shared" ref="B101:B154" si="23">IF(D101=F100,"","IU")</f>
        <v/>
      </c>
      <c r="C101" s="64">
        <f>IF(D93="","-",+C100+1)</f>
        <v>2018</v>
      </c>
      <c r="D101" s="150">
        <v>33140514.772727277</v>
      </c>
      <c r="E101" s="150">
        <v>779776.81818181823</v>
      </c>
      <c r="F101" s="150">
        <v>32360737.954545461</v>
      </c>
      <c r="G101" s="150">
        <v>32750626.363636367</v>
      </c>
      <c r="H101" s="150">
        <v>4820059.6806110973</v>
      </c>
      <c r="I101" s="150">
        <v>4820059.6806110973</v>
      </c>
      <c r="J101" s="69">
        <f t="shared" si="17"/>
        <v>0</v>
      </c>
      <c r="K101" s="69"/>
      <c r="L101" s="518">
        <f t="shared" si="18"/>
        <v>4820059.6806110973</v>
      </c>
      <c r="M101" s="514">
        <f t="shared" si="19"/>
        <v>0</v>
      </c>
      <c r="N101" s="518">
        <f t="shared" si="20"/>
        <v>4820059.6806110973</v>
      </c>
      <c r="O101" s="514">
        <f t="shared" si="21"/>
        <v>0</v>
      </c>
      <c r="P101" s="514">
        <f t="shared" si="22"/>
        <v>0</v>
      </c>
    </row>
    <row r="102" spans="1:16" ht="12.5">
      <c r="B102" s="9" t="str">
        <f t="shared" si="23"/>
        <v/>
      </c>
      <c r="C102" s="64">
        <f>IF(D93="","-",+C101+1)</f>
        <v>2019</v>
      </c>
      <c r="D102" s="150">
        <v>32360737.954545461</v>
      </c>
      <c r="E102" s="150">
        <v>779776.81818181823</v>
      </c>
      <c r="F102" s="150">
        <v>31580961.136363644</v>
      </c>
      <c r="G102" s="150">
        <v>31970849.545454554</v>
      </c>
      <c r="H102" s="150">
        <v>4723862.4696008777</v>
      </c>
      <c r="I102" s="150">
        <v>4723862.4696008777</v>
      </c>
      <c r="J102" s="69">
        <f t="shared" si="17"/>
        <v>0</v>
      </c>
      <c r="K102" s="69"/>
      <c r="L102" s="518">
        <f t="shared" si="18"/>
        <v>4723862.4696008777</v>
      </c>
      <c r="M102" s="514">
        <f t="shared" si="19"/>
        <v>0</v>
      </c>
      <c r="N102" s="518">
        <f t="shared" si="20"/>
        <v>4723862.4696008777</v>
      </c>
      <c r="O102" s="514">
        <f t="shared" si="21"/>
        <v>0</v>
      </c>
      <c r="P102" s="514">
        <f t="shared" si="22"/>
        <v>0</v>
      </c>
    </row>
    <row r="103" spans="1:16" ht="12.5">
      <c r="B103" s="9" t="str">
        <f t="shared" si="23"/>
        <v/>
      </c>
      <c r="C103" s="64">
        <f>IF(D93="","-",+C102+1)</f>
        <v>2020</v>
      </c>
      <c r="D103" s="150">
        <v>31580961.136363644</v>
      </c>
      <c r="E103" s="150">
        <v>779776.81818181823</v>
      </c>
      <c r="F103" s="150">
        <v>30801184.318181828</v>
      </c>
      <c r="G103" s="150">
        <v>31191072.727272734</v>
      </c>
      <c r="H103" s="150">
        <v>4627665.2585906563</v>
      </c>
      <c r="I103" s="150">
        <v>4627665.2585906563</v>
      </c>
      <c r="J103" s="69">
        <f t="shared" si="17"/>
        <v>0</v>
      </c>
      <c r="K103" s="69"/>
      <c r="L103" s="518">
        <f t="shared" si="18"/>
        <v>4627665.2585906563</v>
      </c>
      <c r="M103" s="514">
        <f t="shared" si="19"/>
        <v>0</v>
      </c>
      <c r="N103" s="518">
        <f t="shared" si="20"/>
        <v>4627665.2585906563</v>
      </c>
      <c r="O103" s="514">
        <f t="shared" si="21"/>
        <v>0</v>
      </c>
      <c r="P103" s="514">
        <f t="shared" si="22"/>
        <v>0</v>
      </c>
    </row>
    <row r="104" spans="1:16" ht="12.5">
      <c r="B104" s="9" t="str">
        <f t="shared" si="23"/>
        <v/>
      </c>
      <c r="C104" s="64">
        <f>IF(D93="","-",+C103+1)</f>
        <v>2021</v>
      </c>
      <c r="D104" s="150">
        <v>30801184.318181828</v>
      </c>
      <c r="E104" s="150">
        <v>779776.81818181823</v>
      </c>
      <c r="F104" s="150">
        <v>30021407.500000011</v>
      </c>
      <c r="G104" s="150">
        <v>30411295.909090921</v>
      </c>
      <c r="H104" s="150">
        <v>4531468.0475804359</v>
      </c>
      <c r="I104" s="150">
        <v>4531468.0475804359</v>
      </c>
      <c r="J104" s="69">
        <f t="shared" si="17"/>
        <v>0</v>
      </c>
      <c r="K104" s="69"/>
      <c r="L104" s="518">
        <f t="shared" si="18"/>
        <v>4531468.0475804359</v>
      </c>
      <c r="M104" s="514">
        <f t="shared" si="19"/>
        <v>0</v>
      </c>
      <c r="N104" s="518">
        <f t="shared" si="20"/>
        <v>4531468.0475804359</v>
      </c>
      <c r="O104" s="514">
        <f t="shared" si="21"/>
        <v>0</v>
      </c>
      <c r="P104" s="514">
        <f t="shared" si="22"/>
        <v>0</v>
      </c>
    </row>
    <row r="105" spans="1:16" ht="12.5">
      <c r="B105" s="9" t="str">
        <f t="shared" si="23"/>
        <v/>
      </c>
      <c r="C105" s="64">
        <f>IF(D93="","-",+C104+1)</f>
        <v>2022</v>
      </c>
      <c r="D105" s="150">
        <v>30021407.500000011</v>
      </c>
      <c r="E105" s="150">
        <v>779776.81818181823</v>
      </c>
      <c r="F105" s="150">
        <v>29241630.681818195</v>
      </c>
      <c r="G105" s="150">
        <v>29631519.090909101</v>
      </c>
      <c r="H105" s="150">
        <v>4435270.8365702145</v>
      </c>
      <c r="I105" s="150">
        <v>4435270.8365702145</v>
      </c>
      <c r="J105" s="69">
        <f t="shared" si="17"/>
        <v>0</v>
      </c>
      <c r="K105" s="69"/>
      <c r="L105" s="518">
        <f t="shared" si="18"/>
        <v>4435270.8365702145</v>
      </c>
      <c r="M105" s="514">
        <f t="shared" si="19"/>
        <v>0</v>
      </c>
      <c r="N105" s="518">
        <f t="shared" si="20"/>
        <v>4435270.8365702145</v>
      </c>
      <c r="O105" s="514">
        <f t="shared" si="21"/>
        <v>0</v>
      </c>
      <c r="P105" s="514">
        <f t="shared" si="22"/>
        <v>0</v>
      </c>
    </row>
    <row r="106" spans="1:16" ht="12.5">
      <c r="B106" s="9" t="str">
        <f t="shared" si="23"/>
        <v/>
      </c>
      <c r="C106" s="64">
        <f>IF(D93="","-",+C105+1)</f>
        <v>2023</v>
      </c>
      <c r="D106" s="150">
        <v>29241630.681818195</v>
      </c>
      <c r="E106" s="150">
        <v>779776.81818181823</v>
      </c>
      <c r="F106" s="150">
        <v>28461853.863636378</v>
      </c>
      <c r="G106" s="150">
        <v>28851742.272727288</v>
      </c>
      <c r="H106" s="150">
        <v>4339073.625559995</v>
      </c>
      <c r="I106" s="150">
        <v>4339073.625559995</v>
      </c>
      <c r="J106" s="69">
        <f t="shared" si="17"/>
        <v>0</v>
      </c>
      <c r="K106" s="69"/>
      <c r="L106" s="518">
        <f t="shared" si="18"/>
        <v>4339073.625559995</v>
      </c>
      <c r="M106" s="514">
        <f t="shared" si="19"/>
        <v>0</v>
      </c>
      <c r="N106" s="518">
        <f t="shared" si="20"/>
        <v>4339073.625559995</v>
      </c>
      <c r="O106" s="514">
        <f t="shared" si="21"/>
        <v>0</v>
      </c>
      <c r="P106" s="514">
        <f t="shared" si="22"/>
        <v>0</v>
      </c>
    </row>
    <row r="107" spans="1:16" ht="12.5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28461853.863636378</v>
      </c>
      <c r="E107" s="71">
        <f>IF(+J96&lt;F106,J96,D107)</f>
        <v>779776.81818181823</v>
      </c>
      <c r="F107" s="70">
        <f t="shared" ref="F107:F154" si="24">+D107-E107</f>
        <v>27682077.045454562</v>
      </c>
      <c r="G107" s="70">
        <f t="shared" ref="G107:G154" si="25">+(F107+D107)/2</f>
        <v>28071965.454545468</v>
      </c>
      <c r="H107" s="73">
        <f t="shared" ref="H107:H154" si="26">+J$94*G107+E107</f>
        <v>4275475.9300917406</v>
      </c>
      <c r="I107" s="127">
        <f t="shared" ref="I107:I154" si="27">+J$95*G107+E107</f>
        <v>4275475.9300917406</v>
      </c>
      <c r="J107" s="69">
        <f t="shared" si="17"/>
        <v>0</v>
      </c>
      <c r="K107" s="69"/>
      <c r="L107" s="150"/>
      <c r="M107" s="69">
        <f t="shared" ref="M107:M130" si="28">IF(L107&lt;&gt;0,+H107-L107,0)</f>
        <v>0</v>
      </c>
      <c r="N107" s="150"/>
      <c r="O107" s="69">
        <f t="shared" ref="O107:O130" si="29">IF(N107&lt;&gt;0,+I107-N107,0)</f>
        <v>0</v>
      </c>
      <c r="P107" s="69">
        <f t="shared" ref="P107:P130" si="30">+O107-M107</f>
        <v>0</v>
      </c>
    </row>
    <row r="108" spans="1:16" ht="12.5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27682077.045454562</v>
      </c>
      <c r="E108" s="71">
        <f>IF(+J96&lt;F107,J96,D108)</f>
        <v>779776.81818181823</v>
      </c>
      <c r="F108" s="70">
        <f t="shared" si="24"/>
        <v>26902300.227272745</v>
      </c>
      <c r="G108" s="70">
        <f t="shared" si="25"/>
        <v>27292188.636363655</v>
      </c>
      <c r="H108" s="73">
        <f t="shared" si="26"/>
        <v>4178373.1769831325</v>
      </c>
      <c r="I108" s="127">
        <f t="shared" si="27"/>
        <v>4178373.1769831325</v>
      </c>
      <c r="J108" s="69">
        <f t="shared" si="17"/>
        <v>0</v>
      </c>
      <c r="K108" s="69"/>
      <c r="L108" s="150"/>
      <c r="M108" s="69">
        <f t="shared" si="28"/>
        <v>0</v>
      </c>
      <c r="N108" s="150"/>
      <c r="O108" s="69">
        <f t="shared" si="29"/>
        <v>0</v>
      </c>
      <c r="P108" s="69">
        <f t="shared" si="30"/>
        <v>0</v>
      </c>
    </row>
    <row r="109" spans="1:16" ht="12.5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26902300.227272745</v>
      </c>
      <c r="E109" s="71">
        <f>IF(+J96&lt;F108,J96,D109)</f>
        <v>779776.81818181823</v>
      </c>
      <c r="F109" s="70">
        <f t="shared" si="24"/>
        <v>26122523.409090929</v>
      </c>
      <c r="G109" s="70">
        <f t="shared" si="25"/>
        <v>26512411.818181835</v>
      </c>
      <c r="H109" s="73">
        <f t="shared" si="26"/>
        <v>4081270.4238745235</v>
      </c>
      <c r="I109" s="127">
        <f t="shared" si="27"/>
        <v>4081270.4238745235</v>
      </c>
      <c r="J109" s="69">
        <f t="shared" si="17"/>
        <v>0</v>
      </c>
      <c r="K109" s="69"/>
      <c r="L109" s="150"/>
      <c r="M109" s="69">
        <f t="shared" si="28"/>
        <v>0</v>
      </c>
      <c r="N109" s="150"/>
      <c r="O109" s="69">
        <f t="shared" si="29"/>
        <v>0</v>
      </c>
      <c r="P109" s="69">
        <f t="shared" si="30"/>
        <v>0</v>
      </c>
    </row>
    <row r="110" spans="1:16" ht="12.5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26122523.409090929</v>
      </c>
      <c r="E110" s="71">
        <f>IF(+J96&lt;F109,J96,D110)</f>
        <v>779776.81818181823</v>
      </c>
      <c r="F110" s="70">
        <f t="shared" si="24"/>
        <v>25342746.590909112</v>
      </c>
      <c r="G110" s="70">
        <f t="shared" si="25"/>
        <v>25732635.000000022</v>
      </c>
      <c r="H110" s="73">
        <f t="shared" si="26"/>
        <v>3984167.670765915</v>
      </c>
      <c r="I110" s="127">
        <f t="shared" si="27"/>
        <v>3984167.670765915</v>
      </c>
      <c r="J110" s="69">
        <f t="shared" si="17"/>
        <v>0</v>
      </c>
      <c r="K110" s="69"/>
      <c r="L110" s="150"/>
      <c r="M110" s="69">
        <f t="shared" si="28"/>
        <v>0</v>
      </c>
      <c r="N110" s="150"/>
      <c r="O110" s="69">
        <f t="shared" si="29"/>
        <v>0</v>
      </c>
      <c r="P110" s="69">
        <f t="shared" si="30"/>
        <v>0</v>
      </c>
    </row>
    <row r="111" spans="1:16" ht="12.5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25342746.590909112</v>
      </c>
      <c r="E111" s="71">
        <f>IF(+J96&lt;F110,J96,D111)</f>
        <v>779776.81818181823</v>
      </c>
      <c r="F111" s="70">
        <f t="shared" si="24"/>
        <v>24562969.772727296</v>
      </c>
      <c r="G111" s="70">
        <f t="shared" si="25"/>
        <v>24952858.181818202</v>
      </c>
      <c r="H111" s="73">
        <f t="shared" si="26"/>
        <v>3887064.917657306</v>
      </c>
      <c r="I111" s="127">
        <f t="shared" si="27"/>
        <v>3887064.917657306</v>
      </c>
      <c r="J111" s="69">
        <f t="shared" si="17"/>
        <v>0</v>
      </c>
      <c r="K111" s="69"/>
      <c r="L111" s="150"/>
      <c r="M111" s="69">
        <f t="shared" si="28"/>
        <v>0</v>
      </c>
      <c r="N111" s="150"/>
      <c r="O111" s="69">
        <f t="shared" si="29"/>
        <v>0</v>
      </c>
      <c r="P111" s="69">
        <f t="shared" si="30"/>
        <v>0</v>
      </c>
    </row>
    <row r="112" spans="1:16" ht="12.5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24562969.772727296</v>
      </c>
      <c r="E112" s="71">
        <f>IF(+J96&lt;F111,J96,D112)</f>
        <v>779776.81818181823</v>
      </c>
      <c r="F112" s="70">
        <f t="shared" si="24"/>
        <v>23783192.954545479</v>
      </c>
      <c r="G112" s="70">
        <f t="shared" si="25"/>
        <v>24173081.363636389</v>
      </c>
      <c r="H112" s="73">
        <f t="shared" si="26"/>
        <v>3789962.1645486979</v>
      </c>
      <c r="I112" s="127">
        <f t="shared" si="27"/>
        <v>3789962.1645486979</v>
      </c>
      <c r="J112" s="69">
        <f t="shared" si="17"/>
        <v>0</v>
      </c>
      <c r="K112" s="69"/>
      <c r="L112" s="150"/>
      <c r="M112" s="69">
        <f t="shared" si="28"/>
        <v>0</v>
      </c>
      <c r="N112" s="150"/>
      <c r="O112" s="69">
        <f t="shared" si="29"/>
        <v>0</v>
      </c>
      <c r="P112" s="69">
        <f t="shared" si="30"/>
        <v>0</v>
      </c>
    </row>
    <row r="113" spans="2:16" ht="12.5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23783192.954545479</v>
      </c>
      <c r="E113" s="71">
        <f>IF(+J96&lt;F112,J96,D113)</f>
        <v>779776.81818181823</v>
      </c>
      <c r="F113" s="70">
        <f t="shared" si="24"/>
        <v>23003416.136363663</v>
      </c>
      <c r="G113" s="70">
        <f t="shared" si="25"/>
        <v>23393304.545454569</v>
      </c>
      <c r="H113" s="73">
        <f t="shared" si="26"/>
        <v>3692859.4114400884</v>
      </c>
      <c r="I113" s="127">
        <f t="shared" si="27"/>
        <v>3692859.4114400884</v>
      </c>
      <c r="J113" s="69">
        <f t="shared" si="17"/>
        <v>0</v>
      </c>
      <c r="K113" s="69"/>
      <c r="L113" s="150"/>
      <c r="M113" s="69">
        <f t="shared" si="28"/>
        <v>0</v>
      </c>
      <c r="N113" s="150"/>
      <c r="O113" s="69">
        <f t="shared" si="29"/>
        <v>0</v>
      </c>
      <c r="P113" s="69">
        <f t="shared" si="30"/>
        <v>0</v>
      </c>
    </row>
    <row r="114" spans="2:16" ht="12.5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23003416.136363663</v>
      </c>
      <c r="E114" s="71">
        <f>IF(+J96&lt;F113,J96,D114)</f>
        <v>779776.81818181823</v>
      </c>
      <c r="F114" s="70">
        <f t="shared" si="24"/>
        <v>22223639.318181846</v>
      </c>
      <c r="G114" s="70">
        <f t="shared" si="25"/>
        <v>22613527.727272756</v>
      </c>
      <c r="H114" s="73">
        <f t="shared" si="26"/>
        <v>3595756.6583314803</v>
      </c>
      <c r="I114" s="127">
        <f t="shared" si="27"/>
        <v>3595756.6583314803</v>
      </c>
      <c r="J114" s="69">
        <f t="shared" si="17"/>
        <v>0</v>
      </c>
      <c r="K114" s="69"/>
      <c r="L114" s="150"/>
      <c r="M114" s="69">
        <f t="shared" si="28"/>
        <v>0</v>
      </c>
      <c r="N114" s="150"/>
      <c r="O114" s="69">
        <f t="shared" si="29"/>
        <v>0</v>
      </c>
      <c r="P114" s="69">
        <f t="shared" si="30"/>
        <v>0</v>
      </c>
    </row>
    <row r="115" spans="2:16" ht="12.5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22223639.318181846</v>
      </c>
      <c r="E115" s="71">
        <f>IF(+J96&lt;F114,J96,D115)</f>
        <v>779776.81818181823</v>
      </c>
      <c r="F115" s="70">
        <f t="shared" si="24"/>
        <v>21443862.50000003</v>
      </c>
      <c r="G115" s="70">
        <f t="shared" si="25"/>
        <v>21833750.909090936</v>
      </c>
      <c r="H115" s="73">
        <f t="shared" si="26"/>
        <v>3498653.9052228713</v>
      </c>
      <c r="I115" s="127">
        <f t="shared" si="27"/>
        <v>3498653.9052228713</v>
      </c>
      <c r="J115" s="69">
        <f t="shared" si="17"/>
        <v>0</v>
      </c>
      <c r="K115" s="69"/>
      <c r="L115" s="150"/>
      <c r="M115" s="69">
        <f t="shared" si="28"/>
        <v>0</v>
      </c>
      <c r="N115" s="150"/>
      <c r="O115" s="69">
        <f t="shared" si="29"/>
        <v>0</v>
      </c>
      <c r="P115" s="69">
        <f t="shared" si="30"/>
        <v>0</v>
      </c>
    </row>
    <row r="116" spans="2:16" ht="12.5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21443862.50000003</v>
      </c>
      <c r="E116" s="71">
        <f>IF(+J96&lt;F115,J96,D116)</f>
        <v>779776.81818181823</v>
      </c>
      <c r="F116" s="70">
        <f t="shared" si="24"/>
        <v>20664085.681818213</v>
      </c>
      <c r="G116" s="70">
        <f t="shared" si="25"/>
        <v>21053974.090909123</v>
      </c>
      <c r="H116" s="73">
        <f t="shared" si="26"/>
        <v>3401551.1521142628</v>
      </c>
      <c r="I116" s="127">
        <f t="shared" si="27"/>
        <v>3401551.1521142628</v>
      </c>
      <c r="J116" s="69">
        <f t="shared" si="17"/>
        <v>0</v>
      </c>
      <c r="K116" s="69"/>
      <c r="L116" s="150"/>
      <c r="M116" s="69">
        <f t="shared" si="28"/>
        <v>0</v>
      </c>
      <c r="N116" s="150"/>
      <c r="O116" s="69">
        <f t="shared" si="29"/>
        <v>0</v>
      </c>
      <c r="P116" s="69">
        <f t="shared" si="30"/>
        <v>0</v>
      </c>
    </row>
    <row r="117" spans="2:16" ht="12.5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20664085.681818213</v>
      </c>
      <c r="E117" s="71">
        <f>IF(+J96&lt;F116,J96,D117)</f>
        <v>779776.81818181823</v>
      </c>
      <c r="F117" s="70">
        <f t="shared" si="24"/>
        <v>19884308.863636397</v>
      </c>
      <c r="G117" s="70">
        <f t="shared" si="25"/>
        <v>20274197.272727303</v>
      </c>
      <c r="H117" s="73">
        <f t="shared" si="26"/>
        <v>3304448.3990056538</v>
      </c>
      <c r="I117" s="127">
        <f t="shared" si="27"/>
        <v>3304448.3990056538</v>
      </c>
      <c r="J117" s="69">
        <f t="shared" si="17"/>
        <v>0</v>
      </c>
      <c r="K117" s="69"/>
      <c r="L117" s="150"/>
      <c r="M117" s="69">
        <f t="shared" si="28"/>
        <v>0</v>
      </c>
      <c r="N117" s="150"/>
      <c r="O117" s="69">
        <f t="shared" si="29"/>
        <v>0</v>
      </c>
      <c r="P117" s="69">
        <f t="shared" si="30"/>
        <v>0</v>
      </c>
    </row>
    <row r="118" spans="2:16" ht="12.5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19884308.863636397</v>
      </c>
      <c r="E118" s="71">
        <f>IF(+J96&lt;F117,J96,D118)</f>
        <v>779776.81818181823</v>
      </c>
      <c r="F118" s="70">
        <f t="shared" si="24"/>
        <v>19104532.04545458</v>
      </c>
      <c r="G118" s="70">
        <f t="shared" si="25"/>
        <v>19494420.45454549</v>
      </c>
      <c r="H118" s="73">
        <f t="shared" si="26"/>
        <v>3207345.6458970457</v>
      </c>
      <c r="I118" s="127">
        <f t="shared" si="27"/>
        <v>3207345.6458970457</v>
      </c>
      <c r="J118" s="69">
        <f t="shared" si="17"/>
        <v>0</v>
      </c>
      <c r="K118" s="69"/>
      <c r="L118" s="150"/>
      <c r="M118" s="69">
        <f t="shared" si="28"/>
        <v>0</v>
      </c>
      <c r="N118" s="150"/>
      <c r="O118" s="69">
        <f t="shared" si="29"/>
        <v>0</v>
      </c>
      <c r="P118" s="69">
        <f t="shared" si="30"/>
        <v>0</v>
      </c>
    </row>
    <row r="119" spans="2:16" ht="12.5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19104532.04545458</v>
      </c>
      <c r="E119" s="71">
        <f>IF(+J96&lt;F118,J96,D119)</f>
        <v>779776.81818181823</v>
      </c>
      <c r="F119" s="70">
        <f t="shared" si="24"/>
        <v>18324755.227272764</v>
      </c>
      <c r="G119" s="70">
        <f t="shared" si="25"/>
        <v>18714643.63636367</v>
      </c>
      <c r="H119" s="73">
        <f t="shared" si="26"/>
        <v>3110242.8927884363</v>
      </c>
      <c r="I119" s="127">
        <f t="shared" si="27"/>
        <v>3110242.8927884363</v>
      </c>
      <c r="J119" s="69">
        <f t="shared" si="17"/>
        <v>0</v>
      </c>
      <c r="K119" s="69"/>
      <c r="L119" s="150"/>
      <c r="M119" s="69">
        <f t="shared" si="28"/>
        <v>0</v>
      </c>
      <c r="N119" s="150"/>
      <c r="O119" s="69">
        <f t="shared" si="29"/>
        <v>0</v>
      </c>
      <c r="P119" s="69">
        <f t="shared" si="30"/>
        <v>0</v>
      </c>
    </row>
    <row r="120" spans="2:16" ht="12.5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18324755.227272764</v>
      </c>
      <c r="E120" s="71">
        <f>IF(+J96&lt;F119,J96,D120)</f>
        <v>779776.81818181823</v>
      </c>
      <c r="F120" s="70">
        <f t="shared" si="24"/>
        <v>17544978.409090947</v>
      </c>
      <c r="G120" s="70">
        <f t="shared" si="25"/>
        <v>17934866.818181857</v>
      </c>
      <c r="H120" s="73">
        <f t="shared" si="26"/>
        <v>3013140.1396798282</v>
      </c>
      <c r="I120" s="127">
        <f t="shared" si="27"/>
        <v>3013140.1396798282</v>
      </c>
      <c r="J120" s="69">
        <f t="shared" si="17"/>
        <v>0</v>
      </c>
      <c r="K120" s="69"/>
      <c r="L120" s="150"/>
      <c r="M120" s="69">
        <f t="shared" si="28"/>
        <v>0</v>
      </c>
      <c r="N120" s="150"/>
      <c r="O120" s="69">
        <f t="shared" si="29"/>
        <v>0</v>
      </c>
      <c r="P120" s="69">
        <f t="shared" si="30"/>
        <v>0</v>
      </c>
    </row>
    <row r="121" spans="2:16" ht="12.5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17544978.409090947</v>
      </c>
      <c r="E121" s="71">
        <f>IF(+J96&lt;F120,J96,D121)</f>
        <v>779776.81818181823</v>
      </c>
      <c r="F121" s="70">
        <f t="shared" si="24"/>
        <v>16765201.590909129</v>
      </c>
      <c r="G121" s="70">
        <f t="shared" si="25"/>
        <v>17155090.000000037</v>
      </c>
      <c r="H121" s="73">
        <f t="shared" si="26"/>
        <v>2916037.3865712192</v>
      </c>
      <c r="I121" s="127">
        <f t="shared" si="27"/>
        <v>2916037.3865712192</v>
      </c>
      <c r="J121" s="69">
        <f t="shared" si="17"/>
        <v>0</v>
      </c>
      <c r="K121" s="69"/>
      <c r="L121" s="150"/>
      <c r="M121" s="69">
        <f t="shared" si="28"/>
        <v>0</v>
      </c>
      <c r="N121" s="150"/>
      <c r="O121" s="69">
        <f t="shared" si="29"/>
        <v>0</v>
      </c>
      <c r="P121" s="69">
        <f t="shared" si="30"/>
        <v>0</v>
      </c>
    </row>
    <row r="122" spans="2:16" ht="12.5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16765201.590909129</v>
      </c>
      <c r="E122" s="71">
        <f>IF(+J96&lt;F121,J96,D122)</f>
        <v>779776.81818181823</v>
      </c>
      <c r="F122" s="70">
        <f t="shared" si="24"/>
        <v>15985424.772727311</v>
      </c>
      <c r="G122" s="70">
        <f t="shared" si="25"/>
        <v>16375313.181818221</v>
      </c>
      <c r="H122" s="73">
        <f t="shared" si="26"/>
        <v>2818934.6334626102</v>
      </c>
      <c r="I122" s="127">
        <f t="shared" si="27"/>
        <v>2818934.6334626102</v>
      </c>
      <c r="J122" s="69">
        <f t="shared" si="17"/>
        <v>0</v>
      </c>
      <c r="K122" s="69"/>
      <c r="L122" s="150"/>
      <c r="M122" s="69">
        <f t="shared" si="28"/>
        <v>0</v>
      </c>
      <c r="N122" s="150"/>
      <c r="O122" s="69">
        <f t="shared" si="29"/>
        <v>0</v>
      </c>
      <c r="P122" s="69">
        <f t="shared" si="30"/>
        <v>0</v>
      </c>
    </row>
    <row r="123" spans="2:16" ht="12.5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15985424.772727311</v>
      </c>
      <c r="E123" s="71">
        <f>IF(+J96&lt;F122,J96,D123)</f>
        <v>779776.81818181823</v>
      </c>
      <c r="F123" s="70">
        <f t="shared" si="24"/>
        <v>15205647.954545492</v>
      </c>
      <c r="G123" s="70">
        <f t="shared" si="25"/>
        <v>15595536.363636401</v>
      </c>
      <c r="H123" s="73">
        <f t="shared" si="26"/>
        <v>2721831.8803540012</v>
      </c>
      <c r="I123" s="127">
        <f t="shared" si="27"/>
        <v>2721831.8803540012</v>
      </c>
      <c r="J123" s="69">
        <f t="shared" si="17"/>
        <v>0</v>
      </c>
      <c r="K123" s="69"/>
      <c r="L123" s="150"/>
      <c r="M123" s="69">
        <f t="shared" si="28"/>
        <v>0</v>
      </c>
      <c r="N123" s="150"/>
      <c r="O123" s="69">
        <f t="shared" si="29"/>
        <v>0</v>
      </c>
      <c r="P123" s="69">
        <f t="shared" si="30"/>
        <v>0</v>
      </c>
    </row>
    <row r="124" spans="2:16" ht="12.5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15205647.954545492</v>
      </c>
      <c r="E124" s="71">
        <f>IF(+J96&lt;F123,J96,D124)</f>
        <v>779776.81818181823</v>
      </c>
      <c r="F124" s="70">
        <f t="shared" si="24"/>
        <v>14425871.136363674</v>
      </c>
      <c r="G124" s="70">
        <f t="shared" si="25"/>
        <v>14815759.545454584</v>
      </c>
      <c r="H124" s="73">
        <f t="shared" si="26"/>
        <v>2624729.1272453922</v>
      </c>
      <c r="I124" s="127">
        <f t="shared" si="27"/>
        <v>2624729.1272453922</v>
      </c>
      <c r="J124" s="69">
        <f t="shared" si="17"/>
        <v>0</v>
      </c>
      <c r="K124" s="69"/>
      <c r="L124" s="150"/>
      <c r="M124" s="69">
        <f t="shared" si="28"/>
        <v>0</v>
      </c>
      <c r="N124" s="150"/>
      <c r="O124" s="69">
        <f t="shared" si="29"/>
        <v>0</v>
      </c>
      <c r="P124" s="69">
        <f t="shared" si="30"/>
        <v>0</v>
      </c>
    </row>
    <row r="125" spans="2:16" ht="12.5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14425871.136363674</v>
      </c>
      <c r="E125" s="71">
        <f>IF(+J96&lt;F124,J96,D125)</f>
        <v>779776.81818181823</v>
      </c>
      <c r="F125" s="70">
        <f t="shared" si="24"/>
        <v>13646094.318181856</v>
      </c>
      <c r="G125" s="70">
        <f t="shared" si="25"/>
        <v>14035982.727272764</v>
      </c>
      <c r="H125" s="73">
        <f t="shared" si="26"/>
        <v>2527626.3741367832</v>
      </c>
      <c r="I125" s="127">
        <f t="shared" si="27"/>
        <v>2527626.3741367832</v>
      </c>
      <c r="J125" s="69">
        <f t="shared" si="17"/>
        <v>0</v>
      </c>
      <c r="K125" s="69"/>
      <c r="L125" s="150"/>
      <c r="M125" s="69">
        <f t="shared" si="28"/>
        <v>0</v>
      </c>
      <c r="N125" s="150"/>
      <c r="O125" s="69">
        <f t="shared" si="29"/>
        <v>0</v>
      </c>
      <c r="P125" s="69">
        <f t="shared" si="30"/>
        <v>0</v>
      </c>
    </row>
    <row r="126" spans="2:16" ht="12.5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13646094.318181856</v>
      </c>
      <c r="E126" s="71">
        <f>IF(+J96&lt;F125,J96,D126)</f>
        <v>779776.81818181823</v>
      </c>
      <c r="F126" s="70">
        <f t="shared" si="24"/>
        <v>12866317.500000037</v>
      </c>
      <c r="G126" s="70">
        <f t="shared" si="25"/>
        <v>13256205.909090947</v>
      </c>
      <c r="H126" s="73">
        <f t="shared" si="26"/>
        <v>2430523.6210281746</v>
      </c>
      <c r="I126" s="127">
        <f t="shared" si="27"/>
        <v>2430523.6210281746</v>
      </c>
      <c r="J126" s="69">
        <f t="shared" si="17"/>
        <v>0</v>
      </c>
      <c r="K126" s="69"/>
      <c r="L126" s="150"/>
      <c r="M126" s="69">
        <f t="shared" si="28"/>
        <v>0</v>
      </c>
      <c r="N126" s="150"/>
      <c r="O126" s="69">
        <f t="shared" si="29"/>
        <v>0</v>
      </c>
      <c r="P126" s="69">
        <f t="shared" si="30"/>
        <v>0</v>
      </c>
    </row>
    <row r="127" spans="2:16" ht="12.5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12866317.500000037</v>
      </c>
      <c r="E127" s="71">
        <f>IF(+J96&lt;F126,J96,D127)</f>
        <v>779776.81818181823</v>
      </c>
      <c r="F127" s="70">
        <f t="shared" si="24"/>
        <v>12086540.681818219</v>
      </c>
      <c r="G127" s="70">
        <f t="shared" si="25"/>
        <v>12476429.090909127</v>
      </c>
      <c r="H127" s="73">
        <f t="shared" si="26"/>
        <v>2333420.8679195652</v>
      </c>
      <c r="I127" s="127">
        <f t="shared" si="27"/>
        <v>2333420.8679195652</v>
      </c>
      <c r="J127" s="69">
        <f t="shared" si="17"/>
        <v>0</v>
      </c>
      <c r="K127" s="69"/>
      <c r="L127" s="150"/>
      <c r="M127" s="69">
        <f t="shared" si="28"/>
        <v>0</v>
      </c>
      <c r="N127" s="150"/>
      <c r="O127" s="69">
        <f t="shared" si="29"/>
        <v>0</v>
      </c>
      <c r="P127" s="69">
        <f t="shared" si="30"/>
        <v>0</v>
      </c>
    </row>
    <row r="128" spans="2:16" ht="12.5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12086540.681818219</v>
      </c>
      <c r="E128" s="71">
        <f>IF(+J96&lt;F127,J96,D128)</f>
        <v>779776.81818181823</v>
      </c>
      <c r="F128" s="70">
        <f t="shared" si="24"/>
        <v>11306763.863636401</v>
      </c>
      <c r="G128" s="70">
        <f t="shared" si="25"/>
        <v>11696652.272727311</v>
      </c>
      <c r="H128" s="73">
        <f t="shared" si="26"/>
        <v>2236318.1148109566</v>
      </c>
      <c r="I128" s="127">
        <f t="shared" si="27"/>
        <v>2236318.1148109566</v>
      </c>
      <c r="J128" s="69">
        <f t="shared" si="17"/>
        <v>0</v>
      </c>
      <c r="K128" s="69"/>
      <c r="L128" s="150"/>
      <c r="M128" s="69">
        <f t="shared" si="28"/>
        <v>0</v>
      </c>
      <c r="N128" s="150"/>
      <c r="O128" s="69">
        <f t="shared" si="29"/>
        <v>0</v>
      </c>
      <c r="P128" s="69">
        <f t="shared" si="30"/>
        <v>0</v>
      </c>
    </row>
    <row r="129" spans="2:16" ht="12.5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11306763.863636401</v>
      </c>
      <c r="E129" s="71">
        <f>IF(+J96&lt;F128,J96,D129)</f>
        <v>779776.81818181823</v>
      </c>
      <c r="F129" s="70">
        <f t="shared" si="24"/>
        <v>10526987.045454582</v>
      </c>
      <c r="G129" s="70">
        <f t="shared" si="25"/>
        <v>10916875.45454549</v>
      </c>
      <c r="H129" s="73">
        <f t="shared" si="26"/>
        <v>2139215.3617023476</v>
      </c>
      <c r="I129" s="127">
        <f t="shared" si="27"/>
        <v>2139215.3617023476</v>
      </c>
      <c r="J129" s="69">
        <f t="shared" si="17"/>
        <v>0</v>
      </c>
      <c r="K129" s="69"/>
      <c r="L129" s="150"/>
      <c r="M129" s="69">
        <f t="shared" si="28"/>
        <v>0</v>
      </c>
      <c r="N129" s="150"/>
      <c r="O129" s="69">
        <f t="shared" si="29"/>
        <v>0</v>
      </c>
      <c r="P129" s="69">
        <f t="shared" si="30"/>
        <v>0</v>
      </c>
    </row>
    <row r="130" spans="2:16" ht="12.5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10526987.045454582</v>
      </c>
      <c r="E130" s="71">
        <f>IF(+J96&lt;F129,J96,D130)</f>
        <v>779776.81818181823</v>
      </c>
      <c r="F130" s="70">
        <f t="shared" si="24"/>
        <v>9747210.2272727638</v>
      </c>
      <c r="G130" s="70">
        <f t="shared" si="25"/>
        <v>10137098.636363674</v>
      </c>
      <c r="H130" s="73">
        <f t="shared" si="26"/>
        <v>2042112.6085937386</v>
      </c>
      <c r="I130" s="127">
        <f t="shared" si="27"/>
        <v>2042112.6085937386</v>
      </c>
      <c r="J130" s="69">
        <f t="shared" si="17"/>
        <v>0</v>
      </c>
      <c r="K130" s="69"/>
      <c r="L130" s="150"/>
      <c r="M130" s="69">
        <f t="shared" si="28"/>
        <v>0</v>
      </c>
      <c r="N130" s="150"/>
      <c r="O130" s="69">
        <f t="shared" si="29"/>
        <v>0</v>
      </c>
      <c r="P130" s="69">
        <f t="shared" si="30"/>
        <v>0</v>
      </c>
    </row>
    <row r="131" spans="2:16" ht="12.5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9747210.2272727638</v>
      </c>
      <c r="E131" s="71">
        <f>IF(+J96&lt;F130,J96,D131)</f>
        <v>779776.81818181823</v>
      </c>
      <c r="F131" s="70">
        <f t="shared" si="24"/>
        <v>8967433.4090909455</v>
      </c>
      <c r="G131" s="70">
        <f t="shared" si="25"/>
        <v>9357321.8181818537</v>
      </c>
      <c r="H131" s="73">
        <f t="shared" si="26"/>
        <v>1945009.8554851296</v>
      </c>
      <c r="I131" s="127">
        <f t="shared" si="27"/>
        <v>1945009.8554851296</v>
      </c>
      <c r="J131" s="69">
        <f t="shared" ref="J131:J154" si="31">+I541-H541</f>
        <v>0</v>
      </c>
      <c r="K131" s="69"/>
      <c r="L131" s="150"/>
      <c r="M131" s="69">
        <f t="shared" ref="M131:M154" si="32">IF(L541&lt;&gt;0,+H541-L541,0)</f>
        <v>0</v>
      </c>
      <c r="N131" s="150"/>
      <c r="O131" s="69">
        <f t="shared" ref="O131:O154" si="33">IF(N541&lt;&gt;0,+I541-N541,0)</f>
        <v>0</v>
      </c>
      <c r="P131" s="69">
        <f t="shared" ref="P131:P154" si="34">+O541-M541</f>
        <v>0</v>
      </c>
    </row>
    <row r="132" spans="2:16" ht="12.5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8967433.4090909455</v>
      </c>
      <c r="E132" s="71">
        <f>IF(+J96&lt;F131,J96,D132)</f>
        <v>779776.81818181823</v>
      </c>
      <c r="F132" s="70">
        <f t="shared" si="24"/>
        <v>8187656.5909091271</v>
      </c>
      <c r="G132" s="70">
        <f t="shared" si="25"/>
        <v>8577545.0000000373</v>
      </c>
      <c r="H132" s="73">
        <f t="shared" si="26"/>
        <v>1847907.1023765206</v>
      </c>
      <c r="I132" s="127">
        <f t="shared" si="27"/>
        <v>1847907.1023765206</v>
      </c>
      <c r="J132" s="69">
        <f t="shared" si="31"/>
        <v>0</v>
      </c>
      <c r="K132" s="69"/>
      <c r="L132" s="150"/>
      <c r="M132" s="69">
        <f t="shared" si="32"/>
        <v>0</v>
      </c>
      <c r="N132" s="150"/>
      <c r="O132" s="69">
        <f t="shared" si="33"/>
        <v>0</v>
      </c>
      <c r="P132" s="69">
        <f t="shared" si="34"/>
        <v>0</v>
      </c>
    </row>
    <row r="133" spans="2:16" ht="12.5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8187656.5909091271</v>
      </c>
      <c r="E133" s="71">
        <f>IF(+J96&lt;F132,J96,D133)</f>
        <v>779776.81818181823</v>
      </c>
      <c r="F133" s="70">
        <f t="shared" si="24"/>
        <v>7407879.7727273088</v>
      </c>
      <c r="G133" s="70">
        <f t="shared" si="25"/>
        <v>7797768.181818218</v>
      </c>
      <c r="H133" s="73">
        <f t="shared" si="26"/>
        <v>1750804.3492679119</v>
      </c>
      <c r="I133" s="127">
        <f t="shared" si="27"/>
        <v>1750804.3492679119</v>
      </c>
      <c r="J133" s="69">
        <f t="shared" si="31"/>
        <v>0</v>
      </c>
      <c r="K133" s="69"/>
      <c r="L133" s="150"/>
      <c r="M133" s="69">
        <f t="shared" si="32"/>
        <v>0</v>
      </c>
      <c r="N133" s="150"/>
      <c r="O133" s="69">
        <f t="shared" si="33"/>
        <v>0</v>
      </c>
      <c r="P133" s="69">
        <f t="shared" si="34"/>
        <v>0</v>
      </c>
    </row>
    <row r="134" spans="2:16" ht="12.5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7407879.7727273088</v>
      </c>
      <c r="E134" s="71">
        <f>IF(+J96&lt;F133,J96,D134)</f>
        <v>779776.81818181823</v>
      </c>
      <c r="F134" s="70">
        <f t="shared" si="24"/>
        <v>6628102.9545454904</v>
      </c>
      <c r="G134" s="70">
        <f t="shared" si="25"/>
        <v>7017991.3636363996</v>
      </c>
      <c r="H134" s="73">
        <f t="shared" si="26"/>
        <v>1653701.5961593029</v>
      </c>
      <c r="I134" s="127">
        <f t="shared" si="27"/>
        <v>1653701.5961593029</v>
      </c>
      <c r="J134" s="69">
        <f t="shared" si="31"/>
        <v>0</v>
      </c>
      <c r="K134" s="69"/>
      <c r="L134" s="150"/>
      <c r="M134" s="69">
        <f t="shared" si="32"/>
        <v>0</v>
      </c>
      <c r="N134" s="150"/>
      <c r="O134" s="69">
        <f t="shared" si="33"/>
        <v>0</v>
      </c>
      <c r="P134" s="69">
        <f t="shared" si="34"/>
        <v>0</v>
      </c>
    </row>
    <row r="135" spans="2:16" ht="12.5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6628102.9545454904</v>
      </c>
      <c r="E135" s="71">
        <f>IF(+J96&lt;F134,J96,D135)</f>
        <v>779776.81818181823</v>
      </c>
      <c r="F135" s="70">
        <f t="shared" si="24"/>
        <v>5848326.1363636721</v>
      </c>
      <c r="G135" s="70">
        <f t="shared" si="25"/>
        <v>6238214.5454545813</v>
      </c>
      <c r="H135" s="73">
        <f t="shared" si="26"/>
        <v>1556598.8430506941</v>
      </c>
      <c r="I135" s="127">
        <f t="shared" si="27"/>
        <v>1556598.8430506941</v>
      </c>
      <c r="J135" s="69">
        <f t="shared" si="31"/>
        <v>0</v>
      </c>
      <c r="K135" s="69"/>
      <c r="L135" s="150"/>
      <c r="M135" s="69">
        <f t="shared" si="32"/>
        <v>0</v>
      </c>
      <c r="N135" s="150"/>
      <c r="O135" s="69">
        <f t="shared" si="33"/>
        <v>0</v>
      </c>
      <c r="P135" s="69">
        <f t="shared" si="34"/>
        <v>0</v>
      </c>
    </row>
    <row r="136" spans="2:16" ht="12.5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5848326.1363636721</v>
      </c>
      <c r="E136" s="71">
        <f>IF(+J96&lt;F135,J96,D136)</f>
        <v>779776.81818181823</v>
      </c>
      <c r="F136" s="70">
        <f t="shared" si="24"/>
        <v>5068549.3181818537</v>
      </c>
      <c r="G136" s="70">
        <f t="shared" si="25"/>
        <v>5458437.7272727629</v>
      </c>
      <c r="H136" s="73">
        <f t="shared" si="26"/>
        <v>1459496.0899420851</v>
      </c>
      <c r="I136" s="127">
        <f t="shared" si="27"/>
        <v>1459496.0899420851</v>
      </c>
      <c r="J136" s="69">
        <f t="shared" si="31"/>
        <v>0</v>
      </c>
      <c r="K136" s="69"/>
      <c r="L136" s="150"/>
      <c r="M136" s="69">
        <f t="shared" si="32"/>
        <v>0</v>
      </c>
      <c r="N136" s="150"/>
      <c r="O136" s="69">
        <f t="shared" si="33"/>
        <v>0</v>
      </c>
      <c r="P136" s="69">
        <f t="shared" si="34"/>
        <v>0</v>
      </c>
    </row>
    <row r="137" spans="2:16" ht="12.5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5068549.3181818537</v>
      </c>
      <c r="E137" s="71">
        <f>IF(+J96&lt;F136,J96,D137)</f>
        <v>779776.81818181823</v>
      </c>
      <c r="F137" s="70">
        <f t="shared" si="24"/>
        <v>4288772.5000000354</v>
      </c>
      <c r="G137" s="70">
        <f t="shared" si="25"/>
        <v>4678660.9090909446</v>
      </c>
      <c r="H137" s="73">
        <f t="shared" si="26"/>
        <v>1362393.3368334761</v>
      </c>
      <c r="I137" s="127">
        <f t="shared" si="27"/>
        <v>1362393.3368334761</v>
      </c>
      <c r="J137" s="69">
        <f t="shared" si="31"/>
        <v>0</v>
      </c>
      <c r="K137" s="69"/>
      <c r="L137" s="150"/>
      <c r="M137" s="69">
        <f t="shared" si="32"/>
        <v>0</v>
      </c>
      <c r="N137" s="150"/>
      <c r="O137" s="69">
        <f t="shared" si="33"/>
        <v>0</v>
      </c>
      <c r="P137" s="69">
        <f t="shared" si="34"/>
        <v>0</v>
      </c>
    </row>
    <row r="138" spans="2:16" ht="12.5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4288772.5000000354</v>
      </c>
      <c r="E138" s="71">
        <f>IF(+J96&lt;F137,J96,D138)</f>
        <v>779776.81818181823</v>
      </c>
      <c r="F138" s="70">
        <f t="shared" si="24"/>
        <v>3508995.681818217</v>
      </c>
      <c r="G138" s="70">
        <f t="shared" si="25"/>
        <v>3898884.0909091262</v>
      </c>
      <c r="H138" s="73">
        <f t="shared" si="26"/>
        <v>1265290.5837248671</v>
      </c>
      <c r="I138" s="127">
        <f t="shared" si="27"/>
        <v>1265290.5837248671</v>
      </c>
      <c r="J138" s="69">
        <f t="shared" si="31"/>
        <v>0</v>
      </c>
      <c r="K138" s="69"/>
      <c r="L138" s="150"/>
      <c r="M138" s="69">
        <f t="shared" si="32"/>
        <v>0</v>
      </c>
      <c r="N138" s="150"/>
      <c r="O138" s="69">
        <f t="shared" si="33"/>
        <v>0</v>
      </c>
      <c r="P138" s="69">
        <f t="shared" si="34"/>
        <v>0</v>
      </c>
    </row>
    <row r="139" spans="2:16" ht="12.5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3508995.681818217</v>
      </c>
      <c r="E139" s="71">
        <f>IF(+J96&lt;F138,J96,D139)</f>
        <v>779776.81818181823</v>
      </c>
      <c r="F139" s="70">
        <f t="shared" si="24"/>
        <v>2729218.8636363987</v>
      </c>
      <c r="G139" s="70">
        <f t="shared" si="25"/>
        <v>3119107.2727273079</v>
      </c>
      <c r="H139" s="73">
        <f t="shared" si="26"/>
        <v>1168187.8306162583</v>
      </c>
      <c r="I139" s="127">
        <f t="shared" si="27"/>
        <v>1168187.8306162583</v>
      </c>
      <c r="J139" s="69">
        <f t="shared" si="31"/>
        <v>0</v>
      </c>
      <c r="K139" s="69"/>
      <c r="L139" s="150"/>
      <c r="M139" s="69">
        <f t="shared" si="32"/>
        <v>0</v>
      </c>
      <c r="N139" s="150"/>
      <c r="O139" s="69">
        <f t="shared" si="33"/>
        <v>0</v>
      </c>
      <c r="P139" s="69">
        <f t="shared" si="34"/>
        <v>0</v>
      </c>
    </row>
    <row r="140" spans="2:16" ht="12.5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2729218.8636363987</v>
      </c>
      <c r="E140" s="71">
        <f>IF(+J96&lt;F139,J96,D140)</f>
        <v>779776.81818181823</v>
      </c>
      <c r="F140" s="70">
        <f t="shared" si="24"/>
        <v>1949442.0454545803</v>
      </c>
      <c r="G140" s="70">
        <f t="shared" si="25"/>
        <v>2339330.4545454895</v>
      </c>
      <c r="H140" s="73">
        <f t="shared" si="26"/>
        <v>1071085.0775076493</v>
      </c>
      <c r="I140" s="127">
        <f t="shared" si="27"/>
        <v>1071085.0775076493</v>
      </c>
      <c r="J140" s="69">
        <f t="shared" si="31"/>
        <v>0</v>
      </c>
      <c r="K140" s="69"/>
      <c r="L140" s="150"/>
      <c r="M140" s="69">
        <f t="shared" si="32"/>
        <v>0</v>
      </c>
      <c r="N140" s="150"/>
      <c r="O140" s="69">
        <f t="shared" si="33"/>
        <v>0</v>
      </c>
      <c r="P140" s="69">
        <f t="shared" si="34"/>
        <v>0</v>
      </c>
    </row>
    <row r="141" spans="2:16" ht="12.5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1949442.0454545803</v>
      </c>
      <c r="E141" s="71">
        <f>IF(+J96&lt;F140,J96,D141)</f>
        <v>779776.81818181823</v>
      </c>
      <c r="F141" s="70">
        <f t="shared" si="24"/>
        <v>1169665.227272762</v>
      </c>
      <c r="G141" s="70">
        <f t="shared" si="25"/>
        <v>1559553.6363636712</v>
      </c>
      <c r="H141" s="73">
        <f t="shared" si="26"/>
        <v>973982.32439904031</v>
      </c>
      <c r="I141" s="127">
        <f t="shared" si="27"/>
        <v>973982.32439904031</v>
      </c>
      <c r="J141" s="69">
        <f t="shared" si="31"/>
        <v>0</v>
      </c>
      <c r="K141" s="69"/>
      <c r="L141" s="150"/>
      <c r="M141" s="69">
        <f t="shared" si="32"/>
        <v>0</v>
      </c>
      <c r="N141" s="150"/>
      <c r="O141" s="69">
        <f t="shared" si="33"/>
        <v>0</v>
      </c>
      <c r="P141" s="69">
        <f t="shared" si="34"/>
        <v>0</v>
      </c>
    </row>
    <row r="142" spans="2:16" ht="12.5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1169665.227272762</v>
      </c>
      <c r="E142" s="71">
        <f>IF(+J96&lt;F141,J96,D142)</f>
        <v>779776.81818181823</v>
      </c>
      <c r="F142" s="70">
        <f t="shared" si="24"/>
        <v>389888.40909094375</v>
      </c>
      <c r="G142" s="70">
        <f t="shared" si="25"/>
        <v>779776.81818185281</v>
      </c>
      <c r="H142" s="73">
        <f t="shared" si="26"/>
        <v>876879.57129043143</v>
      </c>
      <c r="I142" s="127">
        <f t="shared" si="27"/>
        <v>876879.57129043143</v>
      </c>
      <c r="J142" s="69">
        <f t="shared" si="31"/>
        <v>0</v>
      </c>
      <c r="K142" s="69"/>
      <c r="L142" s="150"/>
      <c r="M142" s="69">
        <f t="shared" si="32"/>
        <v>0</v>
      </c>
      <c r="N142" s="150"/>
      <c r="O142" s="69">
        <f t="shared" si="33"/>
        <v>0</v>
      </c>
      <c r="P142" s="69">
        <f t="shared" si="34"/>
        <v>0</v>
      </c>
    </row>
    <row r="143" spans="2:16" ht="12.5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389888.40909094375</v>
      </c>
      <c r="E143" s="71">
        <f>IF(+J96&lt;F142,J96,D143)</f>
        <v>389888.40909094375</v>
      </c>
      <c r="F143" s="70">
        <f t="shared" si="24"/>
        <v>0</v>
      </c>
      <c r="G143" s="70">
        <f t="shared" si="25"/>
        <v>194944.20454547188</v>
      </c>
      <c r="H143" s="73">
        <f t="shared" si="26"/>
        <v>414164.09736809816</v>
      </c>
      <c r="I143" s="127">
        <f t="shared" si="27"/>
        <v>414164.09736809816</v>
      </c>
      <c r="J143" s="69">
        <f t="shared" si="31"/>
        <v>0</v>
      </c>
      <c r="K143" s="69"/>
      <c r="L143" s="150"/>
      <c r="M143" s="69">
        <f t="shared" si="32"/>
        <v>0</v>
      </c>
      <c r="N143" s="150"/>
      <c r="O143" s="69">
        <f t="shared" si="33"/>
        <v>0</v>
      </c>
      <c r="P143" s="69">
        <f t="shared" si="34"/>
        <v>0</v>
      </c>
    </row>
    <row r="144" spans="2:16" ht="12.5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31"/>
        <v>0</v>
      </c>
      <c r="K144" s="69"/>
      <c r="L144" s="150"/>
      <c r="M144" s="69">
        <f t="shared" si="32"/>
        <v>0</v>
      </c>
      <c r="N144" s="150"/>
      <c r="O144" s="69">
        <f t="shared" si="33"/>
        <v>0</v>
      </c>
      <c r="P144" s="69">
        <f t="shared" si="34"/>
        <v>0</v>
      </c>
    </row>
    <row r="145" spans="2:16" ht="12.5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31"/>
        <v>0</v>
      </c>
      <c r="K145" s="69"/>
      <c r="L145" s="150"/>
      <c r="M145" s="69">
        <f t="shared" si="32"/>
        <v>0</v>
      </c>
      <c r="N145" s="150"/>
      <c r="O145" s="69">
        <f t="shared" si="33"/>
        <v>0</v>
      </c>
      <c r="P145" s="69">
        <f t="shared" si="34"/>
        <v>0</v>
      </c>
    </row>
    <row r="146" spans="2:16" ht="12.5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31"/>
        <v>0</v>
      </c>
      <c r="K146" s="69"/>
      <c r="L146" s="150"/>
      <c r="M146" s="69">
        <f t="shared" si="32"/>
        <v>0</v>
      </c>
      <c r="N146" s="150"/>
      <c r="O146" s="69">
        <f t="shared" si="33"/>
        <v>0</v>
      </c>
      <c r="P146" s="69">
        <f t="shared" si="34"/>
        <v>0</v>
      </c>
    </row>
    <row r="147" spans="2:16" ht="12.5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31"/>
        <v>0</v>
      </c>
      <c r="K147" s="69"/>
      <c r="L147" s="150"/>
      <c r="M147" s="69">
        <f t="shared" si="32"/>
        <v>0</v>
      </c>
      <c r="N147" s="150"/>
      <c r="O147" s="69">
        <f t="shared" si="33"/>
        <v>0</v>
      </c>
      <c r="P147" s="69">
        <f t="shared" si="34"/>
        <v>0</v>
      </c>
    </row>
    <row r="148" spans="2:16" ht="12.5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31"/>
        <v>0</v>
      </c>
      <c r="K148" s="69"/>
      <c r="L148" s="150"/>
      <c r="M148" s="69">
        <f t="shared" si="32"/>
        <v>0</v>
      </c>
      <c r="N148" s="150"/>
      <c r="O148" s="69">
        <f t="shared" si="33"/>
        <v>0</v>
      </c>
      <c r="P148" s="69">
        <f t="shared" si="34"/>
        <v>0</v>
      </c>
    </row>
    <row r="149" spans="2:16" ht="12.5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31"/>
        <v>0</v>
      </c>
      <c r="K149" s="69"/>
      <c r="L149" s="150"/>
      <c r="M149" s="69">
        <f t="shared" si="32"/>
        <v>0</v>
      </c>
      <c r="N149" s="150"/>
      <c r="O149" s="69">
        <f t="shared" si="33"/>
        <v>0</v>
      </c>
      <c r="P149" s="69">
        <f t="shared" si="34"/>
        <v>0</v>
      </c>
    </row>
    <row r="150" spans="2:16" ht="12.5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31"/>
        <v>0</v>
      </c>
      <c r="K150" s="69"/>
      <c r="L150" s="150"/>
      <c r="M150" s="69">
        <f t="shared" si="32"/>
        <v>0</v>
      </c>
      <c r="N150" s="150"/>
      <c r="O150" s="69">
        <f t="shared" si="33"/>
        <v>0</v>
      </c>
      <c r="P150" s="69">
        <f t="shared" si="34"/>
        <v>0</v>
      </c>
    </row>
    <row r="151" spans="2:16" ht="12.5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31"/>
        <v>0</v>
      </c>
      <c r="K151" s="69"/>
      <c r="L151" s="150"/>
      <c r="M151" s="69">
        <f t="shared" si="32"/>
        <v>0</v>
      </c>
      <c r="N151" s="150"/>
      <c r="O151" s="69">
        <f t="shared" si="33"/>
        <v>0</v>
      </c>
      <c r="P151" s="69">
        <f t="shared" si="34"/>
        <v>0</v>
      </c>
    </row>
    <row r="152" spans="2:16" ht="12.5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31"/>
        <v>0</v>
      </c>
      <c r="K152" s="69"/>
      <c r="L152" s="150"/>
      <c r="M152" s="69">
        <f t="shared" si="32"/>
        <v>0</v>
      </c>
      <c r="N152" s="150"/>
      <c r="O152" s="69">
        <f t="shared" si="33"/>
        <v>0</v>
      </c>
      <c r="P152" s="69">
        <f t="shared" si="34"/>
        <v>0</v>
      </c>
    </row>
    <row r="153" spans="2:16" ht="12.5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31"/>
        <v>0</v>
      </c>
      <c r="K153" s="69"/>
      <c r="L153" s="150"/>
      <c r="M153" s="69">
        <f t="shared" si="32"/>
        <v>0</v>
      </c>
      <c r="N153" s="150"/>
      <c r="O153" s="69">
        <f t="shared" si="33"/>
        <v>0</v>
      </c>
      <c r="P153" s="69">
        <f t="shared" si="34"/>
        <v>0</v>
      </c>
    </row>
    <row r="154" spans="2:16" ht="13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31"/>
        <v>0</v>
      </c>
      <c r="K154" s="69"/>
      <c r="L154" s="151"/>
      <c r="M154" s="79">
        <f t="shared" si="32"/>
        <v>0</v>
      </c>
      <c r="N154" s="151"/>
      <c r="O154" s="79">
        <f t="shared" si="33"/>
        <v>0</v>
      </c>
      <c r="P154" s="79">
        <f t="shared" si="34"/>
        <v>0</v>
      </c>
    </row>
    <row r="155" spans="2:16" ht="12.5">
      <c r="C155" s="65" t="s">
        <v>78</v>
      </c>
      <c r="D155" s="22"/>
      <c r="E155" s="22">
        <f>SUM(E99:E154)</f>
        <v>34310180</v>
      </c>
      <c r="F155" s="22"/>
      <c r="G155" s="22"/>
      <c r="H155" s="22">
        <f>SUM(H99:H154)</f>
        <v>128032397.68094505</v>
      </c>
      <c r="I155" s="22">
        <f>SUM(I99:I154)</f>
        <v>128032397.68094505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EB8C0-9363-4446-92A1-EA06C5E28B3A}">
  <dimension ref="A1:P162"/>
  <sheetViews>
    <sheetView topLeftCell="B1" zoomScaleNormal="100" zoomScaleSheetLayoutView="80" workbookViewId="0">
      <selection activeCell="I18" sqref="I18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"&amp;COUNT(#REF!)-1</f>
        <v>SWEPCO Project nk of -1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393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391</v>
      </c>
      <c r="H15" s="181" t="s">
        <v>392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72" si="0">+I$12*((D17+F17)/2)+E17</f>
        <v>0</v>
      </c>
      <c r="H17" s="53">
        <f t="shared" ref="H17:H72" si="1">+I$13*((D17+F17)/2)+E17</f>
        <v>0</v>
      </c>
      <c r="I17" s="67">
        <f t="shared" ref="I17:I72" si="2">H17-G17</f>
        <v>0</v>
      </c>
      <c r="J17" s="67"/>
      <c r="K17" s="131"/>
      <c r="L17" s="68">
        <f t="shared" ref="L17:L72" si="3">IF(K17&lt;&gt;0,+G17-K17,0)</f>
        <v>0</v>
      </c>
      <c r="M17" s="131"/>
      <c r="N17" s="68">
        <f t="shared" ref="N17:N72" si="4">IF(M17&lt;&gt;0,+H17-M17,0)</f>
        <v>0</v>
      </c>
      <c r="O17" s="69">
        <f t="shared" ref="O17:O72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72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 ht="12.5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 ht="12.5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 ht="12.5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 ht="12.5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 ht="12.5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 ht="12.5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 ht="12.5">
      <c r="B25" s="9" t="str">
        <f t="shared" si="7"/>
        <v/>
      </c>
      <c r="C25" s="6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 ht="12.5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 ht="12.5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 ht="12.5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 ht="12.5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 ht="12.5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 ht="12.5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 ht="12.5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 ht="12.5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 ht="12.5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 ht="12.5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 ht="12.5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 ht="12.5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 ht="12.5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 ht="12.5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 ht="12.5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 ht="12.5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 ht="12.5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 ht="12.5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 ht="12.5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 ht="12.5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 ht="12.5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 ht="12.5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 ht="12.5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 ht="12.5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si="6"/>
        <v>0</v>
      </c>
      <c r="G49" s="72">
        <f t="shared" si="0"/>
        <v>0</v>
      </c>
      <c r="H49" s="53">
        <f t="shared" si="1"/>
        <v>0</v>
      </c>
      <c r="I49" s="67">
        <f t="shared" si="2"/>
        <v>0</v>
      </c>
      <c r="J49" s="67"/>
      <c r="K49" s="150"/>
      <c r="L49" s="69">
        <f t="shared" si="3"/>
        <v>0</v>
      </c>
      <c r="M49" s="150"/>
      <c r="N49" s="69">
        <f t="shared" si="4"/>
        <v>0</v>
      </c>
      <c r="O49" s="69">
        <f t="shared" si="5"/>
        <v>0</v>
      </c>
      <c r="P49" s="4"/>
    </row>
    <row r="50" spans="2:16" ht="12.5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6"/>
        <v>0</v>
      </c>
      <c r="G50" s="72">
        <f t="shared" si="0"/>
        <v>0</v>
      </c>
      <c r="H50" s="53">
        <f t="shared" si="1"/>
        <v>0</v>
      </c>
      <c r="I50" s="67">
        <f t="shared" si="2"/>
        <v>0</v>
      </c>
      <c r="J50" s="67"/>
      <c r="K50" s="150"/>
      <c r="L50" s="69">
        <f t="shared" si="3"/>
        <v>0</v>
      </c>
      <c r="M50" s="150"/>
      <c r="N50" s="69">
        <f t="shared" si="4"/>
        <v>0</v>
      </c>
      <c r="O50" s="69">
        <f t="shared" si="5"/>
        <v>0</v>
      </c>
      <c r="P50" s="4"/>
    </row>
    <row r="51" spans="2:16" ht="12.5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6"/>
        <v>0</v>
      </c>
      <c r="G51" s="72">
        <f t="shared" si="0"/>
        <v>0</v>
      </c>
      <c r="H51" s="53">
        <f t="shared" si="1"/>
        <v>0</v>
      </c>
      <c r="I51" s="67">
        <f t="shared" si="2"/>
        <v>0</v>
      </c>
      <c r="J51" s="67"/>
      <c r="K51" s="150"/>
      <c r="L51" s="69">
        <f t="shared" si="3"/>
        <v>0</v>
      </c>
      <c r="M51" s="150"/>
      <c r="N51" s="69">
        <f t="shared" si="4"/>
        <v>0</v>
      </c>
      <c r="O51" s="69">
        <f t="shared" si="5"/>
        <v>0</v>
      </c>
      <c r="P51" s="4"/>
    </row>
    <row r="52" spans="2:16" ht="12.5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6"/>
        <v>0</v>
      </c>
      <c r="G52" s="72">
        <f t="shared" si="0"/>
        <v>0</v>
      </c>
      <c r="H52" s="53">
        <f t="shared" si="1"/>
        <v>0</v>
      </c>
      <c r="I52" s="67">
        <f t="shared" si="2"/>
        <v>0</v>
      </c>
      <c r="J52" s="67"/>
      <c r="K52" s="150"/>
      <c r="L52" s="69">
        <f t="shared" si="3"/>
        <v>0</v>
      </c>
      <c r="M52" s="150"/>
      <c r="N52" s="69">
        <f t="shared" si="4"/>
        <v>0</v>
      </c>
      <c r="O52" s="69">
        <f t="shared" si="5"/>
        <v>0</v>
      </c>
      <c r="P52" s="4"/>
    </row>
    <row r="53" spans="2:16" ht="12.5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6"/>
        <v>0</v>
      </c>
      <c r="G53" s="72">
        <f t="shared" si="0"/>
        <v>0</v>
      </c>
      <c r="H53" s="53">
        <f t="shared" si="1"/>
        <v>0</v>
      </c>
      <c r="I53" s="67">
        <f t="shared" si="2"/>
        <v>0</v>
      </c>
      <c r="J53" s="67"/>
      <c r="K53" s="150"/>
      <c r="L53" s="69">
        <f t="shared" si="3"/>
        <v>0</v>
      </c>
      <c r="M53" s="150"/>
      <c r="N53" s="69">
        <f t="shared" si="4"/>
        <v>0</v>
      </c>
      <c r="O53" s="69">
        <f t="shared" si="5"/>
        <v>0</v>
      </c>
      <c r="P53" s="4"/>
    </row>
    <row r="54" spans="2:16" ht="12.5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6"/>
        <v>0</v>
      </c>
      <c r="G54" s="72">
        <f t="shared" si="0"/>
        <v>0</v>
      </c>
      <c r="H54" s="53">
        <f t="shared" si="1"/>
        <v>0</v>
      </c>
      <c r="I54" s="67">
        <f t="shared" si="2"/>
        <v>0</v>
      </c>
      <c r="J54" s="67"/>
      <c r="K54" s="150"/>
      <c r="L54" s="69">
        <f t="shared" si="3"/>
        <v>0</v>
      </c>
      <c r="M54" s="150"/>
      <c r="N54" s="69">
        <f t="shared" si="4"/>
        <v>0</v>
      </c>
      <c r="O54" s="69">
        <f t="shared" si="5"/>
        <v>0</v>
      </c>
      <c r="P54" s="4"/>
    </row>
    <row r="55" spans="2:16" ht="12.5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6"/>
        <v>0</v>
      </c>
      <c r="G55" s="72">
        <f t="shared" si="0"/>
        <v>0</v>
      </c>
      <c r="H55" s="53">
        <f t="shared" si="1"/>
        <v>0</v>
      </c>
      <c r="I55" s="67">
        <f t="shared" si="2"/>
        <v>0</v>
      </c>
      <c r="J55" s="67"/>
      <c r="K55" s="150"/>
      <c r="L55" s="69">
        <f t="shared" si="3"/>
        <v>0</v>
      </c>
      <c r="M55" s="150"/>
      <c r="N55" s="69">
        <f t="shared" si="4"/>
        <v>0</v>
      </c>
      <c r="O55" s="69">
        <f t="shared" si="5"/>
        <v>0</v>
      </c>
      <c r="P55" s="4"/>
    </row>
    <row r="56" spans="2:16" ht="12.5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6"/>
        <v>0</v>
      </c>
      <c r="G56" s="72">
        <f t="shared" si="0"/>
        <v>0</v>
      </c>
      <c r="H56" s="53">
        <f t="shared" si="1"/>
        <v>0</v>
      </c>
      <c r="I56" s="67">
        <f t="shared" si="2"/>
        <v>0</v>
      </c>
      <c r="J56" s="67"/>
      <c r="K56" s="150"/>
      <c r="L56" s="69">
        <f t="shared" si="3"/>
        <v>0</v>
      </c>
      <c r="M56" s="150"/>
      <c r="N56" s="69">
        <f t="shared" si="4"/>
        <v>0</v>
      </c>
      <c r="O56" s="69">
        <f t="shared" si="5"/>
        <v>0</v>
      </c>
      <c r="P56" s="4"/>
    </row>
    <row r="57" spans="2:16" ht="12.5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6"/>
        <v>0</v>
      </c>
      <c r="G57" s="72">
        <f t="shared" si="0"/>
        <v>0</v>
      </c>
      <c r="H57" s="53">
        <f t="shared" si="1"/>
        <v>0</v>
      </c>
      <c r="I57" s="67">
        <f t="shared" si="2"/>
        <v>0</v>
      </c>
      <c r="J57" s="67"/>
      <c r="K57" s="150"/>
      <c r="L57" s="69">
        <f t="shared" si="3"/>
        <v>0</v>
      </c>
      <c r="M57" s="150"/>
      <c r="N57" s="69">
        <f t="shared" si="4"/>
        <v>0</v>
      </c>
      <c r="O57" s="69">
        <f t="shared" si="5"/>
        <v>0</v>
      </c>
      <c r="P57" s="4"/>
    </row>
    <row r="58" spans="2:16" ht="12.5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6"/>
        <v>0</v>
      </c>
      <c r="G58" s="72">
        <f t="shared" si="0"/>
        <v>0</v>
      </c>
      <c r="H58" s="53">
        <f t="shared" si="1"/>
        <v>0</v>
      </c>
      <c r="I58" s="67">
        <f t="shared" si="2"/>
        <v>0</v>
      </c>
      <c r="J58" s="67"/>
      <c r="K58" s="150"/>
      <c r="L58" s="69">
        <f t="shared" si="3"/>
        <v>0</v>
      </c>
      <c r="M58" s="150"/>
      <c r="N58" s="69">
        <f t="shared" si="4"/>
        <v>0</v>
      </c>
      <c r="O58" s="69">
        <f t="shared" si="5"/>
        <v>0</v>
      </c>
      <c r="P58" s="4"/>
    </row>
    <row r="59" spans="2:16" ht="12.5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6"/>
        <v>0</v>
      </c>
      <c r="G59" s="72">
        <f t="shared" si="0"/>
        <v>0</v>
      </c>
      <c r="H59" s="53">
        <f t="shared" si="1"/>
        <v>0</v>
      </c>
      <c r="I59" s="67">
        <f t="shared" si="2"/>
        <v>0</v>
      </c>
      <c r="J59" s="67"/>
      <c r="K59" s="150"/>
      <c r="L59" s="69">
        <f t="shared" si="3"/>
        <v>0</v>
      </c>
      <c r="M59" s="150"/>
      <c r="N59" s="69">
        <f t="shared" si="4"/>
        <v>0</v>
      </c>
      <c r="O59" s="69">
        <f t="shared" si="5"/>
        <v>0</v>
      </c>
      <c r="P59" s="4"/>
    </row>
    <row r="60" spans="2:16" ht="12.5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6"/>
        <v>0</v>
      </c>
      <c r="G60" s="72">
        <f t="shared" si="0"/>
        <v>0</v>
      </c>
      <c r="H60" s="53">
        <f t="shared" si="1"/>
        <v>0</v>
      </c>
      <c r="I60" s="67">
        <f t="shared" si="2"/>
        <v>0</v>
      </c>
      <c r="J60" s="67"/>
      <c r="K60" s="150"/>
      <c r="L60" s="69">
        <f t="shared" si="3"/>
        <v>0</v>
      </c>
      <c r="M60" s="150"/>
      <c r="N60" s="69">
        <f t="shared" si="4"/>
        <v>0</v>
      </c>
      <c r="O60" s="69">
        <f t="shared" si="5"/>
        <v>0</v>
      </c>
      <c r="P60" s="4"/>
    </row>
    <row r="61" spans="2:16" ht="12.5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6"/>
        <v>0</v>
      </c>
      <c r="G61" s="73">
        <f t="shared" si="0"/>
        <v>0</v>
      </c>
      <c r="H61" s="53">
        <f t="shared" si="1"/>
        <v>0</v>
      </c>
      <c r="I61" s="67">
        <f t="shared" si="2"/>
        <v>0</v>
      </c>
      <c r="J61" s="67"/>
      <c r="K61" s="150"/>
      <c r="L61" s="69">
        <f t="shared" si="3"/>
        <v>0</v>
      </c>
      <c r="M61" s="150"/>
      <c r="N61" s="69">
        <f t="shared" si="4"/>
        <v>0</v>
      </c>
      <c r="O61" s="69">
        <f t="shared" si="5"/>
        <v>0</v>
      </c>
      <c r="P61" s="4"/>
    </row>
    <row r="62" spans="2:16" ht="12.5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6"/>
        <v>0</v>
      </c>
      <c r="G62" s="73">
        <f t="shared" si="0"/>
        <v>0</v>
      </c>
      <c r="H62" s="53">
        <f t="shared" si="1"/>
        <v>0</v>
      </c>
      <c r="I62" s="67">
        <f t="shared" si="2"/>
        <v>0</v>
      </c>
      <c r="J62" s="67"/>
      <c r="K62" s="150"/>
      <c r="L62" s="69">
        <f t="shared" si="3"/>
        <v>0</v>
      </c>
      <c r="M62" s="150"/>
      <c r="N62" s="69">
        <f t="shared" si="4"/>
        <v>0</v>
      </c>
      <c r="O62" s="69">
        <f t="shared" si="5"/>
        <v>0</v>
      </c>
      <c r="P62" s="4"/>
    </row>
    <row r="63" spans="2:16" ht="12.5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6"/>
        <v>0</v>
      </c>
      <c r="G63" s="73">
        <f t="shared" si="0"/>
        <v>0</v>
      </c>
      <c r="H63" s="53">
        <f t="shared" si="1"/>
        <v>0</v>
      </c>
      <c r="I63" s="67">
        <f t="shared" si="2"/>
        <v>0</v>
      </c>
      <c r="J63" s="67"/>
      <c r="K63" s="150"/>
      <c r="L63" s="69">
        <f t="shared" si="3"/>
        <v>0</v>
      </c>
      <c r="M63" s="150"/>
      <c r="N63" s="69">
        <f t="shared" si="4"/>
        <v>0</v>
      </c>
      <c r="O63" s="69">
        <f t="shared" si="5"/>
        <v>0</v>
      </c>
      <c r="P63" s="4"/>
    </row>
    <row r="64" spans="2:16" ht="12.5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6"/>
        <v>0</v>
      </c>
      <c r="G64" s="73">
        <f t="shared" si="0"/>
        <v>0</v>
      </c>
      <c r="H64" s="53">
        <f t="shared" si="1"/>
        <v>0</v>
      </c>
      <c r="I64" s="67">
        <f t="shared" si="2"/>
        <v>0</v>
      </c>
      <c r="J64" s="67"/>
      <c r="K64" s="150"/>
      <c r="L64" s="69">
        <f t="shared" si="3"/>
        <v>0</v>
      </c>
      <c r="M64" s="150"/>
      <c r="N64" s="69">
        <f t="shared" si="4"/>
        <v>0</v>
      </c>
      <c r="O64" s="69">
        <f t="shared" si="5"/>
        <v>0</v>
      </c>
      <c r="P64" s="4"/>
    </row>
    <row r="65" spans="2:16" ht="12.5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6"/>
        <v>0</v>
      </c>
      <c r="G65" s="73">
        <f t="shared" si="0"/>
        <v>0</v>
      </c>
      <c r="H65" s="53">
        <f t="shared" si="1"/>
        <v>0</v>
      </c>
      <c r="I65" s="67">
        <f t="shared" si="2"/>
        <v>0</v>
      </c>
      <c r="J65" s="67"/>
      <c r="K65" s="150"/>
      <c r="L65" s="69">
        <f t="shared" si="3"/>
        <v>0</v>
      </c>
      <c r="M65" s="150"/>
      <c r="N65" s="69">
        <f t="shared" si="4"/>
        <v>0</v>
      </c>
      <c r="O65" s="69">
        <f t="shared" si="5"/>
        <v>0</v>
      </c>
      <c r="P65" s="4"/>
    </row>
    <row r="66" spans="2:16" ht="12.5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6"/>
        <v>0</v>
      </c>
      <c r="G66" s="73">
        <f t="shared" si="0"/>
        <v>0</v>
      </c>
      <c r="H66" s="53">
        <f t="shared" si="1"/>
        <v>0</v>
      </c>
      <c r="I66" s="67">
        <f t="shared" si="2"/>
        <v>0</v>
      </c>
      <c r="J66" s="67"/>
      <c r="K66" s="150"/>
      <c r="L66" s="69">
        <f t="shared" si="3"/>
        <v>0</v>
      </c>
      <c r="M66" s="150"/>
      <c r="N66" s="69">
        <f t="shared" si="4"/>
        <v>0</v>
      </c>
      <c r="O66" s="69">
        <f t="shared" si="5"/>
        <v>0</v>
      </c>
      <c r="P66" s="4"/>
    </row>
    <row r="67" spans="2:16" ht="12.5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6"/>
        <v>0</v>
      </c>
      <c r="G67" s="73">
        <f t="shared" si="0"/>
        <v>0</v>
      </c>
      <c r="H67" s="53">
        <f t="shared" si="1"/>
        <v>0</v>
      </c>
      <c r="I67" s="67">
        <f t="shared" si="2"/>
        <v>0</v>
      </c>
      <c r="J67" s="67"/>
      <c r="K67" s="150"/>
      <c r="L67" s="69">
        <f t="shared" si="3"/>
        <v>0</v>
      </c>
      <c r="M67" s="150"/>
      <c r="N67" s="69">
        <f t="shared" si="4"/>
        <v>0</v>
      </c>
      <c r="O67" s="69">
        <f t="shared" si="5"/>
        <v>0</v>
      </c>
      <c r="P67" s="4"/>
    </row>
    <row r="68" spans="2:16" ht="12.5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6"/>
        <v>0</v>
      </c>
      <c r="G68" s="73">
        <f t="shared" si="0"/>
        <v>0</v>
      </c>
      <c r="H68" s="53">
        <f t="shared" si="1"/>
        <v>0</v>
      </c>
      <c r="I68" s="67">
        <f t="shared" si="2"/>
        <v>0</v>
      </c>
      <c r="J68" s="67"/>
      <c r="K68" s="150"/>
      <c r="L68" s="69">
        <f t="shared" si="3"/>
        <v>0</v>
      </c>
      <c r="M68" s="150"/>
      <c r="N68" s="69">
        <f t="shared" si="4"/>
        <v>0</v>
      </c>
      <c r="O68" s="69">
        <f t="shared" si="5"/>
        <v>0</v>
      </c>
      <c r="P68" s="4"/>
    </row>
    <row r="69" spans="2:16" ht="12.5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6"/>
        <v>0</v>
      </c>
      <c r="G69" s="73">
        <f t="shared" si="0"/>
        <v>0</v>
      </c>
      <c r="H69" s="53">
        <f t="shared" si="1"/>
        <v>0</v>
      </c>
      <c r="I69" s="67">
        <f t="shared" si="2"/>
        <v>0</v>
      </c>
      <c r="J69" s="67"/>
      <c r="K69" s="150"/>
      <c r="L69" s="69">
        <f t="shared" si="3"/>
        <v>0</v>
      </c>
      <c r="M69" s="150"/>
      <c r="N69" s="69">
        <f t="shared" si="4"/>
        <v>0</v>
      </c>
      <c r="O69" s="69">
        <f t="shared" si="5"/>
        <v>0</v>
      </c>
      <c r="P69" s="4"/>
    </row>
    <row r="70" spans="2:16" ht="12.5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6"/>
        <v>0</v>
      </c>
      <c r="G70" s="73">
        <f t="shared" si="0"/>
        <v>0</v>
      </c>
      <c r="H70" s="53">
        <f t="shared" si="1"/>
        <v>0</v>
      </c>
      <c r="I70" s="67">
        <f t="shared" si="2"/>
        <v>0</v>
      </c>
      <c r="J70" s="67"/>
      <c r="K70" s="150"/>
      <c r="L70" s="69">
        <f t="shared" si="3"/>
        <v>0</v>
      </c>
      <c r="M70" s="150"/>
      <c r="N70" s="69">
        <f t="shared" si="4"/>
        <v>0</v>
      </c>
      <c r="O70" s="69">
        <f t="shared" si="5"/>
        <v>0</v>
      </c>
      <c r="P70" s="4"/>
    </row>
    <row r="71" spans="2:16" ht="12.5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6"/>
        <v>0</v>
      </c>
      <c r="G71" s="73">
        <f t="shared" si="0"/>
        <v>0</v>
      </c>
      <c r="H71" s="53">
        <f t="shared" si="1"/>
        <v>0</v>
      </c>
      <c r="I71" s="67">
        <f t="shared" si="2"/>
        <v>0</v>
      </c>
      <c r="J71" s="67"/>
      <c r="K71" s="150"/>
      <c r="L71" s="69">
        <f t="shared" si="3"/>
        <v>0</v>
      </c>
      <c r="M71" s="150"/>
      <c r="N71" s="69">
        <f t="shared" si="4"/>
        <v>0</v>
      </c>
      <c r="O71" s="69">
        <f t="shared" si="5"/>
        <v>0</v>
      </c>
      <c r="P71" s="4"/>
    </row>
    <row r="72" spans="2:16" ht="13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6"/>
        <v>0</v>
      </c>
      <c r="G72" s="77">
        <f t="shared" si="0"/>
        <v>0</v>
      </c>
      <c r="H72" s="35">
        <f t="shared" si="1"/>
        <v>0</v>
      </c>
      <c r="I72" s="78">
        <f t="shared" si="2"/>
        <v>0</v>
      </c>
      <c r="J72" s="67"/>
      <c r="K72" s="151"/>
      <c r="L72" s="79">
        <f t="shared" si="3"/>
        <v>0</v>
      </c>
      <c r="M72" s="151"/>
      <c r="N72" s="79">
        <f t="shared" si="4"/>
        <v>0</v>
      </c>
      <c r="O72" s="79">
        <f t="shared" si="5"/>
        <v>0</v>
      </c>
      <c r="P72" s="4"/>
    </row>
    <row r="73" spans="2:16" ht="12.5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-1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2024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394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395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2024</v>
      </c>
      <c r="K92" s="41"/>
      <c r="L92" s="22" t="s">
        <v>87</v>
      </c>
      <c r="P92" s="4"/>
    </row>
    <row r="93" spans="1:16" ht="12.5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0.1245263399019997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0.1245263399019997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391</v>
      </c>
      <c r="I97" s="181" t="s">
        <v>392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54" si="8">+(F99+D99)/2</f>
        <v>0</v>
      </c>
      <c r="H99" s="125">
        <f>+J94*G99+E99</f>
        <v>0</v>
      </c>
      <c r="I99" s="126">
        <f>+J95*G99+E99</f>
        <v>0</v>
      </c>
      <c r="J99" s="69">
        <f t="shared" ref="J99:J130" si="9">+I99-H99</f>
        <v>0</v>
      </c>
      <c r="K99" s="69"/>
      <c r="L99" s="149"/>
      <c r="M99" s="68">
        <f t="shared" ref="M99:M130" si="10">IF(L99&lt;&gt;0,+H99-L99,0)</f>
        <v>0</v>
      </c>
      <c r="N99" s="149"/>
      <c r="O99" s="68">
        <f t="shared" ref="O99:O130" si="11">IF(N99&lt;&gt;0,+I99-N99,0)</f>
        <v>0</v>
      </c>
      <c r="P99" s="68">
        <f t="shared" ref="P99:P130" si="12">+O99-M99</f>
        <v>0</v>
      </c>
    </row>
    <row r="100" spans="1:16" ht="12.5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54" si="13">+D100-E100</f>
        <v>0</v>
      </c>
      <c r="G100" s="70">
        <f t="shared" si="8"/>
        <v>0</v>
      </c>
      <c r="H100" s="73">
        <f t="shared" ref="H100:H154" si="14">+J$94*G100+E100</f>
        <v>0</v>
      </c>
      <c r="I100" s="127">
        <f t="shared" ref="I100:I154" si="15">+J$95*G100+E100</f>
        <v>0</v>
      </c>
      <c r="J100" s="69">
        <f t="shared" si="9"/>
        <v>0</v>
      </c>
      <c r="K100" s="69"/>
      <c r="L100" s="150"/>
      <c r="M100" s="69">
        <f t="shared" si="10"/>
        <v>0</v>
      </c>
      <c r="N100" s="150"/>
      <c r="O100" s="69">
        <f t="shared" si="11"/>
        <v>0</v>
      </c>
      <c r="P100" s="69">
        <f t="shared" si="12"/>
        <v>0</v>
      </c>
    </row>
    <row r="101" spans="1:16" ht="12.5">
      <c r="B101" s="9" t="str">
        <f t="shared" ref="B101:B154" si="16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13"/>
        <v>0</v>
      </c>
      <c r="G101" s="70">
        <f t="shared" si="8"/>
        <v>0</v>
      </c>
      <c r="H101" s="73">
        <f t="shared" si="14"/>
        <v>0</v>
      </c>
      <c r="I101" s="127">
        <f t="shared" si="15"/>
        <v>0</v>
      </c>
      <c r="J101" s="69">
        <f t="shared" si="9"/>
        <v>0</v>
      </c>
      <c r="K101" s="69"/>
      <c r="L101" s="150"/>
      <c r="M101" s="69">
        <f t="shared" si="10"/>
        <v>0</v>
      </c>
      <c r="N101" s="150"/>
      <c r="O101" s="69">
        <f t="shared" si="11"/>
        <v>0</v>
      </c>
      <c r="P101" s="69">
        <f t="shared" si="12"/>
        <v>0</v>
      </c>
    </row>
    <row r="102" spans="1:16" ht="12.5">
      <c r="B102" s="9" t="str">
        <f t="shared" si="16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13"/>
        <v>0</v>
      </c>
      <c r="G102" s="70">
        <f t="shared" si="8"/>
        <v>0</v>
      </c>
      <c r="H102" s="73">
        <f t="shared" si="14"/>
        <v>0</v>
      </c>
      <c r="I102" s="127">
        <f t="shared" si="15"/>
        <v>0</v>
      </c>
      <c r="J102" s="69">
        <f t="shared" si="9"/>
        <v>0</v>
      </c>
      <c r="K102" s="69"/>
      <c r="L102" s="150"/>
      <c r="M102" s="69">
        <f t="shared" si="10"/>
        <v>0</v>
      </c>
      <c r="N102" s="150"/>
      <c r="O102" s="69">
        <f t="shared" si="11"/>
        <v>0</v>
      </c>
      <c r="P102" s="69">
        <f t="shared" si="12"/>
        <v>0</v>
      </c>
    </row>
    <row r="103" spans="1:16" ht="12.5">
      <c r="B103" s="9" t="str">
        <f t="shared" si="16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13"/>
        <v>0</v>
      </c>
      <c r="G103" s="70">
        <f t="shared" si="8"/>
        <v>0</v>
      </c>
      <c r="H103" s="73">
        <f t="shared" si="14"/>
        <v>0</v>
      </c>
      <c r="I103" s="127">
        <f t="shared" si="15"/>
        <v>0</v>
      </c>
      <c r="J103" s="69">
        <f t="shared" si="9"/>
        <v>0</v>
      </c>
      <c r="K103" s="69"/>
      <c r="L103" s="150"/>
      <c r="M103" s="69">
        <f t="shared" si="10"/>
        <v>0</v>
      </c>
      <c r="N103" s="150"/>
      <c r="O103" s="69">
        <f t="shared" si="11"/>
        <v>0</v>
      </c>
      <c r="P103" s="69">
        <f t="shared" si="12"/>
        <v>0</v>
      </c>
    </row>
    <row r="104" spans="1:16" ht="12.5">
      <c r="B104" s="9" t="str">
        <f t="shared" si="16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13"/>
        <v>0</v>
      </c>
      <c r="G104" s="70">
        <f t="shared" si="8"/>
        <v>0</v>
      </c>
      <c r="H104" s="73">
        <f t="shared" si="14"/>
        <v>0</v>
      </c>
      <c r="I104" s="127">
        <f t="shared" si="15"/>
        <v>0</v>
      </c>
      <c r="J104" s="69">
        <f t="shared" si="9"/>
        <v>0</v>
      </c>
      <c r="K104" s="69"/>
      <c r="L104" s="150"/>
      <c r="M104" s="69">
        <f t="shared" si="10"/>
        <v>0</v>
      </c>
      <c r="N104" s="150"/>
      <c r="O104" s="69">
        <f t="shared" si="11"/>
        <v>0</v>
      </c>
      <c r="P104" s="69">
        <f t="shared" si="12"/>
        <v>0</v>
      </c>
    </row>
    <row r="105" spans="1:16" ht="12.5">
      <c r="B105" s="9" t="str">
        <f t="shared" si="16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13"/>
        <v>0</v>
      </c>
      <c r="G105" s="70">
        <f t="shared" si="8"/>
        <v>0</v>
      </c>
      <c r="H105" s="73">
        <f t="shared" si="14"/>
        <v>0</v>
      </c>
      <c r="I105" s="127">
        <f t="shared" si="15"/>
        <v>0</v>
      </c>
      <c r="J105" s="69">
        <f t="shared" si="9"/>
        <v>0</v>
      </c>
      <c r="K105" s="69"/>
      <c r="L105" s="150"/>
      <c r="M105" s="69">
        <f t="shared" si="10"/>
        <v>0</v>
      </c>
      <c r="N105" s="150"/>
      <c r="O105" s="69">
        <f t="shared" si="11"/>
        <v>0</v>
      </c>
      <c r="P105" s="69">
        <f t="shared" si="12"/>
        <v>0</v>
      </c>
    </row>
    <row r="106" spans="1:16" ht="12.5">
      <c r="B106" s="9" t="str">
        <f t="shared" si="16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13"/>
        <v>0</v>
      </c>
      <c r="G106" s="70">
        <f t="shared" si="8"/>
        <v>0</v>
      </c>
      <c r="H106" s="73">
        <f t="shared" si="14"/>
        <v>0</v>
      </c>
      <c r="I106" s="127">
        <f t="shared" si="15"/>
        <v>0</v>
      </c>
      <c r="J106" s="69">
        <f t="shared" si="9"/>
        <v>0</v>
      </c>
      <c r="K106" s="69"/>
      <c r="L106" s="150"/>
      <c r="M106" s="69">
        <f t="shared" si="10"/>
        <v>0</v>
      </c>
      <c r="N106" s="150"/>
      <c r="O106" s="69">
        <f t="shared" si="11"/>
        <v>0</v>
      </c>
      <c r="P106" s="69">
        <f t="shared" si="12"/>
        <v>0</v>
      </c>
    </row>
    <row r="107" spans="1:16" ht="12.5">
      <c r="B107" s="9" t="str">
        <f t="shared" si="16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13"/>
        <v>0</v>
      </c>
      <c r="G107" s="70">
        <f t="shared" si="8"/>
        <v>0</v>
      </c>
      <c r="H107" s="73">
        <f t="shared" si="14"/>
        <v>0</v>
      </c>
      <c r="I107" s="127">
        <f t="shared" si="15"/>
        <v>0</v>
      </c>
      <c r="J107" s="69">
        <f t="shared" si="9"/>
        <v>0</v>
      </c>
      <c r="K107" s="69"/>
      <c r="L107" s="150"/>
      <c r="M107" s="69">
        <f t="shared" si="10"/>
        <v>0</v>
      </c>
      <c r="N107" s="150"/>
      <c r="O107" s="69">
        <f t="shared" si="11"/>
        <v>0</v>
      </c>
      <c r="P107" s="69">
        <f t="shared" si="12"/>
        <v>0</v>
      </c>
    </row>
    <row r="108" spans="1:16" ht="12.5">
      <c r="B108" s="9" t="str">
        <f t="shared" si="16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13"/>
        <v>0</v>
      </c>
      <c r="G108" s="70">
        <f t="shared" si="8"/>
        <v>0</v>
      </c>
      <c r="H108" s="73">
        <f t="shared" si="14"/>
        <v>0</v>
      </c>
      <c r="I108" s="127">
        <f t="shared" si="15"/>
        <v>0</v>
      </c>
      <c r="J108" s="69">
        <f t="shared" si="9"/>
        <v>0</v>
      </c>
      <c r="K108" s="69"/>
      <c r="L108" s="150"/>
      <c r="M108" s="69">
        <f t="shared" si="10"/>
        <v>0</v>
      </c>
      <c r="N108" s="150"/>
      <c r="O108" s="69">
        <f t="shared" si="11"/>
        <v>0</v>
      </c>
      <c r="P108" s="69">
        <f t="shared" si="12"/>
        <v>0</v>
      </c>
    </row>
    <row r="109" spans="1:16" ht="12.5">
      <c r="B109" s="9" t="str">
        <f t="shared" si="16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13"/>
        <v>0</v>
      </c>
      <c r="G109" s="70">
        <f t="shared" si="8"/>
        <v>0</v>
      </c>
      <c r="H109" s="73">
        <f t="shared" si="14"/>
        <v>0</v>
      </c>
      <c r="I109" s="127">
        <f t="shared" si="15"/>
        <v>0</v>
      </c>
      <c r="J109" s="69">
        <f t="shared" si="9"/>
        <v>0</v>
      </c>
      <c r="K109" s="69"/>
      <c r="L109" s="150"/>
      <c r="M109" s="69">
        <f t="shared" si="10"/>
        <v>0</v>
      </c>
      <c r="N109" s="150"/>
      <c r="O109" s="69">
        <f t="shared" si="11"/>
        <v>0</v>
      </c>
      <c r="P109" s="69">
        <f t="shared" si="12"/>
        <v>0</v>
      </c>
    </row>
    <row r="110" spans="1:16" ht="12.5">
      <c r="B110" s="9" t="str">
        <f t="shared" si="16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13"/>
        <v>0</v>
      </c>
      <c r="G110" s="70">
        <f t="shared" si="8"/>
        <v>0</v>
      </c>
      <c r="H110" s="73">
        <f t="shared" si="14"/>
        <v>0</v>
      </c>
      <c r="I110" s="127">
        <f t="shared" si="15"/>
        <v>0</v>
      </c>
      <c r="J110" s="69">
        <f t="shared" si="9"/>
        <v>0</v>
      </c>
      <c r="K110" s="69"/>
      <c r="L110" s="150"/>
      <c r="M110" s="69">
        <f t="shared" si="10"/>
        <v>0</v>
      </c>
      <c r="N110" s="150"/>
      <c r="O110" s="69">
        <f t="shared" si="11"/>
        <v>0</v>
      </c>
      <c r="P110" s="69">
        <f t="shared" si="12"/>
        <v>0</v>
      </c>
    </row>
    <row r="111" spans="1:16" ht="12.5">
      <c r="B111" s="9" t="str">
        <f t="shared" si="16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13"/>
        <v>0</v>
      </c>
      <c r="G111" s="70">
        <f t="shared" si="8"/>
        <v>0</v>
      </c>
      <c r="H111" s="73">
        <f t="shared" si="14"/>
        <v>0</v>
      </c>
      <c r="I111" s="127">
        <f t="shared" si="15"/>
        <v>0</v>
      </c>
      <c r="J111" s="69">
        <f t="shared" si="9"/>
        <v>0</v>
      </c>
      <c r="K111" s="69"/>
      <c r="L111" s="150"/>
      <c r="M111" s="69">
        <f t="shared" si="10"/>
        <v>0</v>
      </c>
      <c r="N111" s="150"/>
      <c r="O111" s="69">
        <f t="shared" si="11"/>
        <v>0</v>
      </c>
      <c r="P111" s="69">
        <f t="shared" si="12"/>
        <v>0</v>
      </c>
    </row>
    <row r="112" spans="1:16" ht="12.5">
      <c r="B112" s="9" t="str">
        <f t="shared" si="16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13"/>
        <v>0</v>
      </c>
      <c r="G112" s="70">
        <f t="shared" si="8"/>
        <v>0</v>
      </c>
      <c r="H112" s="73">
        <f t="shared" si="14"/>
        <v>0</v>
      </c>
      <c r="I112" s="127">
        <f t="shared" si="15"/>
        <v>0</v>
      </c>
      <c r="J112" s="69">
        <f t="shared" si="9"/>
        <v>0</v>
      </c>
      <c r="K112" s="69"/>
      <c r="L112" s="150"/>
      <c r="M112" s="69">
        <f t="shared" si="10"/>
        <v>0</v>
      </c>
      <c r="N112" s="150"/>
      <c r="O112" s="69">
        <f t="shared" si="11"/>
        <v>0</v>
      </c>
      <c r="P112" s="69">
        <f t="shared" si="12"/>
        <v>0</v>
      </c>
    </row>
    <row r="113" spans="2:16" ht="12.5">
      <c r="B113" s="9" t="str">
        <f t="shared" si="16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13"/>
        <v>0</v>
      </c>
      <c r="G113" s="70">
        <f t="shared" si="8"/>
        <v>0</v>
      </c>
      <c r="H113" s="73">
        <f t="shared" si="14"/>
        <v>0</v>
      </c>
      <c r="I113" s="127">
        <f t="shared" si="15"/>
        <v>0</v>
      </c>
      <c r="J113" s="69">
        <f t="shared" si="9"/>
        <v>0</v>
      </c>
      <c r="K113" s="69"/>
      <c r="L113" s="150"/>
      <c r="M113" s="69">
        <f t="shared" si="10"/>
        <v>0</v>
      </c>
      <c r="N113" s="150"/>
      <c r="O113" s="69">
        <f t="shared" si="11"/>
        <v>0</v>
      </c>
      <c r="P113" s="69">
        <f t="shared" si="12"/>
        <v>0</v>
      </c>
    </row>
    <row r="114" spans="2:16" ht="12.5">
      <c r="B114" s="9" t="str">
        <f t="shared" si="16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13"/>
        <v>0</v>
      </c>
      <c r="G114" s="70">
        <f t="shared" si="8"/>
        <v>0</v>
      </c>
      <c r="H114" s="73">
        <f t="shared" si="14"/>
        <v>0</v>
      </c>
      <c r="I114" s="127">
        <f t="shared" si="15"/>
        <v>0</v>
      </c>
      <c r="J114" s="69">
        <f t="shared" si="9"/>
        <v>0</v>
      </c>
      <c r="K114" s="69"/>
      <c r="L114" s="150"/>
      <c r="M114" s="69">
        <f t="shared" si="10"/>
        <v>0</v>
      </c>
      <c r="N114" s="150"/>
      <c r="O114" s="69">
        <f t="shared" si="11"/>
        <v>0</v>
      </c>
      <c r="P114" s="69">
        <f t="shared" si="12"/>
        <v>0</v>
      </c>
    </row>
    <row r="115" spans="2:16" ht="12.5">
      <c r="B115" s="9" t="str">
        <f t="shared" si="16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13"/>
        <v>0</v>
      </c>
      <c r="G115" s="70">
        <f t="shared" si="8"/>
        <v>0</v>
      </c>
      <c r="H115" s="73">
        <f t="shared" si="14"/>
        <v>0</v>
      </c>
      <c r="I115" s="127">
        <f t="shared" si="15"/>
        <v>0</v>
      </c>
      <c r="J115" s="69">
        <f t="shared" si="9"/>
        <v>0</v>
      </c>
      <c r="K115" s="69"/>
      <c r="L115" s="150"/>
      <c r="M115" s="69">
        <f t="shared" si="10"/>
        <v>0</v>
      </c>
      <c r="N115" s="150"/>
      <c r="O115" s="69">
        <f t="shared" si="11"/>
        <v>0</v>
      </c>
      <c r="P115" s="69">
        <f t="shared" si="12"/>
        <v>0</v>
      </c>
    </row>
    <row r="116" spans="2:16" ht="12.5">
      <c r="B116" s="9" t="str">
        <f t="shared" si="16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13"/>
        <v>0</v>
      </c>
      <c r="G116" s="70">
        <f t="shared" si="8"/>
        <v>0</v>
      </c>
      <c r="H116" s="73">
        <f t="shared" si="14"/>
        <v>0</v>
      </c>
      <c r="I116" s="127">
        <f t="shared" si="15"/>
        <v>0</v>
      </c>
      <c r="J116" s="69">
        <f t="shared" si="9"/>
        <v>0</v>
      </c>
      <c r="K116" s="69"/>
      <c r="L116" s="150"/>
      <c r="M116" s="69">
        <f t="shared" si="10"/>
        <v>0</v>
      </c>
      <c r="N116" s="150"/>
      <c r="O116" s="69">
        <f t="shared" si="11"/>
        <v>0</v>
      </c>
      <c r="P116" s="69">
        <f t="shared" si="12"/>
        <v>0</v>
      </c>
    </row>
    <row r="117" spans="2:16" ht="12.5">
      <c r="B117" s="9" t="str">
        <f t="shared" si="16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13"/>
        <v>0</v>
      </c>
      <c r="G117" s="70">
        <f t="shared" si="8"/>
        <v>0</v>
      </c>
      <c r="H117" s="73">
        <f t="shared" si="14"/>
        <v>0</v>
      </c>
      <c r="I117" s="127">
        <f t="shared" si="15"/>
        <v>0</v>
      </c>
      <c r="J117" s="69">
        <f t="shared" si="9"/>
        <v>0</v>
      </c>
      <c r="K117" s="69"/>
      <c r="L117" s="150"/>
      <c r="M117" s="69">
        <f t="shared" si="10"/>
        <v>0</v>
      </c>
      <c r="N117" s="150"/>
      <c r="O117" s="69">
        <f t="shared" si="11"/>
        <v>0</v>
      </c>
      <c r="P117" s="69">
        <f t="shared" si="12"/>
        <v>0</v>
      </c>
    </row>
    <row r="118" spans="2:16" ht="12.5">
      <c r="B118" s="9" t="str">
        <f t="shared" si="16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13"/>
        <v>0</v>
      </c>
      <c r="G118" s="70">
        <f t="shared" si="8"/>
        <v>0</v>
      </c>
      <c r="H118" s="73">
        <f t="shared" si="14"/>
        <v>0</v>
      </c>
      <c r="I118" s="127">
        <f t="shared" si="15"/>
        <v>0</v>
      </c>
      <c r="J118" s="69">
        <f t="shared" si="9"/>
        <v>0</v>
      </c>
      <c r="K118" s="69"/>
      <c r="L118" s="150"/>
      <c r="M118" s="69">
        <f t="shared" si="10"/>
        <v>0</v>
      </c>
      <c r="N118" s="150"/>
      <c r="O118" s="69">
        <f t="shared" si="11"/>
        <v>0</v>
      </c>
      <c r="P118" s="69">
        <f t="shared" si="12"/>
        <v>0</v>
      </c>
    </row>
    <row r="119" spans="2:16" ht="12.5">
      <c r="B119" s="9" t="str">
        <f t="shared" si="16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13"/>
        <v>0</v>
      </c>
      <c r="G119" s="70">
        <f t="shared" si="8"/>
        <v>0</v>
      </c>
      <c r="H119" s="73">
        <f t="shared" si="14"/>
        <v>0</v>
      </c>
      <c r="I119" s="127">
        <f t="shared" si="15"/>
        <v>0</v>
      </c>
      <c r="J119" s="69">
        <f t="shared" si="9"/>
        <v>0</v>
      </c>
      <c r="K119" s="69"/>
      <c r="L119" s="150"/>
      <c r="M119" s="69">
        <f t="shared" si="10"/>
        <v>0</v>
      </c>
      <c r="N119" s="150"/>
      <c r="O119" s="69">
        <f t="shared" si="11"/>
        <v>0</v>
      </c>
      <c r="P119" s="69">
        <f t="shared" si="12"/>
        <v>0</v>
      </c>
    </row>
    <row r="120" spans="2:16" ht="12.5">
      <c r="B120" s="9" t="str">
        <f t="shared" si="16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13"/>
        <v>0</v>
      </c>
      <c r="G120" s="70">
        <f t="shared" si="8"/>
        <v>0</v>
      </c>
      <c r="H120" s="73">
        <f t="shared" si="14"/>
        <v>0</v>
      </c>
      <c r="I120" s="127">
        <f t="shared" si="15"/>
        <v>0</v>
      </c>
      <c r="J120" s="69">
        <f t="shared" si="9"/>
        <v>0</v>
      </c>
      <c r="K120" s="69"/>
      <c r="L120" s="150"/>
      <c r="M120" s="69">
        <f t="shared" si="10"/>
        <v>0</v>
      </c>
      <c r="N120" s="150"/>
      <c r="O120" s="69">
        <f t="shared" si="11"/>
        <v>0</v>
      </c>
      <c r="P120" s="69">
        <f t="shared" si="12"/>
        <v>0</v>
      </c>
    </row>
    <row r="121" spans="2:16" ht="12.5">
      <c r="B121" s="9" t="str">
        <f t="shared" si="16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13"/>
        <v>0</v>
      </c>
      <c r="G121" s="70">
        <f t="shared" si="8"/>
        <v>0</v>
      </c>
      <c r="H121" s="73">
        <f t="shared" si="14"/>
        <v>0</v>
      </c>
      <c r="I121" s="127">
        <f t="shared" si="15"/>
        <v>0</v>
      </c>
      <c r="J121" s="69">
        <f t="shared" si="9"/>
        <v>0</v>
      </c>
      <c r="K121" s="69"/>
      <c r="L121" s="150"/>
      <c r="M121" s="69">
        <f t="shared" si="10"/>
        <v>0</v>
      </c>
      <c r="N121" s="150"/>
      <c r="O121" s="69">
        <f t="shared" si="11"/>
        <v>0</v>
      </c>
      <c r="P121" s="69">
        <f t="shared" si="12"/>
        <v>0</v>
      </c>
    </row>
    <row r="122" spans="2:16" ht="12.5">
      <c r="B122" s="9" t="str">
        <f t="shared" si="16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13"/>
        <v>0</v>
      </c>
      <c r="G122" s="70">
        <f t="shared" si="8"/>
        <v>0</v>
      </c>
      <c r="H122" s="73">
        <f t="shared" si="14"/>
        <v>0</v>
      </c>
      <c r="I122" s="127">
        <f t="shared" si="15"/>
        <v>0</v>
      </c>
      <c r="J122" s="69">
        <f t="shared" si="9"/>
        <v>0</v>
      </c>
      <c r="K122" s="69"/>
      <c r="L122" s="150"/>
      <c r="M122" s="69">
        <f t="shared" si="10"/>
        <v>0</v>
      </c>
      <c r="N122" s="150"/>
      <c r="O122" s="69">
        <f t="shared" si="11"/>
        <v>0</v>
      </c>
      <c r="P122" s="69">
        <f t="shared" si="12"/>
        <v>0</v>
      </c>
    </row>
    <row r="123" spans="2:16" ht="12.5">
      <c r="B123" s="9" t="str">
        <f t="shared" si="16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13"/>
        <v>0</v>
      </c>
      <c r="G123" s="70">
        <f t="shared" si="8"/>
        <v>0</v>
      </c>
      <c r="H123" s="73">
        <f t="shared" si="14"/>
        <v>0</v>
      </c>
      <c r="I123" s="127">
        <f t="shared" si="15"/>
        <v>0</v>
      </c>
      <c r="J123" s="69">
        <f t="shared" si="9"/>
        <v>0</v>
      </c>
      <c r="K123" s="69"/>
      <c r="L123" s="150"/>
      <c r="M123" s="69">
        <f t="shared" si="10"/>
        <v>0</v>
      </c>
      <c r="N123" s="150"/>
      <c r="O123" s="69">
        <f t="shared" si="11"/>
        <v>0</v>
      </c>
      <c r="P123" s="69">
        <f t="shared" si="12"/>
        <v>0</v>
      </c>
    </row>
    <row r="124" spans="2:16" ht="12.5">
      <c r="B124" s="9" t="str">
        <f t="shared" si="16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13"/>
        <v>0</v>
      </c>
      <c r="G124" s="70">
        <f t="shared" si="8"/>
        <v>0</v>
      </c>
      <c r="H124" s="73">
        <f t="shared" si="14"/>
        <v>0</v>
      </c>
      <c r="I124" s="127">
        <f t="shared" si="15"/>
        <v>0</v>
      </c>
      <c r="J124" s="69">
        <f t="shared" si="9"/>
        <v>0</v>
      </c>
      <c r="K124" s="69"/>
      <c r="L124" s="150"/>
      <c r="M124" s="69">
        <f t="shared" si="10"/>
        <v>0</v>
      </c>
      <c r="N124" s="150"/>
      <c r="O124" s="69">
        <f t="shared" si="11"/>
        <v>0</v>
      </c>
      <c r="P124" s="69">
        <f t="shared" si="12"/>
        <v>0</v>
      </c>
    </row>
    <row r="125" spans="2:16" ht="12.5">
      <c r="B125" s="9" t="str">
        <f t="shared" si="16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13"/>
        <v>0</v>
      </c>
      <c r="G125" s="70">
        <f t="shared" si="8"/>
        <v>0</v>
      </c>
      <c r="H125" s="73">
        <f t="shared" si="14"/>
        <v>0</v>
      </c>
      <c r="I125" s="127">
        <f t="shared" si="15"/>
        <v>0</v>
      </c>
      <c r="J125" s="69">
        <f t="shared" si="9"/>
        <v>0</v>
      </c>
      <c r="K125" s="69"/>
      <c r="L125" s="150"/>
      <c r="M125" s="69">
        <f t="shared" si="10"/>
        <v>0</v>
      </c>
      <c r="N125" s="150"/>
      <c r="O125" s="69">
        <f t="shared" si="11"/>
        <v>0</v>
      </c>
      <c r="P125" s="69">
        <f t="shared" si="12"/>
        <v>0</v>
      </c>
    </row>
    <row r="126" spans="2:16" ht="12.5">
      <c r="B126" s="9" t="str">
        <f t="shared" si="16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13"/>
        <v>0</v>
      </c>
      <c r="G126" s="70">
        <f t="shared" si="8"/>
        <v>0</v>
      </c>
      <c r="H126" s="73">
        <f t="shared" si="14"/>
        <v>0</v>
      </c>
      <c r="I126" s="127">
        <f t="shared" si="15"/>
        <v>0</v>
      </c>
      <c r="J126" s="69">
        <f t="shared" si="9"/>
        <v>0</v>
      </c>
      <c r="K126" s="69"/>
      <c r="L126" s="150"/>
      <c r="M126" s="69">
        <f t="shared" si="10"/>
        <v>0</v>
      </c>
      <c r="N126" s="150"/>
      <c r="O126" s="69">
        <f t="shared" si="11"/>
        <v>0</v>
      </c>
      <c r="P126" s="69">
        <f t="shared" si="12"/>
        <v>0</v>
      </c>
    </row>
    <row r="127" spans="2:16" ht="12.5">
      <c r="B127" s="9" t="str">
        <f t="shared" si="16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13"/>
        <v>0</v>
      </c>
      <c r="G127" s="70">
        <f t="shared" si="8"/>
        <v>0</v>
      </c>
      <c r="H127" s="73">
        <f t="shared" si="14"/>
        <v>0</v>
      </c>
      <c r="I127" s="127">
        <f t="shared" si="15"/>
        <v>0</v>
      </c>
      <c r="J127" s="69">
        <f t="shared" si="9"/>
        <v>0</v>
      </c>
      <c r="K127" s="69"/>
      <c r="L127" s="150"/>
      <c r="M127" s="69">
        <f t="shared" si="10"/>
        <v>0</v>
      </c>
      <c r="N127" s="150"/>
      <c r="O127" s="69">
        <f t="shared" si="11"/>
        <v>0</v>
      </c>
      <c r="P127" s="69">
        <f t="shared" si="12"/>
        <v>0</v>
      </c>
    </row>
    <row r="128" spans="2:16" ht="12.5">
      <c r="B128" s="9" t="str">
        <f t="shared" si="16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13"/>
        <v>0</v>
      </c>
      <c r="G128" s="70">
        <f t="shared" si="8"/>
        <v>0</v>
      </c>
      <c r="H128" s="73">
        <f t="shared" si="14"/>
        <v>0</v>
      </c>
      <c r="I128" s="127">
        <f t="shared" si="15"/>
        <v>0</v>
      </c>
      <c r="J128" s="69">
        <f t="shared" si="9"/>
        <v>0</v>
      </c>
      <c r="K128" s="69"/>
      <c r="L128" s="150"/>
      <c r="M128" s="69">
        <f t="shared" si="10"/>
        <v>0</v>
      </c>
      <c r="N128" s="150"/>
      <c r="O128" s="69">
        <f t="shared" si="11"/>
        <v>0</v>
      </c>
      <c r="P128" s="69">
        <f t="shared" si="12"/>
        <v>0</v>
      </c>
    </row>
    <row r="129" spans="2:16" ht="12.5">
      <c r="B129" s="9" t="str">
        <f t="shared" si="16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13"/>
        <v>0</v>
      </c>
      <c r="G129" s="70">
        <f t="shared" si="8"/>
        <v>0</v>
      </c>
      <c r="H129" s="73">
        <f t="shared" si="14"/>
        <v>0</v>
      </c>
      <c r="I129" s="127">
        <f t="shared" si="15"/>
        <v>0</v>
      </c>
      <c r="J129" s="69">
        <f t="shared" si="9"/>
        <v>0</v>
      </c>
      <c r="K129" s="69"/>
      <c r="L129" s="150"/>
      <c r="M129" s="69">
        <f t="shared" si="10"/>
        <v>0</v>
      </c>
      <c r="N129" s="150"/>
      <c r="O129" s="69">
        <f t="shared" si="11"/>
        <v>0</v>
      </c>
      <c r="P129" s="69">
        <f t="shared" si="12"/>
        <v>0</v>
      </c>
    </row>
    <row r="130" spans="2:16" ht="12.5">
      <c r="B130" s="9" t="str">
        <f t="shared" si="16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13"/>
        <v>0</v>
      </c>
      <c r="G130" s="70">
        <f t="shared" si="8"/>
        <v>0</v>
      </c>
      <c r="H130" s="73">
        <f t="shared" si="14"/>
        <v>0</v>
      </c>
      <c r="I130" s="127">
        <f t="shared" si="15"/>
        <v>0</v>
      </c>
      <c r="J130" s="69">
        <f t="shared" si="9"/>
        <v>0</v>
      </c>
      <c r="K130" s="69"/>
      <c r="L130" s="150"/>
      <c r="M130" s="69">
        <f t="shared" si="10"/>
        <v>0</v>
      </c>
      <c r="N130" s="150"/>
      <c r="O130" s="69">
        <f t="shared" si="11"/>
        <v>0</v>
      </c>
      <c r="P130" s="69">
        <f t="shared" si="12"/>
        <v>0</v>
      </c>
    </row>
    <row r="131" spans="2:16" ht="12.5">
      <c r="B131" s="9" t="str">
        <f t="shared" si="16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si="13"/>
        <v>0</v>
      </c>
      <c r="G131" s="70">
        <f t="shared" si="8"/>
        <v>0</v>
      </c>
      <c r="H131" s="73">
        <f t="shared" si="14"/>
        <v>0</v>
      </c>
      <c r="I131" s="127">
        <f t="shared" si="15"/>
        <v>0</v>
      </c>
      <c r="J131" s="69">
        <f t="shared" ref="J131:J154" si="17">+I541-H541</f>
        <v>0</v>
      </c>
      <c r="K131" s="69"/>
      <c r="L131" s="150"/>
      <c r="M131" s="69">
        <f t="shared" ref="M131:M154" si="18">IF(L541&lt;&gt;0,+H541-L541,0)</f>
        <v>0</v>
      </c>
      <c r="N131" s="150"/>
      <c r="O131" s="69">
        <f t="shared" ref="O131:O154" si="19">IF(N541&lt;&gt;0,+I541-N541,0)</f>
        <v>0</v>
      </c>
      <c r="P131" s="69">
        <f t="shared" ref="P131:P154" si="20">+O541-M541</f>
        <v>0</v>
      </c>
    </row>
    <row r="132" spans="2:16" ht="12.5">
      <c r="B132" s="9" t="str">
        <f t="shared" si="16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13"/>
        <v>0</v>
      </c>
      <c r="G132" s="70">
        <f t="shared" si="8"/>
        <v>0</v>
      </c>
      <c r="H132" s="73">
        <f t="shared" si="14"/>
        <v>0</v>
      </c>
      <c r="I132" s="127">
        <f t="shared" si="15"/>
        <v>0</v>
      </c>
      <c r="J132" s="69">
        <f t="shared" si="17"/>
        <v>0</v>
      </c>
      <c r="K132" s="69"/>
      <c r="L132" s="150"/>
      <c r="M132" s="69">
        <f t="shared" si="18"/>
        <v>0</v>
      </c>
      <c r="N132" s="150"/>
      <c r="O132" s="69">
        <f t="shared" si="19"/>
        <v>0</v>
      </c>
      <c r="P132" s="69">
        <f t="shared" si="20"/>
        <v>0</v>
      </c>
    </row>
    <row r="133" spans="2:16" ht="12.5">
      <c r="B133" s="9" t="str">
        <f t="shared" si="16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13"/>
        <v>0</v>
      </c>
      <c r="G133" s="70">
        <f t="shared" si="8"/>
        <v>0</v>
      </c>
      <c r="H133" s="73">
        <f t="shared" si="14"/>
        <v>0</v>
      </c>
      <c r="I133" s="127">
        <f t="shared" si="15"/>
        <v>0</v>
      </c>
      <c r="J133" s="69">
        <f t="shared" si="17"/>
        <v>0</v>
      </c>
      <c r="K133" s="69"/>
      <c r="L133" s="150"/>
      <c r="M133" s="69">
        <f t="shared" si="18"/>
        <v>0</v>
      </c>
      <c r="N133" s="150"/>
      <c r="O133" s="69">
        <f t="shared" si="19"/>
        <v>0</v>
      </c>
      <c r="P133" s="69">
        <f t="shared" si="20"/>
        <v>0</v>
      </c>
    </row>
    <row r="134" spans="2:16" ht="12.5">
      <c r="B134" s="9" t="str">
        <f t="shared" si="16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13"/>
        <v>0</v>
      </c>
      <c r="G134" s="70">
        <f t="shared" si="8"/>
        <v>0</v>
      </c>
      <c r="H134" s="73">
        <f t="shared" si="14"/>
        <v>0</v>
      </c>
      <c r="I134" s="127">
        <f t="shared" si="15"/>
        <v>0</v>
      </c>
      <c r="J134" s="69">
        <f t="shared" si="17"/>
        <v>0</v>
      </c>
      <c r="K134" s="69"/>
      <c r="L134" s="150"/>
      <c r="M134" s="69">
        <f t="shared" si="18"/>
        <v>0</v>
      </c>
      <c r="N134" s="150"/>
      <c r="O134" s="69">
        <f t="shared" si="19"/>
        <v>0</v>
      </c>
      <c r="P134" s="69">
        <f t="shared" si="20"/>
        <v>0</v>
      </c>
    </row>
    <row r="135" spans="2:16" ht="12.5">
      <c r="B135" s="9" t="str">
        <f t="shared" si="16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13"/>
        <v>0</v>
      </c>
      <c r="G135" s="70">
        <f t="shared" si="8"/>
        <v>0</v>
      </c>
      <c r="H135" s="73">
        <f t="shared" si="14"/>
        <v>0</v>
      </c>
      <c r="I135" s="127">
        <f t="shared" si="15"/>
        <v>0</v>
      </c>
      <c r="J135" s="69">
        <f t="shared" si="17"/>
        <v>0</v>
      </c>
      <c r="K135" s="69"/>
      <c r="L135" s="150"/>
      <c r="M135" s="69">
        <f t="shared" si="18"/>
        <v>0</v>
      </c>
      <c r="N135" s="150"/>
      <c r="O135" s="69">
        <f t="shared" si="19"/>
        <v>0</v>
      </c>
      <c r="P135" s="69">
        <f t="shared" si="20"/>
        <v>0</v>
      </c>
    </row>
    <row r="136" spans="2:16" ht="12.5">
      <c r="B136" s="9" t="str">
        <f t="shared" si="16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13"/>
        <v>0</v>
      </c>
      <c r="G136" s="70">
        <f t="shared" si="8"/>
        <v>0</v>
      </c>
      <c r="H136" s="73">
        <f t="shared" si="14"/>
        <v>0</v>
      </c>
      <c r="I136" s="127">
        <f t="shared" si="15"/>
        <v>0</v>
      </c>
      <c r="J136" s="69">
        <f t="shared" si="17"/>
        <v>0</v>
      </c>
      <c r="K136" s="69"/>
      <c r="L136" s="150"/>
      <c r="M136" s="69">
        <f t="shared" si="18"/>
        <v>0</v>
      </c>
      <c r="N136" s="150"/>
      <c r="O136" s="69">
        <f t="shared" si="19"/>
        <v>0</v>
      </c>
      <c r="P136" s="69">
        <f t="shared" si="20"/>
        <v>0</v>
      </c>
    </row>
    <row r="137" spans="2:16" ht="12.5">
      <c r="B137" s="9" t="str">
        <f t="shared" si="16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13"/>
        <v>0</v>
      </c>
      <c r="G137" s="70">
        <f t="shared" si="8"/>
        <v>0</v>
      </c>
      <c r="H137" s="73">
        <f t="shared" si="14"/>
        <v>0</v>
      </c>
      <c r="I137" s="127">
        <f t="shared" si="15"/>
        <v>0</v>
      </c>
      <c r="J137" s="69">
        <f t="shared" si="17"/>
        <v>0</v>
      </c>
      <c r="K137" s="69"/>
      <c r="L137" s="150"/>
      <c r="M137" s="69">
        <f t="shared" si="18"/>
        <v>0</v>
      </c>
      <c r="N137" s="150"/>
      <c r="O137" s="69">
        <f t="shared" si="19"/>
        <v>0</v>
      </c>
      <c r="P137" s="69">
        <f t="shared" si="20"/>
        <v>0</v>
      </c>
    </row>
    <row r="138" spans="2:16" ht="12.5">
      <c r="B138" s="9" t="str">
        <f t="shared" si="16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13"/>
        <v>0</v>
      </c>
      <c r="G138" s="70">
        <f t="shared" si="8"/>
        <v>0</v>
      </c>
      <c r="H138" s="73">
        <f t="shared" si="14"/>
        <v>0</v>
      </c>
      <c r="I138" s="127">
        <f t="shared" si="15"/>
        <v>0</v>
      </c>
      <c r="J138" s="69">
        <f t="shared" si="17"/>
        <v>0</v>
      </c>
      <c r="K138" s="69"/>
      <c r="L138" s="150"/>
      <c r="M138" s="69">
        <f t="shared" si="18"/>
        <v>0</v>
      </c>
      <c r="N138" s="150"/>
      <c r="O138" s="69">
        <f t="shared" si="19"/>
        <v>0</v>
      </c>
      <c r="P138" s="69">
        <f t="shared" si="20"/>
        <v>0</v>
      </c>
    </row>
    <row r="139" spans="2:16" ht="12.5">
      <c r="B139" s="9" t="str">
        <f t="shared" si="16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13"/>
        <v>0</v>
      </c>
      <c r="G139" s="70">
        <f t="shared" si="8"/>
        <v>0</v>
      </c>
      <c r="H139" s="73">
        <f t="shared" si="14"/>
        <v>0</v>
      </c>
      <c r="I139" s="127">
        <f t="shared" si="15"/>
        <v>0</v>
      </c>
      <c r="J139" s="69">
        <f t="shared" si="17"/>
        <v>0</v>
      </c>
      <c r="K139" s="69"/>
      <c r="L139" s="150"/>
      <c r="M139" s="69">
        <f t="shared" si="18"/>
        <v>0</v>
      </c>
      <c r="N139" s="150"/>
      <c r="O139" s="69">
        <f t="shared" si="19"/>
        <v>0</v>
      </c>
      <c r="P139" s="69">
        <f t="shared" si="20"/>
        <v>0</v>
      </c>
    </row>
    <row r="140" spans="2:16" ht="12.5">
      <c r="B140" s="9" t="str">
        <f t="shared" si="16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13"/>
        <v>0</v>
      </c>
      <c r="G140" s="70">
        <f t="shared" si="8"/>
        <v>0</v>
      </c>
      <c r="H140" s="73">
        <f t="shared" si="14"/>
        <v>0</v>
      </c>
      <c r="I140" s="127">
        <f t="shared" si="15"/>
        <v>0</v>
      </c>
      <c r="J140" s="69">
        <f t="shared" si="17"/>
        <v>0</v>
      </c>
      <c r="K140" s="69"/>
      <c r="L140" s="150"/>
      <c r="M140" s="69">
        <f t="shared" si="18"/>
        <v>0</v>
      </c>
      <c r="N140" s="150"/>
      <c r="O140" s="69">
        <f t="shared" si="19"/>
        <v>0</v>
      </c>
      <c r="P140" s="69">
        <f t="shared" si="20"/>
        <v>0</v>
      </c>
    </row>
    <row r="141" spans="2:16" ht="12.5">
      <c r="B141" s="9" t="str">
        <f t="shared" si="16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13"/>
        <v>0</v>
      </c>
      <c r="G141" s="70">
        <f t="shared" si="8"/>
        <v>0</v>
      </c>
      <c r="H141" s="73">
        <f t="shared" si="14"/>
        <v>0</v>
      </c>
      <c r="I141" s="127">
        <f t="shared" si="15"/>
        <v>0</v>
      </c>
      <c r="J141" s="69">
        <f t="shared" si="17"/>
        <v>0</v>
      </c>
      <c r="K141" s="69"/>
      <c r="L141" s="150"/>
      <c r="M141" s="69">
        <f t="shared" si="18"/>
        <v>0</v>
      </c>
      <c r="N141" s="150"/>
      <c r="O141" s="69">
        <f t="shared" si="19"/>
        <v>0</v>
      </c>
      <c r="P141" s="69">
        <f t="shared" si="20"/>
        <v>0</v>
      </c>
    </row>
    <row r="142" spans="2:16" ht="12.5">
      <c r="B142" s="9" t="str">
        <f t="shared" si="16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13"/>
        <v>0</v>
      </c>
      <c r="G142" s="70">
        <f t="shared" si="8"/>
        <v>0</v>
      </c>
      <c r="H142" s="73">
        <f t="shared" si="14"/>
        <v>0</v>
      </c>
      <c r="I142" s="127">
        <f t="shared" si="15"/>
        <v>0</v>
      </c>
      <c r="J142" s="69">
        <f t="shared" si="17"/>
        <v>0</v>
      </c>
      <c r="K142" s="69"/>
      <c r="L142" s="150"/>
      <c r="M142" s="69">
        <f t="shared" si="18"/>
        <v>0</v>
      </c>
      <c r="N142" s="150"/>
      <c r="O142" s="69">
        <f t="shared" si="19"/>
        <v>0</v>
      </c>
      <c r="P142" s="69">
        <f t="shared" si="20"/>
        <v>0</v>
      </c>
    </row>
    <row r="143" spans="2:16" ht="12.5">
      <c r="B143" s="9" t="str">
        <f t="shared" si="16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13"/>
        <v>0</v>
      </c>
      <c r="G143" s="70">
        <f t="shared" si="8"/>
        <v>0</v>
      </c>
      <c r="H143" s="73">
        <f t="shared" si="14"/>
        <v>0</v>
      </c>
      <c r="I143" s="127">
        <f t="shared" si="15"/>
        <v>0</v>
      </c>
      <c r="J143" s="69">
        <f t="shared" si="17"/>
        <v>0</v>
      </c>
      <c r="K143" s="69"/>
      <c r="L143" s="150"/>
      <c r="M143" s="69">
        <f t="shared" si="18"/>
        <v>0</v>
      </c>
      <c r="N143" s="150"/>
      <c r="O143" s="69">
        <f t="shared" si="19"/>
        <v>0</v>
      </c>
      <c r="P143" s="69">
        <f t="shared" si="20"/>
        <v>0</v>
      </c>
    </row>
    <row r="144" spans="2:16" ht="12.5">
      <c r="B144" s="9" t="str">
        <f t="shared" si="16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13"/>
        <v>0</v>
      </c>
      <c r="G144" s="70">
        <f t="shared" si="8"/>
        <v>0</v>
      </c>
      <c r="H144" s="73">
        <f t="shared" si="14"/>
        <v>0</v>
      </c>
      <c r="I144" s="127">
        <f t="shared" si="15"/>
        <v>0</v>
      </c>
      <c r="J144" s="69">
        <f t="shared" si="17"/>
        <v>0</v>
      </c>
      <c r="K144" s="69"/>
      <c r="L144" s="150"/>
      <c r="M144" s="69">
        <f t="shared" si="18"/>
        <v>0</v>
      </c>
      <c r="N144" s="150"/>
      <c r="O144" s="69">
        <f t="shared" si="19"/>
        <v>0</v>
      </c>
      <c r="P144" s="69">
        <f t="shared" si="20"/>
        <v>0</v>
      </c>
    </row>
    <row r="145" spans="2:16" ht="12.5">
      <c r="B145" s="9" t="str">
        <f t="shared" si="16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13"/>
        <v>0</v>
      </c>
      <c r="G145" s="70">
        <f t="shared" si="8"/>
        <v>0</v>
      </c>
      <c r="H145" s="73">
        <f t="shared" si="14"/>
        <v>0</v>
      </c>
      <c r="I145" s="127">
        <f t="shared" si="15"/>
        <v>0</v>
      </c>
      <c r="J145" s="69">
        <f t="shared" si="17"/>
        <v>0</v>
      </c>
      <c r="K145" s="69"/>
      <c r="L145" s="150"/>
      <c r="M145" s="69">
        <f t="shared" si="18"/>
        <v>0</v>
      </c>
      <c r="N145" s="150"/>
      <c r="O145" s="69">
        <f t="shared" si="19"/>
        <v>0</v>
      </c>
      <c r="P145" s="69">
        <f t="shared" si="20"/>
        <v>0</v>
      </c>
    </row>
    <row r="146" spans="2:16" ht="12.5">
      <c r="B146" s="9" t="str">
        <f t="shared" si="16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13"/>
        <v>0</v>
      </c>
      <c r="G146" s="70">
        <f t="shared" si="8"/>
        <v>0</v>
      </c>
      <c r="H146" s="73">
        <f t="shared" si="14"/>
        <v>0</v>
      </c>
      <c r="I146" s="127">
        <f t="shared" si="15"/>
        <v>0</v>
      </c>
      <c r="J146" s="69">
        <f t="shared" si="17"/>
        <v>0</v>
      </c>
      <c r="K146" s="69"/>
      <c r="L146" s="150"/>
      <c r="M146" s="69">
        <f t="shared" si="18"/>
        <v>0</v>
      </c>
      <c r="N146" s="150"/>
      <c r="O146" s="69">
        <f t="shared" si="19"/>
        <v>0</v>
      </c>
      <c r="P146" s="69">
        <f t="shared" si="20"/>
        <v>0</v>
      </c>
    </row>
    <row r="147" spans="2:16" ht="12.5">
      <c r="B147" s="9" t="str">
        <f t="shared" si="16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13"/>
        <v>0</v>
      </c>
      <c r="G147" s="70">
        <f t="shared" si="8"/>
        <v>0</v>
      </c>
      <c r="H147" s="73">
        <f t="shared" si="14"/>
        <v>0</v>
      </c>
      <c r="I147" s="127">
        <f t="shared" si="15"/>
        <v>0</v>
      </c>
      <c r="J147" s="69">
        <f t="shared" si="17"/>
        <v>0</v>
      </c>
      <c r="K147" s="69"/>
      <c r="L147" s="150"/>
      <c r="M147" s="69">
        <f t="shared" si="18"/>
        <v>0</v>
      </c>
      <c r="N147" s="150"/>
      <c r="O147" s="69">
        <f t="shared" si="19"/>
        <v>0</v>
      </c>
      <c r="P147" s="69">
        <f t="shared" si="20"/>
        <v>0</v>
      </c>
    </row>
    <row r="148" spans="2:16" ht="12.5">
      <c r="B148" s="9" t="str">
        <f t="shared" si="16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13"/>
        <v>0</v>
      </c>
      <c r="G148" s="70">
        <f t="shared" si="8"/>
        <v>0</v>
      </c>
      <c r="H148" s="73">
        <f t="shared" si="14"/>
        <v>0</v>
      </c>
      <c r="I148" s="127">
        <f t="shared" si="15"/>
        <v>0</v>
      </c>
      <c r="J148" s="69">
        <f t="shared" si="17"/>
        <v>0</v>
      </c>
      <c r="K148" s="69"/>
      <c r="L148" s="150"/>
      <c r="M148" s="69">
        <f t="shared" si="18"/>
        <v>0</v>
      </c>
      <c r="N148" s="150"/>
      <c r="O148" s="69">
        <f t="shared" si="19"/>
        <v>0</v>
      </c>
      <c r="P148" s="69">
        <f t="shared" si="20"/>
        <v>0</v>
      </c>
    </row>
    <row r="149" spans="2:16" ht="12.5">
      <c r="B149" s="9" t="str">
        <f t="shared" si="16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13"/>
        <v>0</v>
      </c>
      <c r="G149" s="70">
        <f t="shared" si="8"/>
        <v>0</v>
      </c>
      <c r="H149" s="73">
        <f t="shared" si="14"/>
        <v>0</v>
      </c>
      <c r="I149" s="127">
        <f t="shared" si="15"/>
        <v>0</v>
      </c>
      <c r="J149" s="69">
        <f t="shared" si="17"/>
        <v>0</v>
      </c>
      <c r="K149" s="69"/>
      <c r="L149" s="150"/>
      <c r="M149" s="69">
        <f t="shared" si="18"/>
        <v>0</v>
      </c>
      <c r="N149" s="150"/>
      <c r="O149" s="69">
        <f t="shared" si="19"/>
        <v>0</v>
      </c>
      <c r="P149" s="69">
        <f t="shared" si="20"/>
        <v>0</v>
      </c>
    </row>
    <row r="150" spans="2:16" ht="12.5">
      <c r="B150" s="9" t="str">
        <f t="shared" si="16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13"/>
        <v>0</v>
      </c>
      <c r="G150" s="70">
        <f t="shared" si="8"/>
        <v>0</v>
      </c>
      <c r="H150" s="73">
        <f t="shared" si="14"/>
        <v>0</v>
      </c>
      <c r="I150" s="127">
        <f t="shared" si="15"/>
        <v>0</v>
      </c>
      <c r="J150" s="69">
        <f t="shared" si="17"/>
        <v>0</v>
      </c>
      <c r="K150" s="69"/>
      <c r="L150" s="150"/>
      <c r="M150" s="69">
        <f t="shared" si="18"/>
        <v>0</v>
      </c>
      <c r="N150" s="150"/>
      <c r="O150" s="69">
        <f t="shared" si="19"/>
        <v>0</v>
      </c>
      <c r="P150" s="69">
        <f t="shared" si="20"/>
        <v>0</v>
      </c>
    </row>
    <row r="151" spans="2:16" ht="12.5">
      <c r="B151" s="9" t="str">
        <f t="shared" si="16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13"/>
        <v>0</v>
      </c>
      <c r="G151" s="70">
        <f t="shared" si="8"/>
        <v>0</v>
      </c>
      <c r="H151" s="73">
        <f t="shared" si="14"/>
        <v>0</v>
      </c>
      <c r="I151" s="127">
        <f t="shared" si="15"/>
        <v>0</v>
      </c>
      <c r="J151" s="69">
        <f t="shared" si="17"/>
        <v>0</v>
      </c>
      <c r="K151" s="69"/>
      <c r="L151" s="150"/>
      <c r="M151" s="69">
        <f t="shared" si="18"/>
        <v>0</v>
      </c>
      <c r="N151" s="150"/>
      <c r="O151" s="69">
        <f t="shared" si="19"/>
        <v>0</v>
      </c>
      <c r="P151" s="69">
        <f t="shared" si="20"/>
        <v>0</v>
      </c>
    </row>
    <row r="152" spans="2:16" ht="12.5">
      <c r="B152" s="9" t="str">
        <f t="shared" si="16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13"/>
        <v>0</v>
      </c>
      <c r="G152" s="70">
        <f t="shared" si="8"/>
        <v>0</v>
      </c>
      <c r="H152" s="73">
        <f t="shared" si="14"/>
        <v>0</v>
      </c>
      <c r="I152" s="127">
        <f t="shared" si="15"/>
        <v>0</v>
      </c>
      <c r="J152" s="69">
        <f t="shared" si="17"/>
        <v>0</v>
      </c>
      <c r="K152" s="69"/>
      <c r="L152" s="150"/>
      <c r="M152" s="69">
        <f t="shared" si="18"/>
        <v>0</v>
      </c>
      <c r="N152" s="150"/>
      <c r="O152" s="69">
        <f t="shared" si="19"/>
        <v>0</v>
      </c>
      <c r="P152" s="69">
        <f t="shared" si="20"/>
        <v>0</v>
      </c>
    </row>
    <row r="153" spans="2:16" ht="12.5">
      <c r="B153" s="9" t="str">
        <f t="shared" si="16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13"/>
        <v>0</v>
      </c>
      <c r="G153" s="70">
        <f t="shared" si="8"/>
        <v>0</v>
      </c>
      <c r="H153" s="73">
        <f t="shared" si="14"/>
        <v>0</v>
      </c>
      <c r="I153" s="127">
        <f t="shared" si="15"/>
        <v>0</v>
      </c>
      <c r="J153" s="69">
        <f t="shared" si="17"/>
        <v>0</v>
      </c>
      <c r="K153" s="69"/>
      <c r="L153" s="150"/>
      <c r="M153" s="69">
        <f t="shared" si="18"/>
        <v>0</v>
      </c>
      <c r="N153" s="150"/>
      <c r="O153" s="69">
        <f t="shared" si="19"/>
        <v>0</v>
      </c>
      <c r="P153" s="69">
        <f t="shared" si="20"/>
        <v>0</v>
      </c>
    </row>
    <row r="154" spans="2:16" ht="13" thickBot="1">
      <c r="B154" s="9" t="str">
        <f t="shared" si="16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13"/>
        <v>0</v>
      </c>
      <c r="G154" s="75">
        <f t="shared" si="8"/>
        <v>0</v>
      </c>
      <c r="H154" s="77">
        <f t="shared" si="14"/>
        <v>0</v>
      </c>
      <c r="I154" s="128">
        <f t="shared" si="15"/>
        <v>0</v>
      </c>
      <c r="J154" s="79">
        <f t="shared" si="17"/>
        <v>0</v>
      </c>
      <c r="K154" s="69"/>
      <c r="L154" s="151"/>
      <c r="M154" s="79">
        <f t="shared" si="18"/>
        <v>0</v>
      </c>
      <c r="N154" s="151"/>
      <c r="O154" s="79">
        <f t="shared" si="19"/>
        <v>0</v>
      </c>
      <c r="P154" s="79">
        <f t="shared" si="20"/>
        <v>0</v>
      </c>
    </row>
    <row r="155" spans="2:16" ht="12.5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topLeftCell="A67" zoomScaleNormal="100" zoomScaleSheetLayoutView="80" workbookViewId="0">
      <selection activeCell="S90" sqref="S90:S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"&amp;COUNT(S.001:S.077!$P$3)</f>
        <v>SWEPCO Project 6 of 77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3698746.2837561746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3698746.2837561746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 t="s">
        <v>494</v>
      </c>
      <c r="F9" s="672">
        <v>113</v>
      </c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841559.65909090906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 t="shared" ref="K24:K29" si="9">G24</f>
        <v>5006432.1268862924</v>
      </c>
      <c r="L24" s="519">
        <f t="shared" si="7"/>
        <v>0</v>
      </c>
      <c r="M24" s="518">
        <f t="shared" ref="M24:M29" si="10"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 t="shared" si="9"/>
        <v>4736383.2047020355</v>
      </c>
      <c r="L25" s="519">
        <f t="shared" si="7"/>
        <v>0</v>
      </c>
      <c r="M25" s="518">
        <f t="shared" si="10"/>
        <v>4736383.2047020355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 t="shared" si="9"/>
        <v>4766417.7816179106</v>
      </c>
      <c r="L26" s="519">
        <f t="shared" si="7"/>
        <v>0</v>
      </c>
      <c r="M26" s="518">
        <f t="shared" si="10"/>
        <v>4766417.7816179106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903137.19512195117</v>
      </c>
      <c r="F27" s="515">
        <v>29042304.13203954</v>
      </c>
      <c r="G27" s="516">
        <v>4651634.3735952908</v>
      </c>
      <c r="H27" s="510">
        <v>4651634.3735952908</v>
      </c>
      <c r="I27" s="511">
        <f t="shared" si="0"/>
        <v>0</v>
      </c>
      <c r="J27" s="511"/>
      <c r="K27" s="518">
        <f t="shared" si="9"/>
        <v>4651634.3735952908</v>
      </c>
      <c r="L27" s="519">
        <f t="shared" ref="L27" si="11">IF(K27&lt;&gt;0,+G27-K27,0)</f>
        <v>0</v>
      </c>
      <c r="M27" s="518">
        <f t="shared" si="10"/>
        <v>4651634.3735952908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3828983.1330273524</v>
      </c>
      <c r="H28" s="510">
        <v>3828983.1330273524</v>
      </c>
      <c r="I28" s="511">
        <f t="shared" si="0"/>
        <v>0</v>
      </c>
      <c r="J28" s="511"/>
      <c r="K28" s="518">
        <f t="shared" si="9"/>
        <v>3828983.1330273524</v>
      </c>
      <c r="L28" s="519">
        <f t="shared" ref="L28" si="12">IF(K28&lt;&gt;0,+G28-K28,0)</f>
        <v>0</v>
      </c>
      <c r="M28" s="518">
        <f t="shared" si="10"/>
        <v>3828983.1330273524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28181173.318086058</v>
      </c>
      <c r="E29" s="516">
        <v>881633.92857142852</v>
      </c>
      <c r="F29" s="515">
        <v>27299539.389514629</v>
      </c>
      <c r="G29" s="516">
        <v>3822237.7831762447</v>
      </c>
      <c r="H29" s="510">
        <v>3822237.7831762447</v>
      </c>
      <c r="I29" s="511">
        <f t="shared" si="0"/>
        <v>0</v>
      </c>
      <c r="J29" s="511"/>
      <c r="K29" s="518">
        <f t="shared" si="9"/>
        <v>3822237.7831762447</v>
      </c>
      <c r="L29" s="519">
        <f t="shared" ref="L29" si="13">IF(K29&lt;&gt;0,+G29-K29,0)</f>
        <v>0</v>
      </c>
      <c r="M29" s="518">
        <f t="shared" si="10"/>
        <v>3822237.7831762447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27257533.008346163</v>
      </c>
      <c r="E30" s="516">
        <v>881633.92857142852</v>
      </c>
      <c r="F30" s="515">
        <v>26375899.079774734</v>
      </c>
      <c r="G30" s="516">
        <v>3897015.3455155501</v>
      </c>
      <c r="H30" s="510">
        <v>3897015.3455155501</v>
      </c>
      <c r="I30" s="511">
        <f t="shared" si="0"/>
        <v>0</v>
      </c>
      <c r="J30" s="511"/>
      <c r="K30" s="518">
        <f t="shared" ref="K30" si="14">G30</f>
        <v>3897015.3455155501</v>
      </c>
      <c r="L30" s="519">
        <f t="shared" ref="L30" si="15">IF(K30&lt;&gt;0,+G30-K30,0)</f>
        <v>0</v>
      </c>
      <c r="M30" s="518">
        <f t="shared" ref="M30" si="16">H30</f>
        <v>3897015.3455155501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26375899.079774734</v>
      </c>
      <c r="E31" s="516">
        <v>881633.92857142852</v>
      </c>
      <c r="F31" s="515">
        <v>25494265.151203305</v>
      </c>
      <c r="G31" s="516">
        <v>4157929.5482090265</v>
      </c>
      <c r="H31" s="510">
        <v>4157929.5482090265</v>
      </c>
      <c r="I31" s="511">
        <f t="shared" si="0"/>
        <v>0</v>
      </c>
      <c r="J31" s="511"/>
      <c r="K31" s="518">
        <f t="shared" ref="K31" si="17">G31</f>
        <v>4157929.5482090265</v>
      </c>
      <c r="L31" s="519">
        <f t="shared" ref="L31" si="18">IF(K31&lt;&gt;0,+G31-K31,0)</f>
        <v>0</v>
      </c>
      <c r="M31" s="518">
        <f t="shared" ref="M31" si="19">H31</f>
        <v>4157929.5482090265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15">
        <v>25494265.151203305</v>
      </c>
      <c r="E32" s="516">
        <v>881633.92857142852</v>
      </c>
      <c r="F32" s="515">
        <v>24612631.222631875</v>
      </c>
      <c r="G32" s="516">
        <v>3698746.2837561746</v>
      </c>
      <c r="H32" s="510">
        <v>3698746.2837561746</v>
      </c>
      <c r="I32" s="511">
        <f t="shared" si="0"/>
        <v>0</v>
      </c>
      <c r="J32" s="511"/>
      <c r="K32" s="518">
        <f t="shared" ref="K32" si="20">G32</f>
        <v>3698746.2837561746</v>
      </c>
      <c r="L32" s="519">
        <f t="shared" ref="L32" si="21">IF(K32&lt;&gt;0,+G32-K32,0)</f>
        <v>0</v>
      </c>
      <c r="M32" s="518">
        <f t="shared" ref="M32" si="22">H32</f>
        <v>3698746.2837561746</v>
      </c>
      <c r="N32" s="514">
        <f t="shared" ref="N32" si="23">IF(M32&lt;&gt;0,+H32-M32,0)</f>
        <v>0</v>
      </c>
      <c r="O32" s="514">
        <f t="shared" ref="O32" si="24">+N32-L32</f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24612631.222631875</v>
      </c>
      <c r="E33" s="522">
        <f>IF(+I14&lt;F32,I14,D33)</f>
        <v>841559.65909090906</v>
      </c>
      <c r="F33" s="523">
        <f t="shared" ref="F33:F48" si="25">+D33-E33</f>
        <v>23771071.563540965</v>
      </c>
      <c r="G33" s="524">
        <f t="shared" ref="G33:G72" si="26">+I$12*((D33+F33)/2)+E33</f>
        <v>3733142.2655072105</v>
      </c>
      <c r="H33" s="491">
        <f t="shared" ref="H33:H72" si="27">+I$13*((D33+F33)/2)+E33</f>
        <v>3733142.2655072105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23771071.563540965</v>
      </c>
      <c r="E34" s="522">
        <f>IF(+I14&lt;F33,I14,D34)</f>
        <v>841559.65909090906</v>
      </c>
      <c r="F34" s="523">
        <f t="shared" si="25"/>
        <v>22929511.904450055</v>
      </c>
      <c r="G34" s="524">
        <f t="shared" si="26"/>
        <v>3632553.0533403265</v>
      </c>
      <c r="H34" s="491">
        <f t="shared" si="27"/>
        <v>3632553.0533403265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22929511.904450055</v>
      </c>
      <c r="E35" s="522">
        <f>IF(+I14&lt;F34,I14,D35)</f>
        <v>841559.65909090906</v>
      </c>
      <c r="F35" s="523">
        <f t="shared" si="25"/>
        <v>22087952.245359145</v>
      </c>
      <c r="G35" s="524">
        <f t="shared" si="26"/>
        <v>3531963.8411734416</v>
      </c>
      <c r="H35" s="491">
        <f t="shared" si="27"/>
        <v>3531963.8411734416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22087952.245359145</v>
      </c>
      <c r="E36" s="522">
        <f>IF(+I14&lt;F35,I14,D36)</f>
        <v>841559.65909090906</v>
      </c>
      <c r="F36" s="523">
        <f t="shared" si="25"/>
        <v>21246392.586268235</v>
      </c>
      <c r="G36" s="524">
        <f t="shared" si="26"/>
        <v>3431374.6290065576</v>
      </c>
      <c r="H36" s="491">
        <f t="shared" si="27"/>
        <v>3431374.6290065576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21246392.586268235</v>
      </c>
      <c r="E37" s="522">
        <f>IF(+I14&lt;F36,I14,D37)</f>
        <v>841559.65909090906</v>
      </c>
      <c r="F37" s="523">
        <f t="shared" si="25"/>
        <v>20404832.927177325</v>
      </c>
      <c r="G37" s="524">
        <f t="shared" si="26"/>
        <v>3330785.4168396727</v>
      </c>
      <c r="H37" s="491">
        <f t="shared" si="27"/>
        <v>3330785.4168396727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20404832.927177325</v>
      </c>
      <c r="E38" s="522">
        <f>IF(+I14&lt;F37,I14,D38)</f>
        <v>841559.65909090906</v>
      </c>
      <c r="F38" s="523">
        <f t="shared" si="25"/>
        <v>19563273.268086415</v>
      </c>
      <c r="G38" s="524">
        <f t="shared" si="26"/>
        <v>3230196.2046727887</v>
      </c>
      <c r="H38" s="491">
        <f t="shared" si="27"/>
        <v>3230196.2046727887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19563273.268086415</v>
      </c>
      <c r="E39" s="522">
        <f>IF(+I14&lt;F38,I14,D39)</f>
        <v>841559.65909090906</v>
      </c>
      <c r="F39" s="523">
        <f t="shared" si="25"/>
        <v>18721713.608995505</v>
      </c>
      <c r="G39" s="524">
        <f t="shared" si="26"/>
        <v>3129606.9925059038</v>
      </c>
      <c r="H39" s="491">
        <f t="shared" si="27"/>
        <v>3129606.9925059038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18721713.608995505</v>
      </c>
      <c r="E40" s="522">
        <f>IF(+I14&lt;F39,I14,D40)</f>
        <v>841559.65909090906</v>
      </c>
      <c r="F40" s="523">
        <f t="shared" si="25"/>
        <v>17880153.949904595</v>
      </c>
      <c r="G40" s="524">
        <f t="shared" si="26"/>
        <v>3029017.7803390198</v>
      </c>
      <c r="H40" s="491">
        <f t="shared" si="27"/>
        <v>3029017.7803390198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17880153.949904595</v>
      </c>
      <c r="E41" s="522">
        <f>IF(+I14&lt;F40,I14,D41)</f>
        <v>841559.65909090906</v>
      </c>
      <c r="F41" s="523">
        <f t="shared" si="25"/>
        <v>17038594.290813684</v>
      </c>
      <c r="G41" s="524">
        <f t="shared" si="26"/>
        <v>2928428.5681721349</v>
      </c>
      <c r="H41" s="491">
        <f t="shared" si="27"/>
        <v>2928428.5681721349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17038594.290813684</v>
      </c>
      <c r="E42" s="522">
        <f>IF(+I14&lt;F41,I14,D42)</f>
        <v>841559.65909090906</v>
      </c>
      <c r="F42" s="523">
        <f t="shared" si="25"/>
        <v>16197034.631722776</v>
      </c>
      <c r="G42" s="524">
        <f t="shared" si="26"/>
        <v>2827839.3560052509</v>
      </c>
      <c r="H42" s="491">
        <f t="shared" si="27"/>
        <v>2827839.3560052509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16197034.631722776</v>
      </c>
      <c r="E43" s="522">
        <f>IF(+I14&lt;F42,I14,D43)</f>
        <v>841559.65909090906</v>
      </c>
      <c r="F43" s="523">
        <f t="shared" si="25"/>
        <v>15355474.972631868</v>
      </c>
      <c r="G43" s="524">
        <f t="shared" si="26"/>
        <v>2727250.1438383665</v>
      </c>
      <c r="H43" s="491">
        <f t="shared" si="27"/>
        <v>2727250.1438383665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15355474.972631868</v>
      </c>
      <c r="E44" s="522">
        <f>IF(+I14&lt;F43,I14,D44)</f>
        <v>841559.65909090906</v>
      </c>
      <c r="F44" s="523">
        <f t="shared" si="25"/>
        <v>14513915.31354096</v>
      </c>
      <c r="G44" s="524">
        <f t="shared" si="26"/>
        <v>2626660.9316714825</v>
      </c>
      <c r="H44" s="491">
        <f t="shared" si="27"/>
        <v>2626660.9316714825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14513915.31354096</v>
      </c>
      <c r="E45" s="522">
        <f>IF(+I14&lt;F44,I14,D45)</f>
        <v>841559.65909090906</v>
      </c>
      <c r="F45" s="523">
        <f t="shared" si="25"/>
        <v>13672355.654450051</v>
      </c>
      <c r="G45" s="524">
        <f t="shared" si="26"/>
        <v>2526071.7195045985</v>
      </c>
      <c r="H45" s="491">
        <f t="shared" si="27"/>
        <v>2526071.7195045985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13672355.654450051</v>
      </c>
      <c r="E46" s="522">
        <f>IF(+I14&lt;F45,I14,D46)</f>
        <v>841559.65909090906</v>
      </c>
      <c r="F46" s="523">
        <f t="shared" si="25"/>
        <v>12830795.995359143</v>
      </c>
      <c r="G46" s="524">
        <f t="shared" si="26"/>
        <v>2425482.5073377145</v>
      </c>
      <c r="H46" s="491">
        <f t="shared" si="27"/>
        <v>2425482.5073377145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12830795.995359143</v>
      </c>
      <c r="E47" s="522">
        <f>IF(+I14&lt;F46,I14,D47)</f>
        <v>841559.65909090906</v>
      </c>
      <c r="F47" s="523">
        <f t="shared" si="25"/>
        <v>11989236.336268235</v>
      </c>
      <c r="G47" s="524">
        <f t="shared" si="26"/>
        <v>2324893.2951708301</v>
      </c>
      <c r="H47" s="491">
        <f t="shared" si="27"/>
        <v>2324893.2951708301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11989236.336268235</v>
      </c>
      <c r="E48" s="522">
        <f>IF(+I14&lt;F47,I14,D48)</f>
        <v>841559.65909090906</v>
      </c>
      <c r="F48" s="523">
        <f t="shared" si="25"/>
        <v>11147676.677177327</v>
      </c>
      <c r="G48" s="524">
        <f t="shared" si="26"/>
        <v>2224304.0830039461</v>
      </c>
      <c r="H48" s="491">
        <f t="shared" si="27"/>
        <v>2224304.0830039461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11147676.677177327</v>
      </c>
      <c r="E49" s="522">
        <f>IF(+I14&lt;F48,I14,D49)</f>
        <v>841559.65909090906</v>
      </c>
      <c r="F49" s="523">
        <f t="shared" ref="F49:F72" si="28">+D49-E49</f>
        <v>10306117.018086419</v>
      </c>
      <c r="G49" s="524">
        <f t="shared" si="26"/>
        <v>2123714.8708370617</v>
      </c>
      <c r="H49" s="491">
        <f t="shared" si="27"/>
        <v>2123714.8708370617</v>
      </c>
      <c r="I49" s="511">
        <f t="shared" ref="I49:I72" si="29">H49-G49</f>
        <v>0</v>
      </c>
      <c r="J49" s="511"/>
      <c r="K49" s="525"/>
      <c r="L49" s="514">
        <f t="shared" ref="L49:L72" si="30">IF(K49&lt;&gt;0,+G49-K49,0)</f>
        <v>0</v>
      </c>
      <c r="M49" s="525"/>
      <c r="N49" s="514">
        <f t="shared" ref="N49:N72" si="31">IF(M49&lt;&gt;0,+H49-M49,0)</f>
        <v>0</v>
      </c>
      <c r="O49" s="514">
        <f t="shared" ref="O49:O72" si="32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10306117.018086419</v>
      </c>
      <c r="E50" s="522">
        <f>IF(+I14&lt;F49,I14,D50)</f>
        <v>841559.65909090906</v>
      </c>
      <c r="F50" s="523">
        <f t="shared" si="28"/>
        <v>9464557.3589955103</v>
      </c>
      <c r="G50" s="524">
        <f t="shared" si="26"/>
        <v>2023125.6586701777</v>
      </c>
      <c r="H50" s="491">
        <f t="shared" si="27"/>
        <v>2023125.6586701777</v>
      </c>
      <c r="I50" s="511">
        <f t="shared" si="29"/>
        <v>0</v>
      </c>
      <c r="J50" s="511"/>
      <c r="K50" s="525"/>
      <c r="L50" s="514">
        <f t="shared" si="30"/>
        <v>0</v>
      </c>
      <c r="M50" s="525"/>
      <c r="N50" s="514">
        <f t="shared" si="31"/>
        <v>0</v>
      </c>
      <c r="O50" s="514">
        <f t="shared" si="32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9464557.3589955103</v>
      </c>
      <c r="E51" s="522">
        <f>IF(+I14&lt;F50,I14,D51)</f>
        <v>841559.65909090906</v>
      </c>
      <c r="F51" s="523">
        <f t="shared" si="28"/>
        <v>8622997.699904602</v>
      </c>
      <c r="G51" s="524">
        <f t="shared" si="26"/>
        <v>1922536.4465032932</v>
      </c>
      <c r="H51" s="491">
        <f t="shared" si="27"/>
        <v>1922536.4465032932</v>
      </c>
      <c r="I51" s="511">
        <f t="shared" si="29"/>
        <v>0</v>
      </c>
      <c r="J51" s="511"/>
      <c r="K51" s="525"/>
      <c r="L51" s="514">
        <f t="shared" si="30"/>
        <v>0</v>
      </c>
      <c r="M51" s="525"/>
      <c r="N51" s="514">
        <f t="shared" si="31"/>
        <v>0</v>
      </c>
      <c r="O51" s="514">
        <f t="shared" si="32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8622997.699904602</v>
      </c>
      <c r="E52" s="522">
        <f>IF(+I14&lt;F51,I14,D52)</f>
        <v>841559.65909090906</v>
      </c>
      <c r="F52" s="523">
        <f t="shared" si="28"/>
        <v>7781438.0408136928</v>
      </c>
      <c r="G52" s="524">
        <f t="shared" si="26"/>
        <v>1821947.234336409</v>
      </c>
      <c r="H52" s="491">
        <f t="shared" si="27"/>
        <v>1821947.234336409</v>
      </c>
      <c r="I52" s="511">
        <f t="shared" si="29"/>
        <v>0</v>
      </c>
      <c r="J52" s="511"/>
      <c r="K52" s="525"/>
      <c r="L52" s="514">
        <f t="shared" si="30"/>
        <v>0</v>
      </c>
      <c r="M52" s="525"/>
      <c r="N52" s="514">
        <f t="shared" si="31"/>
        <v>0</v>
      </c>
      <c r="O52" s="514">
        <f t="shared" si="32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7781438.0408136928</v>
      </c>
      <c r="E53" s="522">
        <f>IF(+I14&lt;F52,I14,D53)</f>
        <v>841559.65909090906</v>
      </c>
      <c r="F53" s="523">
        <f t="shared" si="28"/>
        <v>6939878.3817227837</v>
      </c>
      <c r="G53" s="524">
        <f t="shared" si="26"/>
        <v>1721358.0221695248</v>
      </c>
      <c r="H53" s="491">
        <f t="shared" si="27"/>
        <v>1721358.0221695248</v>
      </c>
      <c r="I53" s="511">
        <f t="shared" si="29"/>
        <v>0</v>
      </c>
      <c r="J53" s="511"/>
      <c r="K53" s="525"/>
      <c r="L53" s="514">
        <f t="shared" si="30"/>
        <v>0</v>
      </c>
      <c r="M53" s="525"/>
      <c r="N53" s="514">
        <f t="shared" si="31"/>
        <v>0</v>
      </c>
      <c r="O53" s="514">
        <f t="shared" si="32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6939878.3817227837</v>
      </c>
      <c r="E54" s="522">
        <f>IF(+I14&lt;F53,I14,D54)</f>
        <v>841559.65909090906</v>
      </c>
      <c r="F54" s="523">
        <f t="shared" si="28"/>
        <v>6098318.7226318745</v>
      </c>
      <c r="G54" s="524">
        <f t="shared" si="26"/>
        <v>1620768.8100026404</v>
      </c>
      <c r="H54" s="491">
        <f t="shared" si="27"/>
        <v>1620768.8100026404</v>
      </c>
      <c r="I54" s="511">
        <f t="shared" si="29"/>
        <v>0</v>
      </c>
      <c r="J54" s="511"/>
      <c r="K54" s="525"/>
      <c r="L54" s="514">
        <f t="shared" si="30"/>
        <v>0</v>
      </c>
      <c r="M54" s="525"/>
      <c r="N54" s="514">
        <f t="shared" si="31"/>
        <v>0</v>
      </c>
      <c r="O54" s="514">
        <f t="shared" si="32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6098318.7226318745</v>
      </c>
      <c r="E55" s="522">
        <f>IF(+I14&lt;F54,I14,D55)</f>
        <v>841559.65909090906</v>
      </c>
      <c r="F55" s="523">
        <f t="shared" si="28"/>
        <v>5256759.0635409653</v>
      </c>
      <c r="G55" s="524">
        <f t="shared" si="26"/>
        <v>1520179.5978357564</v>
      </c>
      <c r="H55" s="491">
        <f t="shared" si="27"/>
        <v>1520179.5978357564</v>
      </c>
      <c r="I55" s="511">
        <f t="shared" si="29"/>
        <v>0</v>
      </c>
      <c r="J55" s="511"/>
      <c r="K55" s="525"/>
      <c r="L55" s="514">
        <f t="shared" si="30"/>
        <v>0</v>
      </c>
      <c r="M55" s="525"/>
      <c r="N55" s="514">
        <f t="shared" si="31"/>
        <v>0</v>
      </c>
      <c r="O55" s="514">
        <f t="shared" si="32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5256759.0635409653</v>
      </c>
      <c r="E56" s="522">
        <f>IF(+I14&lt;F55,I14,D56)</f>
        <v>841559.65909090906</v>
      </c>
      <c r="F56" s="523">
        <f t="shared" si="28"/>
        <v>4415199.4044500561</v>
      </c>
      <c r="G56" s="524">
        <f t="shared" si="26"/>
        <v>1419590.3856688719</v>
      </c>
      <c r="H56" s="491">
        <f t="shared" si="27"/>
        <v>1419590.3856688719</v>
      </c>
      <c r="I56" s="511">
        <f t="shared" si="29"/>
        <v>0</v>
      </c>
      <c r="J56" s="511"/>
      <c r="K56" s="525"/>
      <c r="L56" s="514">
        <f t="shared" si="30"/>
        <v>0</v>
      </c>
      <c r="M56" s="525"/>
      <c r="N56" s="514">
        <f t="shared" si="31"/>
        <v>0</v>
      </c>
      <c r="O56" s="514">
        <f t="shared" si="32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4415199.4044500561</v>
      </c>
      <c r="E57" s="522">
        <f>IF(+I14&lt;F56,I14,D57)</f>
        <v>841559.65909090906</v>
      </c>
      <c r="F57" s="523">
        <f t="shared" si="28"/>
        <v>3573639.745359147</v>
      </c>
      <c r="G57" s="524">
        <f t="shared" si="26"/>
        <v>1319001.1735019877</v>
      </c>
      <c r="H57" s="491">
        <f t="shared" si="27"/>
        <v>1319001.1735019877</v>
      </c>
      <c r="I57" s="511">
        <f t="shared" si="29"/>
        <v>0</v>
      </c>
      <c r="J57" s="511"/>
      <c r="K57" s="525"/>
      <c r="L57" s="514">
        <f t="shared" si="30"/>
        <v>0</v>
      </c>
      <c r="M57" s="525"/>
      <c r="N57" s="514">
        <f t="shared" si="31"/>
        <v>0</v>
      </c>
      <c r="O57" s="514">
        <f t="shared" si="32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3573639.745359147</v>
      </c>
      <c r="E58" s="522">
        <f>IF(+I14&lt;F57,I14,D58)</f>
        <v>841559.65909090906</v>
      </c>
      <c r="F58" s="523">
        <f t="shared" si="28"/>
        <v>2732080.0862682378</v>
      </c>
      <c r="G58" s="524">
        <f t="shared" si="26"/>
        <v>1218411.9613351035</v>
      </c>
      <c r="H58" s="491">
        <f t="shared" si="27"/>
        <v>1218411.9613351035</v>
      </c>
      <c r="I58" s="511">
        <f t="shared" si="29"/>
        <v>0</v>
      </c>
      <c r="J58" s="511"/>
      <c r="K58" s="525"/>
      <c r="L58" s="514">
        <f t="shared" si="30"/>
        <v>0</v>
      </c>
      <c r="M58" s="525"/>
      <c r="N58" s="514">
        <f t="shared" si="31"/>
        <v>0</v>
      </c>
      <c r="O58" s="514">
        <f t="shared" si="32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2732080.0862682378</v>
      </c>
      <c r="E59" s="522">
        <f>IF(+I14&lt;F58,I14,D59)</f>
        <v>841559.65909090906</v>
      </c>
      <c r="F59" s="523">
        <f t="shared" si="28"/>
        <v>1890520.4271773286</v>
      </c>
      <c r="G59" s="524">
        <f t="shared" si="26"/>
        <v>1117822.749168219</v>
      </c>
      <c r="H59" s="491">
        <f t="shared" si="27"/>
        <v>1117822.749168219</v>
      </c>
      <c r="I59" s="511">
        <f t="shared" si="29"/>
        <v>0</v>
      </c>
      <c r="J59" s="511"/>
      <c r="K59" s="525"/>
      <c r="L59" s="514">
        <f t="shared" si="30"/>
        <v>0</v>
      </c>
      <c r="M59" s="525"/>
      <c r="N59" s="514">
        <f t="shared" si="31"/>
        <v>0</v>
      </c>
      <c r="O59" s="514">
        <f t="shared" si="32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1890520.4271773286</v>
      </c>
      <c r="E60" s="522">
        <f>IF(+I14&lt;F59,I14,D60)</f>
        <v>841559.65909090906</v>
      </c>
      <c r="F60" s="523">
        <f t="shared" si="28"/>
        <v>1048960.7680864194</v>
      </c>
      <c r="G60" s="524">
        <f t="shared" si="26"/>
        <v>1017233.5370013348</v>
      </c>
      <c r="H60" s="491">
        <f t="shared" si="27"/>
        <v>1017233.5370013348</v>
      </c>
      <c r="I60" s="511">
        <f t="shared" si="29"/>
        <v>0</v>
      </c>
      <c r="J60" s="511"/>
      <c r="K60" s="525"/>
      <c r="L60" s="514">
        <f t="shared" si="30"/>
        <v>0</v>
      </c>
      <c r="M60" s="525"/>
      <c r="N60" s="514">
        <f t="shared" si="31"/>
        <v>0</v>
      </c>
      <c r="O60" s="514">
        <f t="shared" si="32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1048960.7680864194</v>
      </c>
      <c r="E61" s="522">
        <f>IF(+I14&lt;F60,I14,D61)</f>
        <v>841559.65909090906</v>
      </c>
      <c r="F61" s="523">
        <f t="shared" si="28"/>
        <v>207401.10899551038</v>
      </c>
      <c r="G61" s="526">
        <f t="shared" si="26"/>
        <v>916644.3248344505</v>
      </c>
      <c r="H61" s="491">
        <f t="shared" si="27"/>
        <v>916644.3248344505</v>
      </c>
      <c r="I61" s="511">
        <f t="shared" si="29"/>
        <v>0</v>
      </c>
      <c r="J61" s="511"/>
      <c r="K61" s="525"/>
      <c r="L61" s="514">
        <f t="shared" si="30"/>
        <v>0</v>
      </c>
      <c r="M61" s="525"/>
      <c r="N61" s="514">
        <f t="shared" si="31"/>
        <v>0</v>
      </c>
      <c r="O61" s="514">
        <f t="shared" si="32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207401.10899551038</v>
      </c>
      <c r="E62" s="522">
        <f>IF(+I14&lt;F61,I14,D62)</f>
        <v>207401.10899551038</v>
      </c>
      <c r="F62" s="523">
        <f t="shared" si="28"/>
        <v>0</v>
      </c>
      <c r="G62" s="526">
        <f t="shared" si="26"/>
        <v>219796.13882556005</v>
      </c>
      <c r="H62" s="491">
        <f t="shared" si="27"/>
        <v>219796.13882556005</v>
      </c>
      <c r="I62" s="511">
        <f t="shared" si="29"/>
        <v>0</v>
      </c>
      <c r="J62" s="511"/>
      <c r="K62" s="525"/>
      <c r="L62" s="514">
        <f t="shared" si="30"/>
        <v>0</v>
      </c>
      <c r="M62" s="525"/>
      <c r="N62" s="514">
        <f t="shared" si="31"/>
        <v>0</v>
      </c>
      <c r="O62" s="514">
        <f t="shared" si="32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8"/>
        <v>0</v>
      </c>
      <c r="G63" s="526">
        <f t="shared" si="26"/>
        <v>0</v>
      </c>
      <c r="H63" s="491">
        <f t="shared" si="27"/>
        <v>0</v>
      </c>
      <c r="I63" s="511">
        <f t="shared" si="29"/>
        <v>0</v>
      </c>
      <c r="J63" s="511"/>
      <c r="K63" s="525"/>
      <c r="L63" s="514">
        <f t="shared" si="30"/>
        <v>0</v>
      </c>
      <c r="M63" s="525"/>
      <c r="N63" s="514">
        <f t="shared" si="31"/>
        <v>0</v>
      </c>
      <c r="O63" s="514">
        <f t="shared" si="32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8"/>
        <v>0</v>
      </c>
      <c r="G64" s="526">
        <f t="shared" si="26"/>
        <v>0</v>
      </c>
      <c r="H64" s="491">
        <f t="shared" si="27"/>
        <v>0</v>
      </c>
      <c r="I64" s="511">
        <f t="shared" si="29"/>
        <v>0</v>
      </c>
      <c r="J64" s="511"/>
      <c r="K64" s="525"/>
      <c r="L64" s="514">
        <f t="shared" si="30"/>
        <v>0</v>
      </c>
      <c r="M64" s="525"/>
      <c r="N64" s="514">
        <f t="shared" si="31"/>
        <v>0</v>
      </c>
      <c r="O64" s="514">
        <f t="shared" si="32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8"/>
        <v>0</v>
      </c>
      <c r="G65" s="526">
        <f t="shared" si="26"/>
        <v>0</v>
      </c>
      <c r="H65" s="491">
        <f t="shared" si="27"/>
        <v>0</v>
      </c>
      <c r="I65" s="511">
        <f t="shared" si="29"/>
        <v>0</v>
      </c>
      <c r="J65" s="511"/>
      <c r="K65" s="525"/>
      <c r="L65" s="514">
        <f t="shared" si="30"/>
        <v>0</v>
      </c>
      <c r="M65" s="525"/>
      <c r="N65" s="514">
        <f t="shared" si="31"/>
        <v>0</v>
      </c>
      <c r="O65" s="514">
        <f t="shared" si="32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8"/>
        <v>0</v>
      </c>
      <c r="G66" s="526">
        <f t="shared" si="26"/>
        <v>0</v>
      </c>
      <c r="H66" s="491">
        <f t="shared" si="27"/>
        <v>0</v>
      </c>
      <c r="I66" s="511">
        <f t="shared" si="29"/>
        <v>0</v>
      </c>
      <c r="J66" s="511"/>
      <c r="K66" s="525"/>
      <c r="L66" s="514">
        <f t="shared" si="30"/>
        <v>0</v>
      </c>
      <c r="M66" s="525"/>
      <c r="N66" s="514">
        <f t="shared" si="31"/>
        <v>0</v>
      </c>
      <c r="O66" s="514">
        <f t="shared" si="32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8"/>
        <v>0</v>
      </c>
      <c r="G67" s="526">
        <f t="shared" si="26"/>
        <v>0</v>
      </c>
      <c r="H67" s="491">
        <f t="shared" si="27"/>
        <v>0</v>
      </c>
      <c r="I67" s="511">
        <f t="shared" si="29"/>
        <v>0</v>
      </c>
      <c r="J67" s="511"/>
      <c r="K67" s="525"/>
      <c r="L67" s="514">
        <f t="shared" si="30"/>
        <v>0</v>
      </c>
      <c r="M67" s="525"/>
      <c r="N67" s="514">
        <f t="shared" si="31"/>
        <v>0</v>
      </c>
      <c r="O67" s="514">
        <f t="shared" si="32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8"/>
        <v>0</v>
      </c>
      <c r="G68" s="526">
        <f t="shared" si="26"/>
        <v>0</v>
      </c>
      <c r="H68" s="491">
        <f t="shared" si="27"/>
        <v>0</v>
      </c>
      <c r="I68" s="511">
        <f t="shared" si="29"/>
        <v>0</v>
      </c>
      <c r="J68" s="511"/>
      <c r="K68" s="525"/>
      <c r="L68" s="514">
        <f t="shared" si="30"/>
        <v>0</v>
      </c>
      <c r="M68" s="525"/>
      <c r="N68" s="514">
        <f t="shared" si="31"/>
        <v>0</v>
      </c>
      <c r="O68" s="514">
        <f t="shared" si="32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8"/>
        <v>0</v>
      </c>
      <c r="G69" s="526">
        <f t="shared" si="26"/>
        <v>0</v>
      </c>
      <c r="H69" s="491">
        <f t="shared" si="27"/>
        <v>0</v>
      </c>
      <c r="I69" s="511">
        <f t="shared" si="29"/>
        <v>0</v>
      </c>
      <c r="J69" s="511"/>
      <c r="K69" s="525"/>
      <c r="L69" s="514">
        <f t="shared" si="30"/>
        <v>0</v>
      </c>
      <c r="M69" s="525"/>
      <c r="N69" s="514">
        <f t="shared" si="31"/>
        <v>0</v>
      </c>
      <c r="O69" s="514">
        <f t="shared" si="32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8"/>
        <v>0</v>
      </c>
      <c r="G70" s="526">
        <f t="shared" si="26"/>
        <v>0</v>
      </c>
      <c r="H70" s="491">
        <f t="shared" si="27"/>
        <v>0</v>
      </c>
      <c r="I70" s="511">
        <f t="shared" si="29"/>
        <v>0</v>
      </c>
      <c r="J70" s="511"/>
      <c r="K70" s="525"/>
      <c r="L70" s="514">
        <f t="shared" si="30"/>
        <v>0</v>
      </c>
      <c r="M70" s="525"/>
      <c r="N70" s="514">
        <f t="shared" si="31"/>
        <v>0</v>
      </c>
      <c r="O70" s="514">
        <f t="shared" si="32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8"/>
        <v>0</v>
      </c>
      <c r="G71" s="526">
        <f t="shared" si="26"/>
        <v>0</v>
      </c>
      <c r="H71" s="491">
        <f t="shared" si="27"/>
        <v>0</v>
      </c>
      <c r="I71" s="511">
        <f t="shared" si="29"/>
        <v>0</v>
      </c>
      <c r="J71" s="511"/>
      <c r="K71" s="525"/>
      <c r="L71" s="514">
        <f t="shared" si="30"/>
        <v>0</v>
      </c>
      <c r="M71" s="525"/>
      <c r="N71" s="514">
        <f t="shared" si="31"/>
        <v>0</v>
      </c>
      <c r="O71" s="514">
        <f t="shared" si="32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8"/>
        <v>0</v>
      </c>
      <c r="G72" s="530">
        <f t="shared" si="26"/>
        <v>0</v>
      </c>
      <c r="H72" s="471">
        <f t="shared" si="27"/>
        <v>0</v>
      </c>
      <c r="I72" s="531">
        <f t="shared" si="29"/>
        <v>0</v>
      </c>
      <c r="J72" s="511"/>
      <c r="K72" s="532"/>
      <c r="L72" s="533">
        <f t="shared" si="30"/>
        <v>0</v>
      </c>
      <c r="M72" s="532"/>
      <c r="N72" s="533">
        <f t="shared" si="31"/>
        <v>0</v>
      </c>
      <c r="O72" s="533">
        <f t="shared" si="32"/>
        <v>0</v>
      </c>
      <c r="P72" s="272"/>
    </row>
    <row r="73" spans="1:16" ht="12.5">
      <c r="C73" s="374" t="s">
        <v>78</v>
      </c>
      <c r="D73" s="375"/>
      <c r="E73" s="375">
        <f>SUM(E17:E72)</f>
        <v>37028625.000000007</v>
      </c>
      <c r="F73" s="375"/>
      <c r="G73" s="375">
        <f>SUM(G17:G72)</f>
        <v>135013073.88739935</v>
      </c>
      <c r="H73" s="375">
        <f>SUM(H17:H72)</f>
        <v>135013073.88739935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77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2024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3698746.2837561746</v>
      </c>
      <c r="N87" s="546">
        <f>IF(J92&lt;D11,0,VLOOKUP(J92,C17:O72,11))</f>
        <v>3698746.2837561746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4023693.8648753264</v>
      </c>
      <c r="N88" s="550">
        <f>IF(J92&lt;D11,0,VLOOKUP(J92,C99:P154,7))</f>
        <v>4023693.8648753264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324947.58111915179</v>
      </c>
      <c r="N89" s="555">
        <f>+N88-N87</f>
        <v>324947.58111915179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 t="s">
        <v>494</v>
      </c>
      <c r="F91" s="674">
        <f>F9</f>
        <v>113</v>
      </c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2024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0.1245263399019997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0.1245263399019997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841559.65909090906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33">+I99-H99</f>
        <v>0</v>
      </c>
      <c r="K99" s="514"/>
      <c r="L99" s="512">
        <f t="shared" ref="L99:L104" si="34">H99</f>
        <v>451544</v>
      </c>
      <c r="M99" s="513">
        <f t="shared" ref="M99:M130" si="35">IF(L99&lt;&gt;0,+H99-L99,0)</f>
        <v>0</v>
      </c>
      <c r="N99" s="512">
        <f t="shared" ref="N99:N104" si="36">I99</f>
        <v>451544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33"/>
        <v>0</v>
      </c>
      <c r="K100" s="514"/>
      <c r="L100" s="518">
        <f t="shared" si="34"/>
        <v>1112732.9651723914</v>
      </c>
      <c r="M100" s="519">
        <f t="shared" si="35"/>
        <v>0</v>
      </c>
      <c r="N100" s="518">
        <f t="shared" si="36"/>
        <v>1112732.9651723914</v>
      </c>
      <c r="O100" s="514">
        <f t="shared" si="37"/>
        <v>0</v>
      </c>
      <c r="P100" s="514">
        <f t="shared" si="38"/>
        <v>0</v>
      </c>
      <c r="Q100" s="269"/>
    </row>
    <row r="101" spans="1:17" ht="12.5">
      <c r="B101" s="195" t="str">
        <f t="shared" ref="B101:B154" si="39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33"/>
        <v>0</v>
      </c>
      <c r="K101" s="514"/>
      <c r="L101" s="518">
        <f t="shared" si="34"/>
        <v>3568989.8996136081</v>
      </c>
      <c r="M101" s="519">
        <f t="shared" si="35"/>
        <v>0</v>
      </c>
      <c r="N101" s="518">
        <f t="shared" si="36"/>
        <v>3568989.8996136081</v>
      </c>
      <c r="O101" s="514">
        <f t="shared" si="37"/>
        <v>0</v>
      </c>
      <c r="P101" s="514">
        <f t="shared" si="38"/>
        <v>0</v>
      </c>
      <c r="Q101" s="269"/>
    </row>
    <row r="102" spans="1:17" ht="12.5">
      <c r="B102" s="195" t="str">
        <f t="shared" si="39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33"/>
        <v>0</v>
      </c>
      <c r="K102" s="514"/>
      <c r="L102" s="518">
        <f t="shared" si="34"/>
        <v>4898170.4869055999</v>
      </c>
      <c r="M102" s="519">
        <f t="shared" si="35"/>
        <v>0</v>
      </c>
      <c r="N102" s="518">
        <f t="shared" si="36"/>
        <v>4898170.4869055999</v>
      </c>
      <c r="O102" s="514">
        <f t="shared" si="37"/>
        <v>0</v>
      </c>
      <c r="P102" s="514">
        <f t="shared" si="38"/>
        <v>0</v>
      </c>
      <c r="Q102" s="269"/>
    </row>
    <row r="103" spans="1:17" ht="12.5">
      <c r="B103" s="195" t="str">
        <f t="shared" si="39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34"/>
        <v>5624051.2967773527</v>
      </c>
      <c r="M103" s="519">
        <f t="shared" ref="M103:M108" si="40">IF(L103&lt;&gt;0,+H103-L103,0)</f>
        <v>0</v>
      </c>
      <c r="N103" s="518">
        <f t="shared" si="36"/>
        <v>5624051.2967773527</v>
      </c>
      <c r="O103" s="514">
        <f t="shared" ref="O103:O108" si="41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9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34"/>
        <v>5542534.9256215226</v>
      </c>
      <c r="M104" s="519">
        <f t="shared" si="40"/>
        <v>0</v>
      </c>
      <c r="N104" s="518">
        <f t="shared" si="36"/>
        <v>5542534.9256215226</v>
      </c>
      <c r="O104" s="514">
        <f t="shared" si="41"/>
        <v>0</v>
      </c>
      <c r="P104" s="514">
        <f>+O104-M104</f>
        <v>0</v>
      </c>
      <c r="Q104" s="269"/>
    </row>
    <row r="105" spans="1:17" ht="12.5">
      <c r="B105" s="195" t="str">
        <f t="shared" si="39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33"/>
        <v>0</v>
      </c>
      <c r="K105" s="514"/>
      <c r="L105" s="518">
        <f t="shared" ref="L105:L110" si="42">H105</f>
        <v>5283899.7839213237</v>
      </c>
      <c r="M105" s="519">
        <f t="shared" si="40"/>
        <v>0</v>
      </c>
      <c r="N105" s="518">
        <f t="shared" ref="N105:N110" si="43">I105</f>
        <v>5283899.7839213237</v>
      </c>
      <c r="O105" s="514">
        <f t="shared" si="41"/>
        <v>0</v>
      </c>
      <c r="P105" s="514">
        <f>+O105-M105</f>
        <v>0</v>
      </c>
      <c r="Q105" s="269"/>
    </row>
    <row r="106" spans="1:17" ht="12.5">
      <c r="B106" s="195" t="str">
        <f t="shared" si="39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33"/>
        <v>0</v>
      </c>
      <c r="K106" s="514"/>
      <c r="L106" s="518">
        <f t="shared" si="42"/>
        <v>4991780.4266921831</v>
      </c>
      <c r="M106" s="519">
        <f t="shared" si="40"/>
        <v>0</v>
      </c>
      <c r="N106" s="518">
        <f t="shared" si="43"/>
        <v>4991780.4266921831</v>
      </c>
      <c r="O106" s="514">
        <f t="shared" si="41"/>
        <v>0</v>
      </c>
      <c r="P106" s="514">
        <f>+O106-M106</f>
        <v>0</v>
      </c>
      <c r="Q106" s="269"/>
    </row>
    <row r="107" spans="1:17" ht="12.5">
      <c r="B107" s="195" t="str">
        <f t="shared" si="39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33"/>
        <v>0</v>
      </c>
      <c r="K107" s="514"/>
      <c r="L107" s="518">
        <f t="shared" si="42"/>
        <v>4728177.1448464729</v>
      </c>
      <c r="M107" s="519">
        <f t="shared" si="40"/>
        <v>0</v>
      </c>
      <c r="N107" s="518">
        <f t="shared" si="43"/>
        <v>4728177.1448464729</v>
      </c>
      <c r="O107" s="514">
        <f t="shared" si="41"/>
        <v>0</v>
      </c>
      <c r="P107" s="514">
        <f>+O107-M107</f>
        <v>0</v>
      </c>
      <c r="Q107" s="269"/>
    </row>
    <row r="108" spans="1:17" ht="12.5">
      <c r="B108" s="195" t="str">
        <f t="shared" si="39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33"/>
        <v>0</v>
      </c>
      <c r="K108" s="514"/>
      <c r="L108" s="518">
        <f t="shared" si="42"/>
        <v>4132628.5322350259</v>
      </c>
      <c r="M108" s="519">
        <f t="shared" si="40"/>
        <v>0</v>
      </c>
      <c r="N108" s="518">
        <f t="shared" si="43"/>
        <v>4132628.5322350259</v>
      </c>
      <c r="O108" s="514">
        <f t="shared" si="41"/>
        <v>0</v>
      </c>
      <c r="P108" s="514">
        <f t="shared" si="38"/>
        <v>0</v>
      </c>
      <c r="Q108" s="269"/>
    </row>
    <row r="109" spans="1:17" ht="12.5">
      <c r="B109" s="195" t="str">
        <f t="shared" si="39"/>
        <v/>
      </c>
      <c r="C109" s="507">
        <f>IF(D93="","-",+C108+1)</f>
        <v>2019</v>
      </c>
      <c r="D109" s="508">
        <v>30343779.92065743</v>
      </c>
      <c r="E109" s="516">
        <v>861130.81395348837</v>
      </c>
      <c r="F109" s="515">
        <v>29482649.106703941</v>
      </c>
      <c r="G109" s="515">
        <v>29913214.513680685</v>
      </c>
      <c r="H109" s="516">
        <v>4063057.6443278007</v>
      </c>
      <c r="I109" s="510">
        <v>4063057.6443278007</v>
      </c>
      <c r="J109" s="514">
        <f t="shared" si="33"/>
        <v>0</v>
      </c>
      <c r="K109" s="514"/>
      <c r="L109" s="518">
        <f t="shared" si="42"/>
        <v>4063057.6443278007</v>
      </c>
      <c r="M109" s="519">
        <f t="shared" ref="M109" si="44">IF(L109&lt;&gt;0,+H109-L109,0)</f>
        <v>0</v>
      </c>
      <c r="N109" s="518">
        <f t="shared" si="43"/>
        <v>4063057.6443278007</v>
      </c>
      <c r="O109" s="514">
        <f t="shared" si="37"/>
        <v>0</v>
      </c>
      <c r="P109" s="514">
        <f t="shared" si="38"/>
        <v>0</v>
      </c>
      <c r="Q109" s="269"/>
    </row>
    <row r="110" spans="1:17" ht="12.5">
      <c r="B110" s="195" t="str">
        <f t="shared" si="39"/>
        <v/>
      </c>
      <c r="C110" s="507">
        <f>IF(D93="","-",+C109+1)</f>
        <v>2020</v>
      </c>
      <c r="D110" s="508">
        <v>29482649.106703941</v>
      </c>
      <c r="E110" s="516">
        <v>881633.92857142852</v>
      </c>
      <c r="F110" s="515">
        <v>28601015.178132512</v>
      </c>
      <c r="G110" s="515">
        <v>29041832.142418228</v>
      </c>
      <c r="H110" s="516">
        <v>4005775.1149744629</v>
      </c>
      <c r="I110" s="510">
        <v>4005775.1149744629</v>
      </c>
      <c r="J110" s="514">
        <f t="shared" si="33"/>
        <v>0</v>
      </c>
      <c r="K110" s="514"/>
      <c r="L110" s="518">
        <f t="shared" si="42"/>
        <v>4005775.1149744629</v>
      </c>
      <c r="M110" s="519">
        <f t="shared" ref="M110" si="45">IF(L110&lt;&gt;0,+H110-L110,0)</f>
        <v>0</v>
      </c>
      <c r="N110" s="518">
        <f t="shared" si="43"/>
        <v>4005775.1149744629</v>
      </c>
      <c r="O110" s="514">
        <f t="shared" si="37"/>
        <v>0</v>
      </c>
      <c r="P110" s="514">
        <f t="shared" si="38"/>
        <v>0</v>
      </c>
      <c r="Q110" s="269"/>
    </row>
    <row r="111" spans="1:17" ht="12.5">
      <c r="B111" s="195" t="str">
        <f t="shared" si="39"/>
        <v/>
      </c>
      <c r="C111" s="507">
        <f>IF(D93="","-",+C110+1)</f>
        <v>2021</v>
      </c>
      <c r="D111" s="508">
        <v>28601015.178132512</v>
      </c>
      <c r="E111" s="516">
        <v>903137.19512195117</v>
      </c>
      <c r="F111" s="515">
        <v>27697877.98301056</v>
      </c>
      <c r="G111" s="515">
        <v>28149446.580571536</v>
      </c>
      <c r="H111" s="516">
        <v>4098499.8465098133</v>
      </c>
      <c r="I111" s="510">
        <v>4098499.8465098133</v>
      </c>
      <c r="J111" s="514">
        <f t="shared" si="33"/>
        <v>0</v>
      </c>
      <c r="K111" s="514"/>
      <c r="L111" s="518">
        <f t="shared" ref="L111" si="46">H111</f>
        <v>4098499.8465098133</v>
      </c>
      <c r="M111" s="519">
        <f t="shared" ref="M111" si="47">IF(L111&lt;&gt;0,+H111-L111,0)</f>
        <v>0</v>
      </c>
      <c r="N111" s="518">
        <f t="shared" ref="N111" si="48">I111</f>
        <v>4098499.8465098133</v>
      </c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9"/>
        <v/>
      </c>
      <c r="C112" s="507">
        <f>IF(D93="","-",+C111+1)</f>
        <v>2022</v>
      </c>
      <c r="D112" s="508">
        <v>27697877.98301056</v>
      </c>
      <c r="E112" s="516">
        <v>881633.92857142852</v>
      </c>
      <c r="F112" s="515">
        <v>26816244.054439131</v>
      </c>
      <c r="G112" s="515">
        <v>27257061.018724844</v>
      </c>
      <c r="H112" s="516">
        <v>4083189.5235062321</v>
      </c>
      <c r="I112" s="510">
        <v>4083189.5235062321</v>
      </c>
      <c r="J112" s="514">
        <f t="shared" si="33"/>
        <v>0</v>
      </c>
      <c r="K112" s="514"/>
      <c r="L112" s="518">
        <f t="shared" ref="L112" si="49">H112</f>
        <v>4083189.5235062321</v>
      </c>
      <c r="M112" s="519">
        <f t="shared" ref="M112" si="50">IF(L112&lt;&gt;0,+H112-L112,0)</f>
        <v>0</v>
      </c>
      <c r="N112" s="518">
        <f t="shared" ref="N112" si="51">I112</f>
        <v>4083189.5235062321</v>
      </c>
      <c r="O112" s="514">
        <f t="shared" ref="O112" si="52">IF(N112&lt;&gt;0,+I112-N112,0)</f>
        <v>0</v>
      </c>
      <c r="P112" s="514">
        <f t="shared" ref="P112" si="53">+O112-M112</f>
        <v>0</v>
      </c>
      <c r="Q112" s="269"/>
    </row>
    <row r="113" spans="2:17" ht="12.5">
      <c r="B113" s="195" t="str">
        <f t="shared" si="39"/>
        <v/>
      </c>
      <c r="C113" s="507">
        <f>IF(D93="","-",+C112+1)</f>
        <v>2023</v>
      </c>
      <c r="D113" s="508">
        <v>26816244.054439131</v>
      </c>
      <c r="E113" s="516">
        <v>841559.65909090906</v>
      </c>
      <c r="F113" s="515">
        <v>25974684.395348221</v>
      </c>
      <c r="G113" s="515">
        <v>26395464.224893674</v>
      </c>
      <c r="H113" s="516">
        <v>4097837.58701821</v>
      </c>
      <c r="I113" s="510">
        <v>4097837.58701821</v>
      </c>
      <c r="J113" s="514">
        <f t="shared" si="33"/>
        <v>0</v>
      </c>
      <c r="K113" s="514"/>
      <c r="L113" s="518">
        <f t="shared" ref="L113" si="54">H113</f>
        <v>4097837.58701821</v>
      </c>
      <c r="M113" s="519">
        <f t="shared" ref="M113" si="55">IF(L113&lt;&gt;0,+H113-L113,0)</f>
        <v>0</v>
      </c>
      <c r="N113" s="518">
        <f t="shared" ref="N113" si="56">I113</f>
        <v>4097837.58701821</v>
      </c>
      <c r="O113" s="514">
        <f t="shared" ref="O113" si="57">IF(N113&lt;&gt;0,+I113-N113,0)</f>
        <v>0</v>
      </c>
      <c r="P113" s="514">
        <f t="shared" ref="P113" si="58">+O113-M113</f>
        <v>0</v>
      </c>
      <c r="Q113" s="269"/>
    </row>
    <row r="114" spans="2:17" ht="12.5">
      <c r="B114" s="195" t="str">
        <f t="shared" si="39"/>
        <v/>
      </c>
      <c r="C114" s="507">
        <f>IF(D93="","-",+C113+1)</f>
        <v>2024</v>
      </c>
      <c r="D114" s="374">
        <f>IF(F113+SUM(E$99:E113)=D$92,F113,D$92-SUM(E$99:E113))</f>
        <v>25974684.395348221</v>
      </c>
      <c r="E114" s="522">
        <f>IF(+J96&lt;F113,J96,D114)</f>
        <v>841559.65909090906</v>
      </c>
      <c r="F114" s="523">
        <f t="shared" ref="F114:F130" si="59">+D114-E114</f>
        <v>25133124.736257311</v>
      </c>
      <c r="G114" s="523">
        <f t="shared" ref="G114:G130" si="60">+(F114+D114)/2</f>
        <v>25553904.565802768</v>
      </c>
      <c r="H114" s="526">
        <f t="shared" ref="H114:H154" si="61">+J$94*G114+E114</f>
        <v>4023693.8648753264</v>
      </c>
      <c r="I114" s="577">
        <f t="shared" ref="I114:I154" si="62">+J$95*G114+E114</f>
        <v>4023693.8648753264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 ht="12.5">
      <c r="B115" s="195" t="str">
        <f t="shared" si="39"/>
        <v/>
      </c>
      <c r="C115" s="507">
        <f>IF(D93="","-",+C114+1)</f>
        <v>2025</v>
      </c>
      <c r="D115" s="374">
        <f>IF(F114+SUM(E$99:E114)=D$92,F114,D$92-SUM(E$99:E114))</f>
        <v>25133124.736257311</v>
      </c>
      <c r="E115" s="522">
        <f>IF(+J96&lt;F114,J96,D115)</f>
        <v>841559.65909090906</v>
      </c>
      <c r="F115" s="523">
        <f t="shared" si="59"/>
        <v>24291565.077166401</v>
      </c>
      <c r="G115" s="523">
        <f t="shared" si="60"/>
        <v>24712344.906711854</v>
      </c>
      <c r="H115" s="526">
        <f t="shared" si="61"/>
        <v>3918897.5207195603</v>
      </c>
      <c r="I115" s="577">
        <f t="shared" si="62"/>
        <v>3918897.5207195603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 ht="12.5">
      <c r="B116" s="195" t="str">
        <f t="shared" si="39"/>
        <v/>
      </c>
      <c r="C116" s="507">
        <f>IF(D93="","-",+C115+1)</f>
        <v>2026</v>
      </c>
      <c r="D116" s="374">
        <f>IF(F115+SUM(E$99:E115)=D$92,F115,D$92-SUM(E$99:E115))</f>
        <v>24291565.077166401</v>
      </c>
      <c r="E116" s="522">
        <f>IF(+J96&lt;F115,J96,D116)</f>
        <v>841559.65909090906</v>
      </c>
      <c r="F116" s="523">
        <f t="shared" si="59"/>
        <v>23450005.418075491</v>
      </c>
      <c r="G116" s="523">
        <f t="shared" si="60"/>
        <v>23870785.247620948</v>
      </c>
      <c r="H116" s="526">
        <f t="shared" si="61"/>
        <v>3814101.1765637952</v>
      </c>
      <c r="I116" s="577">
        <f t="shared" si="62"/>
        <v>3814101.1765637952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 ht="12.5">
      <c r="B117" s="195" t="str">
        <f t="shared" si="39"/>
        <v/>
      </c>
      <c r="C117" s="507">
        <f>IF(D93="","-",+C116+1)</f>
        <v>2027</v>
      </c>
      <c r="D117" s="374">
        <f>IF(F116+SUM(E$99:E116)=D$92,F116,D$92-SUM(E$99:E116))</f>
        <v>23450005.418075491</v>
      </c>
      <c r="E117" s="522">
        <f>IF(+J96&lt;F116,J96,D117)</f>
        <v>841559.65909090906</v>
      </c>
      <c r="F117" s="523">
        <f t="shared" si="59"/>
        <v>22608445.758984581</v>
      </c>
      <c r="G117" s="523">
        <f t="shared" si="60"/>
        <v>23029225.588530034</v>
      </c>
      <c r="H117" s="526">
        <f t="shared" si="61"/>
        <v>3709304.8324080291</v>
      </c>
      <c r="I117" s="577">
        <f t="shared" si="62"/>
        <v>3709304.8324080291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 ht="12.5">
      <c r="B118" s="195" t="str">
        <f t="shared" si="39"/>
        <v/>
      </c>
      <c r="C118" s="507">
        <f>IF(D93="","-",+C117+1)</f>
        <v>2028</v>
      </c>
      <c r="D118" s="374">
        <f>IF(F117+SUM(E$99:E117)=D$92,F117,D$92-SUM(E$99:E117))</f>
        <v>22608445.758984581</v>
      </c>
      <c r="E118" s="522">
        <f>IF(+J96&lt;F117,J96,D118)</f>
        <v>841559.65909090906</v>
      </c>
      <c r="F118" s="523">
        <f t="shared" si="59"/>
        <v>21766886.099893671</v>
      </c>
      <c r="G118" s="523">
        <f t="shared" si="60"/>
        <v>22187665.929439127</v>
      </c>
      <c r="H118" s="526">
        <f t="shared" si="61"/>
        <v>3604508.488252264</v>
      </c>
      <c r="I118" s="577">
        <f t="shared" si="62"/>
        <v>3604508.488252264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 ht="12.5">
      <c r="B119" s="195" t="str">
        <f t="shared" si="39"/>
        <v/>
      </c>
      <c r="C119" s="507">
        <f>IF(D93="","-",+C118+1)</f>
        <v>2029</v>
      </c>
      <c r="D119" s="374">
        <f>IF(F118+SUM(E$99:E118)=D$92,F118,D$92-SUM(E$99:E118))</f>
        <v>21766886.099893671</v>
      </c>
      <c r="E119" s="522">
        <f>IF(+J96&lt;F118,J96,D119)</f>
        <v>841559.65909090906</v>
      </c>
      <c r="F119" s="523">
        <f t="shared" si="59"/>
        <v>20925326.44080276</v>
      </c>
      <c r="G119" s="523">
        <f t="shared" si="60"/>
        <v>21346106.270348214</v>
      </c>
      <c r="H119" s="526">
        <f t="shared" si="61"/>
        <v>3499712.1440964979</v>
      </c>
      <c r="I119" s="577">
        <f t="shared" si="62"/>
        <v>3499712.1440964979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 ht="12.5">
      <c r="B120" s="195" t="str">
        <f t="shared" si="39"/>
        <v/>
      </c>
      <c r="C120" s="507">
        <f>IF(D93="","-",+C119+1)</f>
        <v>2030</v>
      </c>
      <c r="D120" s="374">
        <f>IF(F119+SUM(E$99:E119)=D$92,F119,D$92-SUM(E$99:E119))</f>
        <v>20925326.44080276</v>
      </c>
      <c r="E120" s="522">
        <f>IF(+J96&lt;F119,J96,D120)</f>
        <v>841559.65909090906</v>
      </c>
      <c r="F120" s="523">
        <f t="shared" si="59"/>
        <v>20083766.78171185</v>
      </c>
      <c r="G120" s="523">
        <f t="shared" si="60"/>
        <v>20504546.611257307</v>
      </c>
      <c r="H120" s="526">
        <f t="shared" si="61"/>
        <v>3394915.7999407328</v>
      </c>
      <c r="I120" s="577">
        <f t="shared" si="62"/>
        <v>3394915.7999407328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 ht="12.5">
      <c r="B121" s="195" t="str">
        <f t="shared" si="39"/>
        <v/>
      </c>
      <c r="C121" s="507">
        <f>IF(D93="","-",+C120+1)</f>
        <v>2031</v>
      </c>
      <c r="D121" s="374">
        <f>IF(F120+SUM(E$99:E120)=D$92,F120,D$92-SUM(E$99:E120))</f>
        <v>20083766.78171185</v>
      </c>
      <c r="E121" s="522">
        <f>IF(+J96&lt;F120,J96,D121)</f>
        <v>841559.65909090906</v>
      </c>
      <c r="F121" s="523">
        <f t="shared" si="59"/>
        <v>19242207.12262094</v>
      </c>
      <c r="G121" s="523">
        <f t="shared" si="60"/>
        <v>19662986.952166393</v>
      </c>
      <c r="H121" s="526">
        <f t="shared" si="61"/>
        <v>3290119.4557849667</v>
      </c>
      <c r="I121" s="577">
        <f t="shared" si="62"/>
        <v>3290119.4557849667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 ht="12.5">
      <c r="B122" s="195" t="str">
        <f t="shared" si="39"/>
        <v/>
      </c>
      <c r="C122" s="507">
        <f>IF(D93="","-",+C121+1)</f>
        <v>2032</v>
      </c>
      <c r="D122" s="374">
        <f>IF(F121+SUM(E$99:E121)=D$92,F121,D$92-SUM(E$99:E121))</f>
        <v>19242207.12262094</v>
      </c>
      <c r="E122" s="522">
        <f>IF(+J96&lt;F121,J96,D122)</f>
        <v>841559.65909090906</v>
      </c>
      <c r="F122" s="523">
        <f t="shared" si="59"/>
        <v>18400647.46353003</v>
      </c>
      <c r="G122" s="523">
        <f t="shared" si="60"/>
        <v>18821427.293075487</v>
      </c>
      <c r="H122" s="526">
        <f t="shared" si="61"/>
        <v>3185323.1116292016</v>
      </c>
      <c r="I122" s="577">
        <f t="shared" si="62"/>
        <v>3185323.1116292016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 ht="12.5">
      <c r="B123" s="195" t="str">
        <f t="shared" si="39"/>
        <v/>
      </c>
      <c r="C123" s="507">
        <f>IF(D93="","-",+C122+1)</f>
        <v>2033</v>
      </c>
      <c r="D123" s="374">
        <f>IF(F122+SUM(E$99:E122)=D$92,F122,D$92-SUM(E$99:E122))</f>
        <v>18400647.46353003</v>
      </c>
      <c r="E123" s="522">
        <f>IF(+J96&lt;F122,J96,D123)</f>
        <v>841559.65909090906</v>
      </c>
      <c r="F123" s="523">
        <f t="shared" si="59"/>
        <v>17559087.80443912</v>
      </c>
      <c r="G123" s="523">
        <f t="shared" si="60"/>
        <v>17979867.633984573</v>
      </c>
      <c r="H123" s="526">
        <f t="shared" si="61"/>
        <v>3080526.767473435</v>
      </c>
      <c r="I123" s="577">
        <f t="shared" si="62"/>
        <v>3080526.767473435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 ht="12.5">
      <c r="B124" s="195" t="str">
        <f t="shared" si="39"/>
        <v/>
      </c>
      <c r="C124" s="507">
        <f>IF(D93="","-",+C123+1)</f>
        <v>2034</v>
      </c>
      <c r="D124" s="374">
        <f>IF(F123+SUM(E$99:E123)=D$92,F123,D$92-SUM(E$99:E123))</f>
        <v>17559087.80443912</v>
      </c>
      <c r="E124" s="522">
        <f>IF(+J96&lt;F123,J96,D124)</f>
        <v>841559.65909090906</v>
      </c>
      <c r="F124" s="523">
        <f t="shared" si="59"/>
        <v>16717528.145348212</v>
      </c>
      <c r="G124" s="523">
        <f t="shared" si="60"/>
        <v>17138307.974893667</v>
      </c>
      <c r="H124" s="526">
        <f t="shared" si="61"/>
        <v>2975730.4233176699</v>
      </c>
      <c r="I124" s="577">
        <f t="shared" si="62"/>
        <v>2975730.4233176699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 ht="12.5">
      <c r="B125" s="195" t="str">
        <f t="shared" si="39"/>
        <v/>
      </c>
      <c r="C125" s="507">
        <f>IF(D93="","-",+C124+1)</f>
        <v>2035</v>
      </c>
      <c r="D125" s="374">
        <f>IF(F124+SUM(E$99:E124)=D$92,F124,D$92-SUM(E$99:E124))</f>
        <v>16717528.145348212</v>
      </c>
      <c r="E125" s="522">
        <f>IF(+J96&lt;F124,J96,D125)</f>
        <v>841559.65909090906</v>
      </c>
      <c r="F125" s="523">
        <f t="shared" si="59"/>
        <v>15875968.486257304</v>
      </c>
      <c r="G125" s="523">
        <f t="shared" si="60"/>
        <v>16296748.315802757</v>
      </c>
      <c r="H125" s="526">
        <f t="shared" si="61"/>
        <v>2870934.0791619043</v>
      </c>
      <c r="I125" s="577">
        <f t="shared" si="62"/>
        <v>2870934.0791619043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 ht="12.5">
      <c r="B126" s="195" t="str">
        <f t="shared" si="39"/>
        <v/>
      </c>
      <c r="C126" s="507">
        <f>IF(D93="","-",+C125+1)</f>
        <v>2036</v>
      </c>
      <c r="D126" s="374">
        <f>IF(F125+SUM(E$99:E125)=D$92,F125,D$92-SUM(E$99:E125))</f>
        <v>15875968.486257304</v>
      </c>
      <c r="E126" s="522">
        <f>IF(+J96&lt;F125,J96,D126)</f>
        <v>841559.65909090906</v>
      </c>
      <c r="F126" s="523">
        <f t="shared" si="59"/>
        <v>15034408.827166395</v>
      </c>
      <c r="G126" s="523">
        <f t="shared" si="60"/>
        <v>15455188.65671185</v>
      </c>
      <c r="H126" s="526">
        <f t="shared" si="61"/>
        <v>2766137.7350061391</v>
      </c>
      <c r="I126" s="577">
        <f t="shared" si="62"/>
        <v>2766137.7350061391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 ht="12.5">
      <c r="B127" s="195" t="str">
        <f t="shared" si="39"/>
        <v/>
      </c>
      <c r="C127" s="507">
        <f>IF(D93="","-",+C126+1)</f>
        <v>2037</v>
      </c>
      <c r="D127" s="374">
        <f>IF(F126+SUM(E$99:E126)=D$92,F126,D$92-SUM(E$99:E126))</f>
        <v>15034408.827166395</v>
      </c>
      <c r="E127" s="522">
        <f>IF(+J96&lt;F126,J96,D127)</f>
        <v>841559.65909090906</v>
      </c>
      <c r="F127" s="523">
        <f t="shared" si="59"/>
        <v>14192849.168075487</v>
      </c>
      <c r="G127" s="523">
        <f t="shared" si="60"/>
        <v>14613628.99762094</v>
      </c>
      <c r="H127" s="526">
        <f t="shared" si="61"/>
        <v>2661341.3908503735</v>
      </c>
      <c r="I127" s="577">
        <f t="shared" si="62"/>
        <v>2661341.3908503735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 ht="12.5">
      <c r="B128" s="195" t="str">
        <f t="shared" si="39"/>
        <v/>
      </c>
      <c r="C128" s="507">
        <f>IF(D93="","-",+C127+1)</f>
        <v>2038</v>
      </c>
      <c r="D128" s="374">
        <f>IF(F127+SUM(E$99:E127)=D$92,F127,D$92-SUM(E$99:E127))</f>
        <v>14192849.168075487</v>
      </c>
      <c r="E128" s="522">
        <f>IF(+J96&lt;F127,J96,D128)</f>
        <v>841559.65909090906</v>
      </c>
      <c r="F128" s="523">
        <f t="shared" si="59"/>
        <v>13351289.508984579</v>
      </c>
      <c r="G128" s="523">
        <f t="shared" si="60"/>
        <v>13772069.338530034</v>
      </c>
      <c r="H128" s="526">
        <f t="shared" si="61"/>
        <v>2556545.0466946084</v>
      </c>
      <c r="I128" s="577">
        <f t="shared" si="62"/>
        <v>2556545.0466946084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 ht="12.5">
      <c r="B129" s="195" t="str">
        <f t="shared" si="39"/>
        <v/>
      </c>
      <c r="C129" s="507">
        <f>IF(D93="","-",+C128+1)</f>
        <v>2039</v>
      </c>
      <c r="D129" s="374">
        <f>IF(F128+SUM(E$99:E128)=D$92,F128,D$92-SUM(E$99:E128))</f>
        <v>13351289.508984579</v>
      </c>
      <c r="E129" s="522">
        <f>IF(+J96&lt;F128,J96,D129)</f>
        <v>841559.65909090906</v>
      </c>
      <c r="F129" s="523">
        <f t="shared" si="59"/>
        <v>12509729.849893671</v>
      </c>
      <c r="G129" s="523">
        <f t="shared" si="60"/>
        <v>12930509.679439124</v>
      </c>
      <c r="H129" s="526">
        <f t="shared" si="61"/>
        <v>2451748.7025388423</v>
      </c>
      <c r="I129" s="577">
        <f t="shared" si="62"/>
        <v>2451748.7025388423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 ht="12.5">
      <c r="B130" s="195" t="str">
        <f t="shared" si="39"/>
        <v/>
      </c>
      <c r="C130" s="507">
        <f>IF(D93="","-",+C129+1)</f>
        <v>2040</v>
      </c>
      <c r="D130" s="374">
        <f>IF(F129+SUM(E$99:E129)=D$92,F129,D$92-SUM(E$99:E129))</f>
        <v>12509729.849893671</v>
      </c>
      <c r="E130" s="522">
        <f>IF(+J96&lt;F129,J96,D130)</f>
        <v>841559.65909090906</v>
      </c>
      <c r="F130" s="523">
        <f t="shared" si="59"/>
        <v>11668170.190802762</v>
      </c>
      <c r="G130" s="523">
        <f t="shared" si="60"/>
        <v>12088950.020348217</v>
      </c>
      <c r="H130" s="526">
        <f t="shared" si="61"/>
        <v>2346952.3583830772</v>
      </c>
      <c r="I130" s="577">
        <f t="shared" si="62"/>
        <v>2346952.3583830772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 ht="12.5">
      <c r="B131" s="195" t="str">
        <f t="shared" si="39"/>
        <v/>
      </c>
      <c r="C131" s="507">
        <f>IF(D93="","-",+C130+1)</f>
        <v>2041</v>
      </c>
      <c r="D131" s="374">
        <f>IF(F130+SUM(E$99:E130)=D$92,F130,D$92-SUM(E$99:E130))</f>
        <v>11668170.190802762</v>
      </c>
      <c r="E131" s="522">
        <f>IF(+J96&lt;F130,J96,D131)</f>
        <v>841559.65909090906</v>
      </c>
      <c r="F131" s="523">
        <f t="shared" ref="F131:F154" si="63">+D131-E131</f>
        <v>10826610.531711854</v>
      </c>
      <c r="G131" s="523">
        <f t="shared" ref="G131:G154" si="64">+(F131+D131)/2</f>
        <v>11247390.361257307</v>
      </c>
      <c r="H131" s="526">
        <f t="shared" si="61"/>
        <v>2242156.0142273116</v>
      </c>
      <c r="I131" s="577">
        <f t="shared" si="62"/>
        <v>2242156.0142273116</v>
      </c>
      <c r="J131" s="514">
        <f t="shared" ref="J131:J154" si="65">+I131-H131</f>
        <v>0</v>
      </c>
      <c r="K131" s="514"/>
      <c r="L131" s="525"/>
      <c r="M131" s="514">
        <f t="shared" ref="M131:M154" si="66">IF(L131&lt;&gt;0,+H131-L131,0)</f>
        <v>0</v>
      </c>
      <c r="N131" s="525"/>
      <c r="O131" s="514">
        <f t="shared" ref="O131:O154" si="67">IF(N131&lt;&gt;0,+I131-N131,0)</f>
        <v>0</v>
      </c>
      <c r="P131" s="514">
        <f t="shared" ref="P131:P154" si="68">+O131-M131</f>
        <v>0</v>
      </c>
      <c r="Q131" s="269"/>
    </row>
    <row r="132" spans="2:17" ht="12.5">
      <c r="B132" s="195" t="str">
        <f t="shared" si="39"/>
        <v/>
      </c>
      <c r="C132" s="507">
        <f>IF(D93="","-",+C131+1)</f>
        <v>2042</v>
      </c>
      <c r="D132" s="374">
        <f>IF(F131+SUM(E$99:E131)=D$92,F131,D$92-SUM(E$99:E131))</f>
        <v>10826610.531711854</v>
      </c>
      <c r="E132" s="522">
        <f>IF(+J96&lt;F131,J96,D132)</f>
        <v>841559.65909090906</v>
      </c>
      <c r="F132" s="523">
        <f t="shared" si="63"/>
        <v>9985050.8726209458</v>
      </c>
      <c r="G132" s="523">
        <f t="shared" si="64"/>
        <v>10405830.702166401</v>
      </c>
      <c r="H132" s="526">
        <f t="shared" si="61"/>
        <v>2137359.6700715465</v>
      </c>
      <c r="I132" s="577">
        <f t="shared" si="62"/>
        <v>2137359.6700715465</v>
      </c>
      <c r="J132" s="514">
        <f t="shared" si="65"/>
        <v>0</v>
      </c>
      <c r="K132" s="514"/>
      <c r="L132" s="525"/>
      <c r="M132" s="514">
        <f t="shared" si="66"/>
        <v>0</v>
      </c>
      <c r="N132" s="525"/>
      <c r="O132" s="514">
        <f t="shared" si="67"/>
        <v>0</v>
      </c>
      <c r="P132" s="514">
        <f t="shared" si="68"/>
        <v>0</v>
      </c>
      <c r="Q132" s="269"/>
    </row>
    <row r="133" spans="2:17" ht="12.5">
      <c r="B133" s="195" t="str">
        <f t="shared" si="39"/>
        <v/>
      </c>
      <c r="C133" s="507">
        <f>IF(D93="","-",+C132+1)</f>
        <v>2043</v>
      </c>
      <c r="D133" s="374">
        <f>IF(F132+SUM(E$99:E132)=D$92,F132,D$92-SUM(E$99:E132))</f>
        <v>9985050.8726209458</v>
      </c>
      <c r="E133" s="522">
        <f>IF(+J96&lt;F132,J96,D133)</f>
        <v>841559.65909090906</v>
      </c>
      <c r="F133" s="523">
        <f t="shared" si="63"/>
        <v>9143491.2135300376</v>
      </c>
      <c r="G133" s="523">
        <f t="shared" si="64"/>
        <v>9564271.0430754907</v>
      </c>
      <c r="H133" s="526">
        <f t="shared" si="61"/>
        <v>2032563.3259157808</v>
      </c>
      <c r="I133" s="577">
        <f t="shared" si="62"/>
        <v>2032563.3259157808</v>
      </c>
      <c r="J133" s="514">
        <f t="shared" si="65"/>
        <v>0</v>
      </c>
      <c r="K133" s="514"/>
      <c r="L133" s="525"/>
      <c r="M133" s="514">
        <f t="shared" si="66"/>
        <v>0</v>
      </c>
      <c r="N133" s="525"/>
      <c r="O133" s="514">
        <f t="shared" si="67"/>
        <v>0</v>
      </c>
      <c r="P133" s="514">
        <f t="shared" si="68"/>
        <v>0</v>
      </c>
      <c r="Q133" s="269"/>
    </row>
    <row r="134" spans="2:17" ht="12.5">
      <c r="B134" s="195" t="str">
        <f t="shared" si="39"/>
        <v/>
      </c>
      <c r="C134" s="507">
        <f>IF(D93="","-",+C133+1)</f>
        <v>2044</v>
      </c>
      <c r="D134" s="374">
        <f>IF(F133+SUM(E$99:E133)=D$92,F133,D$92-SUM(E$99:E133))</f>
        <v>9143491.2135300376</v>
      </c>
      <c r="E134" s="522">
        <f>IF(+J96&lt;F133,J96,D134)</f>
        <v>841559.65909090906</v>
      </c>
      <c r="F134" s="523">
        <f t="shared" si="63"/>
        <v>8301931.5544391284</v>
      </c>
      <c r="G134" s="523">
        <f t="shared" si="64"/>
        <v>8722711.3839845825</v>
      </c>
      <c r="H134" s="526">
        <f t="shared" si="61"/>
        <v>1927766.9817600152</v>
      </c>
      <c r="I134" s="577">
        <f t="shared" si="62"/>
        <v>1927766.9817600152</v>
      </c>
      <c r="J134" s="514">
        <f t="shared" si="65"/>
        <v>0</v>
      </c>
      <c r="K134" s="514"/>
      <c r="L134" s="525"/>
      <c r="M134" s="514">
        <f t="shared" si="66"/>
        <v>0</v>
      </c>
      <c r="N134" s="525"/>
      <c r="O134" s="514">
        <f t="shared" si="67"/>
        <v>0</v>
      </c>
      <c r="P134" s="514">
        <f t="shared" si="68"/>
        <v>0</v>
      </c>
      <c r="Q134" s="269"/>
    </row>
    <row r="135" spans="2:17" ht="12.5">
      <c r="B135" s="195" t="str">
        <f t="shared" si="39"/>
        <v/>
      </c>
      <c r="C135" s="507">
        <f>IF(D93="","-",+C134+1)</f>
        <v>2045</v>
      </c>
      <c r="D135" s="374">
        <f>IF(F134+SUM(E$99:E134)=D$92,F134,D$92-SUM(E$99:E134))</f>
        <v>8301931.5544391284</v>
      </c>
      <c r="E135" s="522">
        <f>IF(+J96&lt;F134,J96,D135)</f>
        <v>841559.65909090906</v>
      </c>
      <c r="F135" s="523">
        <f t="shared" si="63"/>
        <v>7460371.8953482192</v>
      </c>
      <c r="G135" s="523">
        <f t="shared" si="64"/>
        <v>7881151.7248936743</v>
      </c>
      <c r="H135" s="526">
        <f t="shared" si="61"/>
        <v>1822970.6376042501</v>
      </c>
      <c r="I135" s="577">
        <f t="shared" si="62"/>
        <v>1822970.6376042501</v>
      </c>
      <c r="J135" s="514">
        <f t="shared" si="65"/>
        <v>0</v>
      </c>
      <c r="K135" s="514"/>
      <c r="L135" s="525"/>
      <c r="M135" s="514">
        <f t="shared" si="66"/>
        <v>0</v>
      </c>
      <c r="N135" s="525"/>
      <c r="O135" s="514">
        <f t="shared" si="67"/>
        <v>0</v>
      </c>
      <c r="P135" s="514">
        <f t="shared" si="68"/>
        <v>0</v>
      </c>
      <c r="Q135" s="269"/>
    </row>
    <row r="136" spans="2:17" ht="12.5">
      <c r="B136" s="195" t="str">
        <f t="shared" si="39"/>
        <v/>
      </c>
      <c r="C136" s="507">
        <f>IF(D93="","-",+C135+1)</f>
        <v>2046</v>
      </c>
      <c r="D136" s="374">
        <f>IF(F135+SUM(E$99:E135)=D$92,F135,D$92-SUM(E$99:E135))</f>
        <v>7460371.8953482192</v>
      </c>
      <c r="E136" s="522">
        <f>IF(+J96&lt;F135,J96,D136)</f>
        <v>841559.65909090906</v>
      </c>
      <c r="F136" s="523">
        <f t="shared" si="63"/>
        <v>6618812.23625731</v>
      </c>
      <c r="G136" s="523">
        <f t="shared" si="64"/>
        <v>7039592.0658027641</v>
      </c>
      <c r="H136" s="526">
        <f t="shared" si="61"/>
        <v>1718174.2934484843</v>
      </c>
      <c r="I136" s="577">
        <f t="shared" si="62"/>
        <v>1718174.2934484843</v>
      </c>
      <c r="J136" s="514">
        <f t="shared" si="65"/>
        <v>0</v>
      </c>
      <c r="K136" s="514"/>
      <c r="L136" s="525"/>
      <c r="M136" s="514">
        <f t="shared" si="66"/>
        <v>0</v>
      </c>
      <c r="N136" s="525"/>
      <c r="O136" s="514">
        <f t="shared" si="67"/>
        <v>0</v>
      </c>
      <c r="P136" s="514">
        <f t="shared" si="68"/>
        <v>0</v>
      </c>
      <c r="Q136" s="269"/>
    </row>
    <row r="137" spans="2:17" ht="12.5">
      <c r="B137" s="195" t="str">
        <f t="shared" si="39"/>
        <v/>
      </c>
      <c r="C137" s="507">
        <f>IF(D93="","-",+C136+1)</f>
        <v>2047</v>
      </c>
      <c r="D137" s="374">
        <f>IF(F136+SUM(E$99:E136)=D$92,F136,D$92-SUM(E$99:E136))</f>
        <v>6618812.23625731</v>
      </c>
      <c r="E137" s="522">
        <f>IF(+J96&lt;F136,J96,D137)</f>
        <v>841559.65909090906</v>
      </c>
      <c r="F137" s="523">
        <f t="shared" si="63"/>
        <v>5777252.5771664008</v>
      </c>
      <c r="G137" s="523">
        <f t="shared" si="64"/>
        <v>6198032.4067118559</v>
      </c>
      <c r="H137" s="526">
        <f t="shared" si="61"/>
        <v>1613377.9492927189</v>
      </c>
      <c r="I137" s="577">
        <f t="shared" si="62"/>
        <v>1613377.9492927189</v>
      </c>
      <c r="J137" s="514">
        <f t="shared" si="65"/>
        <v>0</v>
      </c>
      <c r="K137" s="514"/>
      <c r="L137" s="525"/>
      <c r="M137" s="514">
        <f t="shared" si="66"/>
        <v>0</v>
      </c>
      <c r="N137" s="525"/>
      <c r="O137" s="514">
        <f t="shared" si="67"/>
        <v>0</v>
      </c>
      <c r="P137" s="514">
        <f t="shared" si="68"/>
        <v>0</v>
      </c>
      <c r="Q137" s="269"/>
    </row>
    <row r="138" spans="2:17" ht="12.5">
      <c r="B138" s="195" t="str">
        <f t="shared" si="39"/>
        <v/>
      </c>
      <c r="C138" s="507">
        <f>IF(D93="","-",+C137+1)</f>
        <v>2048</v>
      </c>
      <c r="D138" s="374">
        <f>IF(F137+SUM(E$99:E137)=D$92,F137,D$92-SUM(E$99:E137))</f>
        <v>5777252.5771664008</v>
      </c>
      <c r="E138" s="522">
        <f>IF(+J96&lt;F137,J96,D138)</f>
        <v>841559.65909090906</v>
      </c>
      <c r="F138" s="523">
        <f t="shared" si="63"/>
        <v>4935692.9180754917</v>
      </c>
      <c r="G138" s="523">
        <f t="shared" si="64"/>
        <v>5356472.7476209458</v>
      </c>
      <c r="H138" s="526">
        <f t="shared" si="61"/>
        <v>1508581.6051369533</v>
      </c>
      <c r="I138" s="577">
        <f t="shared" si="62"/>
        <v>1508581.6051369533</v>
      </c>
      <c r="J138" s="514">
        <f t="shared" si="65"/>
        <v>0</v>
      </c>
      <c r="K138" s="514"/>
      <c r="L138" s="525"/>
      <c r="M138" s="514">
        <f t="shared" si="66"/>
        <v>0</v>
      </c>
      <c r="N138" s="525"/>
      <c r="O138" s="514">
        <f t="shared" si="67"/>
        <v>0</v>
      </c>
      <c r="P138" s="514">
        <f t="shared" si="68"/>
        <v>0</v>
      </c>
      <c r="Q138" s="269"/>
    </row>
    <row r="139" spans="2:17" ht="12.5">
      <c r="B139" s="195" t="str">
        <f t="shared" si="39"/>
        <v/>
      </c>
      <c r="C139" s="507">
        <f>IF(D93="","-",+C138+1)</f>
        <v>2049</v>
      </c>
      <c r="D139" s="374">
        <f>IF(F138+SUM(E$99:E138)=D$92,F138,D$92-SUM(E$99:E138))</f>
        <v>4935692.9180754917</v>
      </c>
      <c r="E139" s="522">
        <f>IF(+J96&lt;F138,J96,D139)</f>
        <v>841559.65909090906</v>
      </c>
      <c r="F139" s="523">
        <f t="shared" si="63"/>
        <v>4094133.2589845825</v>
      </c>
      <c r="G139" s="523">
        <f t="shared" si="64"/>
        <v>4514913.0885300376</v>
      </c>
      <c r="H139" s="526">
        <f t="shared" si="61"/>
        <v>1403785.2609811877</v>
      </c>
      <c r="I139" s="577">
        <f t="shared" si="62"/>
        <v>1403785.2609811877</v>
      </c>
      <c r="J139" s="514">
        <f t="shared" si="65"/>
        <v>0</v>
      </c>
      <c r="K139" s="514"/>
      <c r="L139" s="525"/>
      <c r="M139" s="514">
        <f t="shared" si="66"/>
        <v>0</v>
      </c>
      <c r="N139" s="525"/>
      <c r="O139" s="514">
        <f t="shared" si="67"/>
        <v>0</v>
      </c>
      <c r="P139" s="514">
        <f t="shared" si="68"/>
        <v>0</v>
      </c>
      <c r="Q139" s="269"/>
    </row>
    <row r="140" spans="2:17" ht="12.5">
      <c r="B140" s="195" t="str">
        <f t="shared" si="39"/>
        <v/>
      </c>
      <c r="C140" s="507">
        <f>IF(D93="","-",+C139+1)</f>
        <v>2050</v>
      </c>
      <c r="D140" s="374">
        <f>IF(F139+SUM(E$99:E139)=D$92,F139,D$92-SUM(E$99:E139))</f>
        <v>4094133.2589845825</v>
      </c>
      <c r="E140" s="522">
        <f>IF(+J96&lt;F139,J96,D140)</f>
        <v>841559.65909090906</v>
      </c>
      <c r="F140" s="523">
        <f t="shared" si="63"/>
        <v>3252573.5998936733</v>
      </c>
      <c r="G140" s="523">
        <f t="shared" si="64"/>
        <v>3673353.4294391279</v>
      </c>
      <c r="H140" s="526">
        <f t="shared" si="61"/>
        <v>1298988.9168254221</v>
      </c>
      <c r="I140" s="577">
        <f t="shared" si="62"/>
        <v>1298988.9168254221</v>
      </c>
      <c r="J140" s="514">
        <f t="shared" si="65"/>
        <v>0</v>
      </c>
      <c r="K140" s="514"/>
      <c r="L140" s="525"/>
      <c r="M140" s="514">
        <f t="shared" si="66"/>
        <v>0</v>
      </c>
      <c r="N140" s="525"/>
      <c r="O140" s="514">
        <f t="shared" si="67"/>
        <v>0</v>
      </c>
      <c r="P140" s="514">
        <f t="shared" si="68"/>
        <v>0</v>
      </c>
      <c r="Q140" s="269"/>
    </row>
    <row r="141" spans="2:17" ht="12.5">
      <c r="B141" s="195" t="str">
        <f t="shared" si="39"/>
        <v/>
      </c>
      <c r="C141" s="507">
        <f>IF(D93="","-",+C140+1)</f>
        <v>2051</v>
      </c>
      <c r="D141" s="374">
        <f>IF(F140+SUM(E$99:E140)=D$92,F140,D$92-SUM(E$99:E140))</f>
        <v>3252573.5998936733</v>
      </c>
      <c r="E141" s="522">
        <f>IF(+J96&lt;F140,J96,D141)</f>
        <v>841559.65909090906</v>
      </c>
      <c r="F141" s="523">
        <f t="shared" si="63"/>
        <v>2411013.9408027641</v>
      </c>
      <c r="G141" s="523">
        <f t="shared" si="64"/>
        <v>2831793.7703482187</v>
      </c>
      <c r="H141" s="526">
        <f t="shared" si="61"/>
        <v>1194192.5726696565</v>
      </c>
      <c r="I141" s="577">
        <f t="shared" si="62"/>
        <v>1194192.5726696565</v>
      </c>
      <c r="J141" s="514">
        <f t="shared" si="65"/>
        <v>0</v>
      </c>
      <c r="K141" s="514"/>
      <c r="L141" s="525"/>
      <c r="M141" s="514">
        <f t="shared" si="66"/>
        <v>0</v>
      </c>
      <c r="N141" s="525"/>
      <c r="O141" s="514">
        <f t="shared" si="67"/>
        <v>0</v>
      </c>
      <c r="P141" s="514">
        <f t="shared" si="68"/>
        <v>0</v>
      </c>
      <c r="Q141" s="269"/>
    </row>
    <row r="142" spans="2:17" ht="12.5">
      <c r="B142" s="195" t="str">
        <f t="shared" si="39"/>
        <v/>
      </c>
      <c r="C142" s="507">
        <f>IF(D93="","-",+C141+1)</f>
        <v>2052</v>
      </c>
      <c r="D142" s="374">
        <f>IF(F141+SUM(E$99:E141)=D$92,F141,D$92-SUM(E$99:E141))</f>
        <v>2411013.9408027641</v>
      </c>
      <c r="E142" s="522">
        <f>IF(+J96&lt;F141,J96,D142)</f>
        <v>841559.65909090906</v>
      </c>
      <c r="F142" s="523">
        <f t="shared" si="63"/>
        <v>1569454.281711855</v>
      </c>
      <c r="G142" s="523">
        <f t="shared" si="64"/>
        <v>1990234.1112573096</v>
      </c>
      <c r="H142" s="526">
        <f t="shared" si="61"/>
        <v>1089396.2285138911</v>
      </c>
      <c r="I142" s="577">
        <f t="shared" si="62"/>
        <v>1089396.2285138911</v>
      </c>
      <c r="J142" s="514">
        <f t="shared" si="65"/>
        <v>0</v>
      </c>
      <c r="K142" s="514"/>
      <c r="L142" s="525"/>
      <c r="M142" s="514">
        <f t="shared" si="66"/>
        <v>0</v>
      </c>
      <c r="N142" s="525"/>
      <c r="O142" s="514">
        <f t="shared" si="67"/>
        <v>0</v>
      </c>
      <c r="P142" s="514">
        <f t="shared" si="68"/>
        <v>0</v>
      </c>
      <c r="Q142" s="269"/>
    </row>
    <row r="143" spans="2:17" ht="12.5">
      <c r="B143" s="195" t="str">
        <f t="shared" si="39"/>
        <v/>
      </c>
      <c r="C143" s="507">
        <f>IF(D93="","-",+C142+1)</f>
        <v>2053</v>
      </c>
      <c r="D143" s="374">
        <f>IF(F142+SUM(E$99:E142)=D$92,F142,D$92-SUM(E$99:E142))</f>
        <v>1569454.281711855</v>
      </c>
      <c r="E143" s="522">
        <f>IF(+J96&lt;F142,J96,D143)</f>
        <v>841559.65909090906</v>
      </c>
      <c r="F143" s="523">
        <f t="shared" si="63"/>
        <v>727894.62262094591</v>
      </c>
      <c r="G143" s="523">
        <f t="shared" si="64"/>
        <v>1148674.4521664004</v>
      </c>
      <c r="H143" s="526">
        <f t="shared" si="61"/>
        <v>984599.88435812551</v>
      </c>
      <c r="I143" s="577">
        <f t="shared" si="62"/>
        <v>984599.88435812551</v>
      </c>
      <c r="J143" s="514">
        <f t="shared" si="65"/>
        <v>0</v>
      </c>
      <c r="K143" s="514"/>
      <c r="L143" s="525"/>
      <c r="M143" s="514">
        <f t="shared" si="66"/>
        <v>0</v>
      </c>
      <c r="N143" s="525"/>
      <c r="O143" s="514">
        <f t="shared" si="67"/>
        <v>0</v>
      </c>
      <c r="P143" s="514">
        <f t="shared" si="68"/>
        <v>0</v>
      </c>
      <c r="Q143" s="269"/>
    </row>
    <row r="144" spans="2:17" ht="12.5">
      <c r="B144" s="195" t="str">
        <f t="shared" si="39"/>
        <v/>
      </c>
      <c r="C144" s="507">
        <f>IF(D93="","-",+C143+1)</f>
        <v>2054</v>
      </c>
      <c r="D144" s="374">
        <f>IF(F143+SUM(E$99:E143)=D$92,F143,D$92-SUM(E$99:E143))</f>
        <v>727894.62262094591</v>
      </c>
      <c r="E144" s="522">
        <f>IF(+J96&lt;F143,J96,D144)</f>
        <v>727894.62262094591</v>
      </c>
      <c r="F144" s="523">
        <f t="shared" si="63"/>
        <v>0</v>
      </c>
      <c r="G144" s="523">
        <f t="shared" si="64"/>
        <v>363947.31131047296</v>
      </c>
      <c r="H144" s="526">
        <f t="shared" si="61"/>
        <v>773215.64921561279</v>
      </c>
      <c r="I144" s="577">
        <f t="shared" si="62"/>
        <v>773215.64921561279</v>
      </c>
      <c r="J144" s="514">
        <f t="shared" si="65"/>
        <v>0</v>
      </c>
      <c r="K144" s="514"/>
      <c r="L144" s="525"/>
      <c r="M144" s="514">
        <f t="shared" si="66"/>
        <v>0</v>
      </c>
      <c r="N144" s="525"/>
      <c r="O144" s="514">
        <f t="shared" si="67"/>
        <v>0</v>
      </c>
      <c r="P144" s="514">
        <f t="shared" si="68"/>
        <v>0</v>
      </c>
      <c r="Q144" s="269"/>
    </row>
    <row r="145" spans="2:17" ht="12.5">
      <c r="B145" s="195" t="str">
        <f t="shared" si="3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3"/>
        <v>0</v>
      </c>
      <c r="G145" s="523">
        <f t="shared" si="64"/>
        <v>0</v>
      </c>
      <c r="H145" s="526">
        <f t="shared" si="61"/>
        <v>0</v>
      </c>
      <c r="I145" s="577">
        <f t="shared" si="62"/>
        <v>0</v>
      </c>
      <c r="J145" s="514">
        <f t="shared" si="65"/>
        <v>0</v>
      </c>
      <c r="K145" s="514"/>
      <c r="L145" s="525"/>
      <c r="M145" s="514">
        <f t="shared" si="66"/>
        <v>0</v>
      </c>
      <c r="N145" s="525"/>
      <c r="O145" s="514">
        <f t="shared" si="67"/>
        <v>0</v>
      </c>
      <c r="P145" s="514">
        <f t="shared" si="68"/>
        <v>0</v>
      </c>
      <c r="Q145" s="269"/>
    </row>
    <row r="146" spans="2:17" ht="12.5">
      <c r="B146" s="195" t="str">
        <f t="shared" si="3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3"/>
        <v>0</v>
      </c>
      <c r="G146" s="523">
        <f t="shared" si="64"/>
        <v>0</v>
      </c>
      <c r="H146" s="526">
        <f t="shared" si="61"/>
        <v>0</v>
      </c>
      <c r="I146" s="577">
        <f t="shared" si="62"/>
        <v>0</v>
      </c>
      <c r="J146" s="514">
        <f t="shared" si="65"/>
        <v>0</v>
      </c>
      <c r="K146" s="514"/>
      <c r="L146" s="525"/>
      <c r="M146" s="514">
        <f t="shared" si="66"/>
        <v>0</v>
      </c>
      <c r="N146" s="525"/>
      <c r="O146" s="514">
        <f t="shared" si="67"/>
        <v>0</v>
      </c>
      <c r="P146" s="514">
        <f t="shared" si="68"/>
        <v>0</v>
      </c>
      <c r="Q146" s="269"/>
    </row>
    <row r="147" spans="2:17" ht="12.5">
      <c r="B147" s="195" t="str">
        <f t="shared" si="3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3"/>
        <v>0</v>
      </c>
      <c r="G147" s="523">
        <f t="shared" si="64"/>
        <v>0</v>
      </c>
      <c r="H147" s="526">
        <f t="shared" si="61"/>
        <v>0</v>
      </c>
      <c r="I147" s="577">
        <f t="shared" si="62"/>
        <v>0</v>
      </c>
      <c r="J147" s="514">
        <f t="shared" si="65"/>
        <v>0</v>
      </c>
      <c r="K147" s="514"/>
      <c r="L147" s="525"/>
      <c r="M147" s="514">
        <f t="shared" si="66"/>
        <v>0</v>
      </c>
      <c r="N147" s="525"/>
      <c r="O147" s="514">
        <f t="shared" si="67"/>
        <v>0</v>
      </c>
      <c r="P147" s="514">
        <f t="shared" si="68"/>
        <v>0</v>
      </c>
      <c r="Q147" s="269"/>
    </row>
    <row r="148" spans="2:17" ht="12.5">
      <c r="B148" s="195" t="str">
        <f t="shared" si="3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3"/>
        <v>0</v>
      </c>
      <c r="G148" s="523">
        <f t="shared" si="64"/>
        <v>0</v>
      </c>
      <c r="H148" s="526">
        <f t="shared" si="61"/>
        <v>0</v>
      </c>
      <c r="I148" s="577">
        <f t="shared" si="62"/>
        <v>0</v>
      </c>
      <c r="J148" s="514">
        <f t="shared" si="65"/>
        <v>0</v>
      </c>
      <c r="K148" s="514"/>
      <c r="L148" s="525"/>
      <c r="M148" s="514">
        <f t="shared" si="66"/>
        <v>0</v>
      </c>
      <c r="N148" s="525"/>
      <c r="O148" s="514">
        <f t="shared" si="67"/>
        <v>0</v>
      </c>
      <c r="P148" s="514">
        <f t="shared" si="68"/>
        <v>0</v>
      </c>
      <c r="Q148" s="269"/>
    </row>
    <row r="149" spans="2:17" ht="12.5">
      <c r="B149" s="195" t="str">
        <f t="shared" si="3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3"/>
        <v>0</v>
      </c>
      <c r="G149" s="523">
        <f t="shared" si="64"/>
        <v>0</v>
      </c>
      <c r="H149" s="526">
        <f t="shared" si="61"/>
        <v>0</v>
      </c>
      <c r="I149" s="577">
        <f t="shared" si="62"/>
        <v>0</v>
      </c>
      <c r="J149" s="514">
        <f t="shared" si="65"/>
        <v>0</v>
      </c>
      <c r="K149" s="514"/>
      <c r="L149" s="525"/>
      <c r="M149" s="514">
        <f t="shared" si="66"/>
        <v>0</v>
      </c>
      <c r="N149" s="525"/>
      <c r="O149" s="514">
        <f t="shared" si="67"/>
        <v>0</v>
      </c>
      <c r="P149" s="514">
        <f t="shared" si="68"/>
        <v>0</v>
      </c>
      <c r="Q149" s="269"/>
    </row>
    <row r="150" spans="2:17" ht="12.5">
      <c r="B150" s="195" t="str">
        <f t="shared" si="3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3"/>
        <v>0</v>
      </c>
      <c r="G150" s="523">
        <f t="shared" si="64"/>
        <v>0</v>
      </c>
      <c r="H150" s="526">
        <f t="shared" si="61"/>
        <v>0</v>
      </c>
      <c r="I150" s="577">
        <f t="shared" si="62"/>
        <v>0</v>
      </c>
      <c r="J150" s="514">
        <f t="shared" si="65"/>
        <v>0</v>
      </c>
      <c r="K150" s="514"/>
      <c r="L150" s="525"/>
      <c r="M150" s="514">
        <f t="shared" si="66"/>
        <v>0</v>
      </c>
      <c r="N150" s="525"/>
      <c r="O150" s="514">
        <f t="shared" si="67"/>
        <v>0</v>
      </c>
      <c r="P150" s="514">
        <f t="shared" si="68"/>
        <v>0</v>
      </c>
      <c r="Q150" s="269"/>
    </row>
    <row r="151" spans="2:17" ht="12.5">
      <c r="B151" s="195" t="str">
        <f t="shared" si="3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3"/>
        <v>0</v>
      </c>
      <c r="G151" s="523">
        <f t="shared" si="64"/>
        <v>0</v>
      </c>
      <c r="H151" s="526">
        <f t="shared" si="61"/>
        <v>0</v>
      </c>
      <c r="I151" s="577">
        <f t="shared" si="62"/>
        <v>0</v>
      </c>
      <c r="J151" s="514">
        <f t="shared" si="65"/>
        <v>0</v>
      </c>
      <c r="K151" s="514"/>
      <c r="L151" s="525"/>
      <c r="M151" s="514">
        <f t="shared" si="66"/>
        <v>0</v>
      </c>
      <c r="N151" s="525"/>
      <c r="O151" s="514">
        <f t="shared" si="67"/>
        <v>0</v>
      </c>
      <c r="P151" s="514">
        <f t="shared" si="68"/>
        <v>0</v>
      </c>
      <c r="Q151" s="269"/>
    </row>
    <row r="152" spans="2:17" ht="12.5">
      <c r="B152" s="195" t="str">
        <f t="shared" si="3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3"/>
        <v>0</v>
      </c>
      <c r="G152" s="523">
        <f t="shared" si="64"/>
        <v>0</v>
      </c>
      <c r="H152" s="526">
        <f t="shared" si="61"/>
        <v>0</v>
      </c>
      <c r="I152" s="577">
        <f t="shared" si="62"/>
        <v>0</v>
      </c>
      <c r="J152" s="514">
        <f t="shared" si="65"/>
        <v>0</v>
      </c>
      <c r="K152" s="514"/>
      <c r="L152" s="525"/>
      <c r="M152" s="514">
        <f t="shared" si="66"/>
        <v>0</v>
      </c>
      <c r="N152" s="525"/>
      <c r="O152" s="514">
        <f t="shared" si="67"/>
        <v>0</v>
      </c>
      <c r="P152" s="514">
        <f t="shared" si="68"/>
        <v>0</v>
      </c>
      <c r="Q152" s="269"/>
    </row>
    <row r="153" spans="2:17" ht="12.5">
      <c r="B153" s="195" t="str">
        <f t="shared" si="3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3"/>
        <v>0</v>
      </c>
      <c r="G153" s="523">
        <f t="shared" si="64"/>
        <v>0</v>
      </c>
      <c r="H153" s="526">
        <f t="shared" si="61"/>
        <v>0</v>
      </c>
      <c r="I153" s="577">
        <f t="shared" si="62"/>
        <v>0</v>
      </c>
      <c r="J153" s="514">
        <f t="shared" si="65"/>
        <v>0</v>
      </c>
      <c r="K153" s="514"/>
      <c r="L153" s="525"/>
      <c r="M153" s="514">
        <f t="shared" si="66"/>
        <v>0</v>
      </c>
      <c r="N153" s="525"/>
      <c r="O153" s="514">
        <f t="shared" si="67"/>
        <v>0</v>
      </c>
      <c r="P153" s="514">
        <f t="shared" si="68"/>
        <v>0</v>
      </c>
      <c r="Q153" s="269"/>
    </row>
    <row r="154" spans="2:17" ht="13" thickBot="1">
      <c r="B154" s="195" t="str">
        <f t="shared" si="3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3"/>
        <v>0</v>
      </c>
      <c r="G154" s="528">
        <f t="shared" si="64"/>
        <v>0</v>
      </c>
      <c r="H154" s="530">
        <f t="shared" si="61"/>
        <v>0</v>
      </c>
      <c r="I154" s="579">
        <f t="shared" si="62"/>
        <v>0</v>
      </c>
      <c r="J154" s="533">
        <f t="shared" si="65"/>
        <v>0</v>
      </c>
      <c r="K154" s="514"/>
      <c r="L154" s="532"/>
      <c r="M154" s="533">
        <f t="shared" si="66"/>
        <v>0</v>
      </c>
      <c r="N154" s="532"/>
      <c r="O154" s="533">
        <f t="shared" si="67"/>
        <v>0</v>
      </c>
      <c r="P154" s="533">
        <f t="shared" si="68"/>
        <v>0</v>
      </c>
      <c r="Q154" s="269"/>
    </row>
    <row r="155" spans="2:17" ht="12.5">
      <c r="C155" s="374" t="s">
        <v>78</v>
      </c>
      <c r="D155" s="375"/>
      <c r="E155" s="375">
        <f>SUM(E99:E154)</f>
        <v>37028625</v>
      </c>
      <c r="F155" s="375"/>
      <c r="G155" s="375"/>
      <c r="H155" s="375">
        <f>SUM(H99:H154)</f>
        <v>136580491.06583938</v>
      </c>
      <c r="I155" s="375">
        <f>SUM(I99:I154)</f>
        <v>136580491.06583938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TMTc3MDQwPC9Vc2VyTmFtZT48RGF0ZVRpbWU+My8yMi8yMDIyIDQ6NTI6NTUgUE08L0RhdGVUaW1lPjxMYWJlbFN0cmluZz5BRVAgSW50ZXJuYWw8L0xhYmVsU3RyaW5nPjwvaXRlbT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Tc3MDQwPC9Vc2VyTmFtZT48RGF0ZVRpbWU+NS8yNC8yMDIyIDM6NTQ6MDUgUE08L0RhdGVUaW1lPjxMYWJlbFN0cmluZz5BRVAgSW50ZXJuYWw8L0xhYmVsU3RyaW5nPjwvaXRlbT48L2xhYmVsSGlzdG9yeT4=</Value>
</WrappedLabelHistory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06342d-ce85-4729-8251-347f0ba4f840">
      <Terms xmlns="http://schemas.microsoft.com/office/infopath/2007/PartnerControls"/>
    </lcf76f155ced4ddcb4097134ff3c332f>
    <TaxCatchAll xmlns="b6888f76-1100-40b0-929b-1efe9044426d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9C77599AAFD4B8FFD850D55630F3C" ma:contentTypeVersion="11" ma:contentTypeDescription="Create a new document." ma:contentTypeScope="" ma:versionID="ad751a9f435e1866f9f8a73a34278f13">
  <xsd:schema xmlns:xsd="http://www.w3.org/2001/XMLSchema" xmlns:xs="http://www.w3.org/2001/XMLSchema" xmlns:p="http://schemas.microsoft.com/office/2006/metadata/properties" xmlns:ns2="6a06342d-ce85-4729-8251-347f0ba4f840" xmlns:ns3="b6888f76-1100-40b0-929b-1efe9044426d" targetNamespace="http://schemas.microsoft.com/office/2006/metadata/properties" ma:root="true" ma:fieldsID="e425485e64401a05f4c6dac9240526dc" ns2:_="" ns3:_="">
    <xsd:import namespace="6a06342d-ce85-4729-8251-347f0ba4f840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6342d-ce85-4729-8251-347f0ba4f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8844D65F-269F-412E-AE96-54D7386DFC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ADA218-62E2-4534-8868-6155D4068EE0}">
  <ds:schemaRefs>
    <ds:schemaRef ds:uri="http://www.w3.org/2001/XMLSchema"/>
    <ds:schemaRef ds:uri="http://www.boldonjames.com/2016/02/Classifier/internal/wrappedLabelHistory"/>
  </ds:schemaRefs>
</ds:datastoreItem>
</file>

<file path=customXml/itemProps3.xml><?xml version="1.0" encoding="utf-8"?>
<ds:datastoreItem xmlns:ds="http://schemas.openxmlformats.org/officeDocument/2006/customXml" ds:itemID="{1E000E42-AAEB-416A-9F19-0A730A4A9BF9}">
  <ds:schemaRefs>
    <ds:schemaRef ds:uri="http://schemas.microsoft.com/office/2006/metadata/properties"/>
    <ds:schemaRef ds:uri="http://schemas.microsoft.com/office/infopath/2007/PartnerControls"/>
    <ds:schemaRef ds:uri="6a06342d-ce85-4729-8251-347f0ba4f840"/>
    <ds:schemaRef ds:uri="b6888f76-1100-40b0-929b-1efe9044426d"/>
  </ds:schemaRefs>
</ds:datastoreItem>
</file>

<file path=customXml/itemProps4.xml><?xml version="1.0" encoding="utf-8"?>
<ds:datastoreItem xmlns:ds="http://schemas.openxmlformats.org/officeDocument/2006/customXml" ds:itemID="{005AD702-9F70-4554-A9B9-38EF052BB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6342d-ce85-4729-8251-347f0ba4f840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30250F5-CCC5-4294-A657-6DBF83BF202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77</vt:i4>
      </vt:variant>
    </vt:vector>
  </HeadingPairs>
  <TitlesOfParts>
    <vt:vector size="158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S.075</vt:lpstr>
      <vt:lpstr>S.076</vt:lpstr>
      <vt:lpstr>S.077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S.075!Print_Area</vt:lpstr>
      <vt:lpstr>S.076!Print_Area</vt:lpstr>
      <vt:lpstr>S.077!Print_Area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2025-05-27T12:42:19Z</cp:lastPrinted>
  <dcterms:created xsi:type="dcterms:W3CDTF">2009-05-11T14:02:48Z</dcterms:created>
  <dcterms:modified xsi:type="dcterms:W3CDTF">2025-05-27T12:43:26Z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577f5fa4-1b1e-4ff5-bc03-519c190cb90b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LabelHistoryID">
    <vt:lpwstr>{9AADA218-62E2-4534-8868-6155D4068EE0}</vt:lpwstr>
  </property>
  <property fmtid="{D5CDD505-2E9C-101B-9397-08002B2CF9AE}" pid="11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2" name="bjDocumentLabelXML-0">
    <vt:lpwstr>ames.com/2008/01/sie/internal/label"&gt;&lt;element uid="50c31824-0780-4910-87d1-eaaffd182d42" value="" /&gt;&lt;/sisl&gt;</vt:lpwstr>
  </property>
  <property fmtid="{D5CDD505-2E9C-101B-9397-08002B2CF9AE}" pid="13" name="ContentTypeId">
    <vt:lpwstr>0x0101002649C77599AAFD4B8FFD850D55630F3C</vt:lpwstr>
  </property>
  <property fmtid="{D5CDD505-2E9C-101B-9397-08002B2CF9AE}" pid="14" name="MediaServiceImageTags">
    <vt:lpwstr/>
  </property>
</Properties>
</file>